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18\coss\"/>
    </mc:Choice>
  </mc:AlternateContent>
  <xr:revisionPtr revIDLastSave="0" documentId="13_ncr:1_{E7544EB6-479C-47A4-8A0F-9242DA818C08}" xr6:coauthVersionLast="36" xr6:coauthVersionMax="36" xr10:uidLastSave="{00000000-0000-0000-0000-000000000000}"/>
  <bookViews>
    <workbookView xWindow="-15" yWindow="3450" windowWidth="11970" windowHeight="3135" tabRatio="906" activeTab="1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Factors'!$A$12:$T$214</definedName>
    <definedName name="class">'Class. Factors'!$A$13:$H$195</definedName>
    <definedName name="_xlnm.Print_Area" localSheetId="21">'Alloc. Factors'!$A$1:$J$196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Class'!$A$1:$L$270</definedName>
    <definedName name="_xlnm.Print_Area" localSheetId="17">'Dep.Exp. Alloc.'!$A$1:$N$1061</definedName>
    <definedName name="_xlnm.Print_Area" localSheetId="14">'Dep.Res. Alloc.'!$A$1:$N$1065</definedName>
    <definedName name="_xlnm.Print_Area" localSheetId="10">'DepExp. Class.'!$A$1:$L$269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Alloc.'!$A$1:$N$1089</definedName>
    <definedName name="_xlnm.Print_Area" localSheetId="6">'Plt. Class.'!$A$1:$L$276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Alloc.'!$A$1:$M$115</definedName>
    <definedName name="_xlnm.Print_Area" localSheetId="11">'Taxes Class.'!$A$1:$K$32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62913"/>
</workbook>
</file>

<file path=xl/calcChain.xml><?xml version="1.0" encoding="utf-8"?>
<calcChain xmlns="http://schemas.openxmlformats.org/spreadsheetml/2006/main">
  <c r="I74" i="20" l="1"/>
  <c r="R44" i="20" l="1"/>
  <c r="R42" i="20"/>
  <c r="H74" i="20"/>
  <c r="H73" i="20"/>
  <c r="N72" i="20"/>
  <c r="L72" i="20"/>
  <c r="I67" i="20"/>
  <c r="H67" i="20"/>
  <c r="I56" i="20"/>
  <c r="H56" i="20"/>
  <c r="G56" i="20"/>
  <c r="O45" i="20"/>
  <c r="S45" i="20" s="1"/>
  <c r="Q44" i="20"/>
  <c r="P44" i="20"/>
  <c r="I73" i="20" s="1"/>
  <c r="N44" i="20"/>
  <c r="M44" i="20"/>
  <c r="M72" i="20" s="1"/>
  <c r="L44" i="20"/>
  <c r="K44" i="20"/>
  <c r="K72" i="20" s="1"/>
  <c r="J44" i="20"/>
  <c r="O44" i="20" s="1"/>
  <c r="Q42" i="20"/>
  <c r="P42" i="20"/>
  <c r="N42" i="20"/>
  <c r="M42" i="20"/>
  <c r="L42" i="20"/>
  <c r="K42" i="20"/>
  <c r="J42" i="20"/>
  <c r="O42" i="20" s="1"/>
  <c r="Q41" i="20"/>
  <c r="P41" i="20"/>
  <c r="N41" i="20"/>
  <c r="M41" i="20"/>
  <c r="L41" i="20"/>
  <c r="K41" i="20"/>
  <c r="J41" i="20"/>
  <c r="S44" i="20" l="1"/>
  <c r="S42" i="20"/>
  <c r="O41" i="20"/>
  <c r="S41" i="20" s="1"/>
  <c r="X73" i="20"/>
  <c r="W73" i="20"/>
  <c r="J72" i="20"/>
  <c r="E24" i="23"/>
  <c r="H25" i="23" s="1"/>
  <c r="I72" i="20" l="1"/>
  <c r="I76" i="20" s="1"/>
  <c r="G25" i="23"/>
  <c r="F25" i="23"/>
  <c r="E25" i="23" s="1"/>
  <c r="G214" i="6" l="1"/>
  <c r="G212" i="6"/>
  <c r="G208" i="6"/>
  <c r="G204" i="6"/>
  <c r="G203" i="6"/>
  <c r="G196" i="6"/>
  <c r="G195" i="6"/>
  <c r="G191" i="6"/>
  <c r="G199" i="6" l="1"/>
  <c r="G198" i="6"/>
  <c r="G197" i="6"/>
  <c r="E64" i="23" l="1"/>
  <c r="H65" i="23" s="1"/>
  <c r="E61" i="23"/>
  <c r="H62" i="23" s="1"/>
  <c r="E58" i="23"/>
  <c r="H59" i="23" s="1"/>
  <c r="F65" i="23" l="1"/>
  <c r="G65" i="23"/>
  <c r="F62" i="23"/>
  <c r="G62" i="23"/>
  <c r="F59" i="23"/>
  <c r="G59" i="23"/>
  <c r="E65" i="23" l="1"/>
  <c r="E62" i="23"/>
  <c r="E59" i="23"/>
  <c r="Y17" i="20" l="1"/>
  <c r="X28" i="20"/>
  <c r="W28" i="20"/>
  <c r="H28" i="20"/>
  <c r="W32" i="1"/>
  <c r="G31" i="19"/>
  <c r="H115" i="19"/>
  <c r="G87" i="19"/>
  <c r="G59" i="19"/>
  <c r="H32" i="11"/>
  <c r="I18" i="20" l="1"/>
  <c r="G195" i="10" l="1"/>
  <c r="G194" i="10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G164" i="8"/>
  <c r="G163" i="8"/>
  <c r="G161" i="8"/>
  <c r="G160" i="8"/>
  <c r="G159" i="8"/>
  <c r="G158" i="8"/>
  <c r="G157" i="8"/>
  <c r="G156" i="8"/>
  <c r="G155" i="8"/>
  <c r="G153" i="8"/>
  <c r="G152" i="8"/>
  <c r="G96" i="8" l="1"/>
  <c r="G95" i="8"/>
  <c r="G94" i="8"/>
  <c r="G74" i="8"/>
  <c r="G73" i="8"/>
  <c r="G72" i="8"/>
  <c r="G71" i="8"/>
  <c r="G224" i="5"/>
  <c r="G223" i="5"/>
  <c r="G222" i="5"/>
  <c r="G221" i="5"/>
  <c r="G218" i="5"/>
  <c r="G217" i="5"/>
  <c r="G216" i="5"/>
  <c r="G225" i="5"/>
  <c r="G220" i="5"/>
  <c r="G219" i="5"/>
  <c r="G215" i="5"/>
  <c r="G214" i="5"/>
  <c r="G210" i="5"/>
  <c r="G206" i="5"/>
  <c r="G205" i="5"/>
  <c r="G204" i="5"/>
  <c r="G201" i="5"/>
  <c r="G200" i="5"/>
  <c r="G199" i="5"/>
  <c r="G198" i="5"/>
  <c r="G197" i="5"/>
  <c r="G194" i="5"/>
  <c r="G169" i="5"/>
  <c r="G168" i="5"/>
  <c r="G167" i="5"/>
  <c r="G180" i="5"/>
  <c r="G179" i="5"/>
  <c r="G178" i="5"/>
  <c r="G175" i="5"/>
  <c r="G174" i="5"/>
  <c r="G173" i="5"/>
  <c r="G172" i="5"/>
  <c r="G171" i="5"/>
  <c r="G163" i="5"/>
  <c r="G162" i="5"/>
  <c r="G161" i="5"/>
  <c r="G158" i="5"/>
  <c r="G127" i="5"/>
  <c r="G126" i="5"/>
  <c r="G125" i="5"/>
  <c r="G122" i="5"/>
  <c r="G121" i="5"/>
  <c r="G120" i="5"/>
  <c r="G118" i="5"/>
  <c r="G114" i="5"/>
  <c r="G113" i="5"/>
  <c r="G112" i="5"/>
  <c r="G111" i="5"/>
  <c r="G109" i="5"/>
  <c r="G107" i="5"/>
  <c r="G105" i="5"/>
  <c r="W25" i="20" l="1"/>
  <c r="W26" i="20"/>
  <c r="W27" i="20"/>
  <c r="X25" i="20"/>
  <c r="X26" i="20"/>
  <c r="X27" i="20"/>
  <c r="F19" i="11"/>
  <c r="F25" i="11"/>
  <c r="H108" i="19" s="1"/>
  <c r="H113" i="19"/>
  <c r="G25" i="1" s="1"/>
  <c r="G20" i="24" s="1"/>
  <c r="J22" i="5"/>
  <c r="I22" i="13" s="1"/>
  <c r="X22" i="13" s="1"/>
  <c r="J23" i="5"/>
  <c r="J24" i="5"/>
  <c r="J25" i="5"/>
  <c r="J26" i="5"/>
  <c r="I26" i="13" s="1"/>
  <c r="U26" i="13" s="1"/>
  <c r="J27" i="5"/>
  <c r="I27" i="13" s="1"/>
  <c r="J28" i="5"/>
  <c r="I28" i="13" s="1"/>
  <c r="T28" i="13" s="1"/>
  <c r="J34" i="5"/>
  <c r="I34" i="13" s="1"/>
  <c r="W34" i="13" s="1"/>
  <c r="J35" i="5"/>
  <c r="I35" i="13" s="1"/>
  <c r="X35" i="13" s="1"/>
  <c r="J36" i="5"/>
  <c r="J37" i="5"/>
  <c r="I37" i="13" s="1"/>
  <c r="J38" i="5"/>
  <c r="J39" i="5"/>
  <c r="I39" i="13" s="1"/>
  <c r="P39" i="13" s="1"/>
  <c r="J40" i="5"/>
  <c r="I40" i="13" s="1"/>
  <c r="X40" i="13" s="1"/>
  <c r="J41" i="5"/>
  <c r="I41" i="13" s="1"/>
  <c r="V41" i="13" s="1"/>
  <c r="J42" i="5"/>
  <c r="I42" i="13" s="1"/>
  <c r="J43" i="5"/>
  <c r="I43" i="13" s="1"/>
  <c r="W43" i="13" s="1"/>
  <c r="J44" i="5"/>
  <c r="I44" i="13" s="1"/>
  <c r="X44" i="13" s="1"/>
  <c r="J45" i="5"/>
  <c r="I45" i="13" s="1"/>
  <c r="X45" i="13" s="1"/>
  <c r="J46" i="5"/>
  <c r="J47" i="5"/>
  <c r="I47" i="13" s="1"/>
  <c r="R47" i="13" s="1"/>
  <c r="J48" i="5"/>
  <c r="I48" i="13" s="1"/>
  <c r="T48" i="13" s="1"/>
  <c r="J49" i="5"/>
  <c r="I49" i="13" s="1"/>
  <c r="P49" i="13" s="1"/>
  <c r="J50" i="5"/>
  <c r="J56" i="5"/>
  <c r="J57" i="5"/>
  <c r="J58" i="5"/>
  <c r="I58" i="13" s="1"/>
  <c r="J59" i="5"/>
  <c r="J60" i="5"/>
  <c r="I60" i="13" s="1"/>
  <c r="X60" i="13" s="1"/>
  <c r="J61" i="5"/>
  <c r="I61" i="13" s="1"/>
  <c r="X61" i="13" s="1"/>
  <c r="J62" i="5"/>
  <c r="I62" i="13" s="1"/>
  <c r="Q62" i="13" s="1"/>
  <c r="J63" i="5"/>
  <c r="I63" i="13" s="1"/>
  <c r="W63" i="13" s="1"/>
  <c r="J69" i="5"/>
  <c r="J70" i="5"/>
  <c r="J71" i="5"/>
  <c r="I71" i="13" s="1"/>
  <c r="J72" i="5"/>
  <c r="J73" i="5"/>
  <c r="I73" i="13" s="1"/>
  <c r="W73" i="13" s="1"/>
  <c r="J74" i="5"/>
  <c r="I74" i="13" s="1"/>
  <c r="W74" i="13" s="1"/>
  <c r="J75" i="5"/>
  <c r="I75" i="13" s="1"/>
  <c r="W75" i="13" s="1"/>
  <c r="J76" i="5"/>
  <c r="I76" i="13" s="1"/>
  <c r="J77" i="5"/>
  <c r="I77" i="13" s="1"/>
  <c r="J78" i="5"/>
  <c r="J79" i="5"/>
  <c r="J80" i="5"/>
  <c r="J81" i="5"/>
  <c r="I81" i="13" s="1"/>
  <c r="J82" i="5"/>
  <c r="I82" i="13" s="1"/>
  <c r="X82" i="13" s="1"/>
  <c r="J83" i="5"/>
  <c r="I83" i="13" s="1"/>
  <c r="J84" i="5"/>
  <c r="I84" i="13" s="1"/>
  <c r="X84" i="13" s="1"/>
  <c r="J85" i="5"/>
  <c r="I85" i="13" s="1"/>
  <c r="W85" i="13" s="1"/>
  <c r="J86" i="5"/>
  <c r="J87" i="5"/>
  <c r="J88" i="5"/>
  <c r="I88" i="13" s="1"/>
  <c r="J89" i="5"/>
  <c r="I89" i="13" s="1"/>
  <c r="X89" i="13" s="1"/>
  <c r="K22" i="5"/>
  <c r="I293" i="13" s="1"/>
  <c r="K23" i="5"/>
  <c r="I294" i="13" s="1"/>
  <c r="W294" i="13" s="1"/>
  <c r="K24" i="5"/>
  <c r="I295" i="13" s="1"/>
  <c r="K25" i="5"/>
  <c r="I296" i="13" s="1"/>
  <c r="W296" i="13" s="1"/>
  <c r="K26" i="5"/>
  <c r="I297" i="13" s="1"/>
  <c r="K27" i="5"/>
  <c r="K28" i="5"/>
  <c r="I299" i="13" s="1"/>
  <c r="W299" i="13" s="1"/>
  <c r="K34" i="5"/>
  <c r="I305" i="13" s="1"/>
  <c r="X305" i="13" s="1"/>
  <c r="K35" i="5"/>
  <c r="I306" i="13" s="1"/>
  <c r="W306" i="13" s="1"/>
  <c r="K36" i="5"/>
  <c r="I307" i="13" s="1"/>
  <c r="K37" i="5"/>
  <c r="K38" i="5"/>
  <c r="I309" i="13" s="1"/>
  <c r="X309" i="13" s="1"/>
  <c r="K39" i="5"/>
  <c r="I310" i="13" s="1"/>
  <c r="K40" i="5"/>
  <c r="K41" i="5"/>
  <c r="K42" i="5"/>
  <c r="I313" i="13" s="1"/>
  <c r="K43" i="5"/>
  <c r="I314" i="13" s="1"/>
  <c r="X314" i="13" s="1"/>
  <c r="K44" i="5"/>
  <c r="I315" i="13" s="1"/>
  <c r="K45" i="5"/>
  <c r="I316" i="13" s="1"/>
  <c r="K46" i="5"/>
  <c r="I317" i="13" s="1"/>
  <c r="K47" i="5"/>
  <c r="I318" i="13" s="1"/>
  <c r="K48" i="5"/>
  <c r="K49" i="5"/>
  <c r="K50" i="5"/>
  <c r="I321" i="13" s="1"/>
  <c r="X321" i="13" s="1"/>
  <c r="K56" i="5"/>
  <c r="I327" i="13" s="1"/>
  <c r="X327" i="13" s="1"/>
  <c r="K57" i="5"/>
  <c r="I328" i="13" s="1"/>
  <c r="W328" i="13" s="1"/>
  <c r="K58" i="5"/>
  <c r="I329" i="13" s="1"/>
  <c r="X329" i="13" s="1"/>
  <c r="K59" i="5"/>
  <c r="I330" i="13" s="1"/>
  <c r="X330" i="13" s="1"/>
  <c r="K60" i="5"/>
  <c r="K61" i="5"/>
  <c r="I332" i="13" s="1"/>
  <c r="X332" i="13" s="1"/>
  <c r="K62" i="5"/>
  <c r="I333" i="13" s="1"/>
  <c r="K63" i="5"/>
  <c r="I334" i="13" s="1"/>
  <c r="W334" i="13" s="1"/>
  <c r="K69" i="5"/>
  <c r="I340" i="13" s="1"/>
  <c r="K70" i="5"/>
  <c r="I341" i="13" s="1"/>
  <c r="K71" i="5"/>
  <c r="I342" i="13" s="1"/>
  <c r="W342" i="13" s="1"/>
  <c r="K72" i="5"/>
  <c r="I343" i="13" s="1"/>
  <c r="W343" i="13" s="1"/>
  <c r="K73" i="5"/>
  <c r="K74" i="5"/>
  <c r="I345" i="13" s="1"/>
  <c r="X345" i="13" s="1"/>
  <c r="K75" i="5"/>
  <c r="I346" i="13" s="1"/>
  <c r="K76" i="5"/>
  <c r="I347" i="13" s="1"/>
  <c r="W347" i="13" s="1"/>
  <c r="K77" i="5"/>
  <c r="I348" i="13" s="1"/>
  <c r="X348" i="13" s="1"/>
  <c r="K78" i="5"/>
  <c r="I349" i="13" s="1"/>
  <c r="K79" i="5"/>
  <c r="I350" i="13" s="1"/>
  <c r="W350" i="13" s="1"/>
  <c r="K80" i="5"/>
  <c r="I351" i="13" s="1"/>
  <c r="W351" i="13" s="1"/>
  <c r="K81" i="5"/>
  <c r="I352" i="13" s="1"/>
  <c r="W352" i="13" s="1"/>
  <c r="K82" i="5"/>
  <c r="K83" i="5"/>
  <c r="K84" i="5"/>
  <c r="I355" i="13" s="1"/>
  <c r="P355" i="13" s="1"/>
  <c r="K85" i="5"/>
  <c r="I356" i="13" s="1"/>
  <c r="X356" i="13" s="1"/>
  <c r="K86" i="5"/>
  <c r="I357" i="13" s="1"/>
  <c r="L357" i="13" s="1"/>
  <c r="K87" i="5"/>
  <c r="I358" i="13" s="1"/>
  <c r="K88" i="5"/>
  <c r="K89" i="5"/>
  <c r="L22" i="5"/>
  <c r="I564" i="13" s="1"/>
  <c r="L23" i="5"/>
  <c r="I565" i="13" s="1"/>
  <c r="W565" i="13" s="1"/>
  <c r="L24" i="5"/>
  <c r="I566" i="13" s="1"/>
  <c r="W566" i="13" s="1"/>
  <c r="L25" i="5"/>
  <c r="I567" i="13" s="1"/>
  <c r="K567" i="13" s="1"/>
  <c r="L26" i="5"/>
  <c r="I568" i="13" s="1"/>
  <c r="L27" i="5"/>
  <c r="I569" i="13" s="1"/>
  <c r="X569" i="13" s="1"/>
  <c r="L28" i="5"/>
  <c r="I570" i="13" s="1"/>
  <c r="X570" i="13" s="1"/>
  <c r="L34" i="5"/>
  <c r="L35" i="5"/>
  <c r="I577" i="13" s="1"/>
  <c r="L36" i="5"/>
  <c r="L37" i="5"/>
  <c r="I579" i="13" s="1"/>
  <c r="L38" i="5"/>
  <c r="I580" i="13" s="1"/>
  <c r="L39" i="5"/>
  <c r="I581" i="13" s="1"/>
  <c r="X581" i="13" s="1"/>
  <c r="L40" i="5"/>
  <c r="I582" i="13" s="1"/>
  <c r="X582" i="13" s="1"/>
  <c r="L41" i="5"/>
  <c r="I583" i="13" s="1"/>
  <c r="W583" i="13" s="1"/>
  <c r="L42" i="5"/>
  <c r="L43" i="5"/>
  <c r="I585" i="13" s="1"/>
  <c r="L44" i="5"/>
  <c r="L45" i="5"/>
  <c r="I587" i="13" s="1"/>
  <c r="L46" i="5"/>
  <c r="I588" i="13" s="1"/>
  <c r="X588" i="13" s="1"/>
  <c r="L47" i="5"/>
  <c r="I589" i="13" s="1"/>
  <c r="L48" i="5"/>
  <c r="I590" i="13" s="1"/>
  <c r="L49" i="5"/>
  <c r="I591" i="13" s="1"/>
  <c r="L50" i="5"/>
  <c r="L56" i="5"/>
  <c r="I598" i="13" s="1"/>
  <c r="P598" i="13" s="1"/>
  <c r="L57" i="5"/>
  <c r="I599" i="13" s="1"/>
  <c r="L58" i="5"/>
  <c r="I600" i="13" s="1"/>
  <c r="X600" i="13" s="1"/>
  <c r="L59" i="5"/>
  <c r="I601" i="13" s="1"/>
  <c r="L60" i="5"/>
  <c r="I602" i="13" s="1"/>
  <c r="W602" i="13" s="1"/>
  <c r="L61" i="5"/>
  <c r="I603" i="13" s="1"/>
  <c r="L62" i="5"/>
  <c r="I604" i="13" s="1"/>
  <c r="W604" i="13" s="1"/>
  <c r="L63" i="5"/>
  <c r="I605" i="13" s="1"/>
  <c r="L69" i="5"/>
  <c r="I611" i="13" s="1"/>
  <c r="X611" i="13" s="1"/>
  <c r="L70" i="5"/>
  <c r="I612" i="13" s="1"/>
  <c r="L71" i="5"/>
  <c r="I613" i="13" s="1"/>
  <c r="L72" i="5"/>
  <c r="I614" i="13" s="1"/>
  <c r="X614" i="13" s="1"/>
  <c r="L73" i="5"/>
  <c r="I615" i="13" s="1"/>
  <c r="W615" i="13" s="1"/>
  <c r="L74" i="5"/>
  <c r="I616" i="13" s="1"/>
  <c r="L75" i="5"/>
  <c r="L76" i="5"/>
  <c r="L77" i="5"/>
  <c r="I619" i="13" s="1"/>
  <c r="X619" i="13" s="1"/>
  <c r="L78" i="5"/>
  <c r="I620" i="13" s="1"/>
  <c r="L79" i="5"/>
  <c r="I621" i="13" s="1"/>
  <c r="W621" i="13" s="1"/>
  <c r="L80" i="5"/>
  <c r="I622" i="13" s="1"/>
  <c r="P622" i="13" s="1"/>
  <c r="L81" i="5"/>
  <c r="I623" i="13" s="1"/>
  <c r="L82" i="5"/>
  <c r="I624" i="13" s="1"/>
  <c r="W624" i="13" s="1"/>
  <c r="L83" i="5"/>
  <c r="I625" i="13" s="1"/>
  <c r="W625" i="13" s="1"/>
  <c r="L84" i="5"/>
  <c r="I626" i="13" s="1"/>
  <c r="L85" i="5"/>
  <c r="I627" i="13" s="1"/>
  <c r="W627" i="13" s="1"/>
  <c r="L86" i="5"/>
  <c r="I628" i="13" s="1"/>
  <c r="L87" i="5"/>
  <c r="I629" i="13" s="1"/>
  <c r="L629" i="13" s="1"/>
  <c r="L88" i="5"/>
  <c r="I630" i="13" s="1"/>
  <c r="W630" i="13" s="1"/>
  <c r="L89" i="5"/>
  <c r="I631" i="13" s="1"/>
  <c r="J16" i="5"/>
  <c r="I16" i="13" s="1"/>
  <c r="X16" i="13" s="1"/>
  <c r="E72" i="21"/>
  <c r="F73" i="21" s="1"/>
  <c r="E73" i="21" s="1"/>
  <c r="I50" i="13"/>
  <c r="W50" i="13" s="1"/>
  <c r="E21" i="21"/>
  <c r="N22" i="21" s="1"/>
  <c r="F22" i="21"/>
  <c r="G24" i="21"/>
  <c r="E24" i="21" s="1"/>
  <c r="H24" i="21"/>
  <c r="I24" i="21"/>
  <c r="J24" i="21"/>
  <c r="G22" i="21"/>
  <c r="J22" i="21"/>
  <c r="R22" i="21"/>
  <c r="J69" i="6"/>
  <c r="I69" i="14" s="1"/>
  <c r="J70" i="6"/>
  <c r="I70" i="14" s="1"/>
  <c r="X70" i="14" s="1"/>
  <c r="J71" i="6"/>
  <c r="J72" i="6"/>
  <c r="I72" i="14" s="1"/>
  <c r="W72" i="14" s="1"/>
  <c r="J73" i="6"/>
  <c r="I73" i="14" s="1"/>
  <c r="J74" i="6"/>
  <c r="I74" i="14" s="1"/>
  <c r="X74" i="14" s="1"/>
  <c r="J75" i="6"/>
  <c r="I75" i="14" s="1"/>
  <c r="X75" i="14" s="1"/>
  <c r="J76" i="6"/>
  <c r="I76" i="14" s="1"/>
  <c r="J77" i="6"/>
  <c r="I77" i="14" s="1"/>
  <c r="X77" i="14" s="1"/>
  <c r="J78" i="6"/>
  <c r="I78" i="14" s="1"/>
  <c r="J79" i="6"/>
  <c r="I79" i="14" s="1"/>
  <c r="J80" i="6"/>
  <c r="J81" i="6"/>
  <c r="J82" i="6"/>
  <c r="I82" i="14" s="1"/>
  <c r="X82" i="14" s="1"/>
  <c r="J83" i="6"/>
  <c r="I83" i="14" s="1"/>
  <c r="X83" i="14" s="1"/>
  <c r="J84" i="6"/>
  <c r="I84" i="14" s="1"/>
  <c r="J85" i="6"/>
  <c r="I85" i="14" s="1"/>
  <c r="J86" i="6"/>
  <c r="I86" i="14" s="1"/>
  <c r="J87" i="6"/>
  <c r="I87" i="14" s="1"/>
  <c r="J88" i="6"/>
  <c r="I88" i="14" s="1"/>
  <c r="J89" i="6"/>
  <c r="J56" i="6"/>
  <c r="I56" i="14" s="1"/>
  <c r="O56" i="14" s="1"/>
  <c r="J57" i="6"/>
  <c r="I57" i="14" s="1"/>
  <c r="W57" i="14" s="1"/>
  <c r="J58" i="6"/>
  <c r="J59" i="6"/>
  <c r="I59" i="14" s="1"/>
  <c r="J60" i="6"/>
  <c r="I60" i="14" s="1"/>
  <c r="T60" i="14" s="1"/>
  <c r="J61" i="6"/>
  <c r="I61" i="14" s="1"/>
  <c r="T61" i="14" s="1"/>
  <c r="J62" i="6"/>
  <c r="J63" i="6"/>
  <c r="I63" i="14" s="1"/>
  <c r="J34" i="6"/>
  <c r="I34" i="14" s="1"/>
  <c r="V34" i="14" s="1"/>
  <c r="J35" i="6"/>
  <c r="I35" i="14" s="1"/>
  <c r="W35" i="14" s="1"/>
  <c r="J36" i="6"/>
  <c r="I36" i="14" s="1"/>
  <c r="O36" i="14" s="1"/>
  <c r="J37" i="6"/>
  <c r="I37" i="14" s="1"/>
  <c r="Q37" i="14" s="1"/>
  <c r="J38" i="6"/>
  <c r="I38" i="14" s="1"/>
  <c r="U38" i="14" s="1"/>
  <c r="J39" i="6"/>
  <c r="I39" i="14" s="1"/>
  <c r="K39" i="14" s="1"/>
  <c r="J40" i="6"/>
  <c r="I40" i="14" s="1"/>
  <c r="W40" i="14" s="1"/>
  <c r="J41" i="6"/>
  <c r="J42" i="6"/>
  <c r="I42" i="14" s="1"/>
  <c r="P42" i="14" s="1"/>
  <c r="J43" i="6"/>
  <c r="J44" i="6"/>
  <c r="I44" i="14" s="1"/>
  <c r="X44" i="14" s="1"/>
  <c r="J45" i="6"/>
  <c r="I45" i="14" s="1"/>
  <c r="W45" i="14" s="1"/>
  <c r="J46" i="6"/>
  <c r="I46" i="14" s="1"/>
  <c r="R46" i="14" s="1"/>
  <c r="J47" i="6"/>
  <c r="I47" i="14" s="1"/>
  <c r="X47" i="14" s="1"/>
  <c r="J48" i="6"/>
  <c r="I48" i="14" s="1"/>
  <c r="X48" i="14" s="1"/>
  <c r="J49" i="6"/>
  <c r="J50" i="6"/>
  <c r="I50" i="14" s="1"/>
  <c r="T50" i="14" s="1"/>
  <c r="J22" i="6"/>
  <c r="I22" i="14" s="1"/>
  <c r="L22" i="14" s="1"/>
  <c r="J23" i="6"/>
  <c r="I23" i="14" s="1"/>
  <c r="J24" i="6"/>
  <c r="I24" i="14" s="1"/>
  <c r="X24" i="14" s="1"/>
  <c r="J25" i="6"/>
  <c r="I25" i="14" s="1"/>
  <c r="P25" i="14" s="1"/>
  <c r="J26" i="6"/>
  <c r="I26" i="14" s="1"/>
  <c r="X26" i="14" s="1"/>
  <c r="J27" i="6"/>
  <c r="I27" i="14" s="1"/>
  <c r="X27" i="14" s="1"/>
  <c r="J28" i="6"/>
  <c r="I28" i="14" s="1"/>
  <c r="J16" i="6"/>
  <c r="I16" i="14" s="1"/>
  <c r="X16" i="14" s="1"/>
  <c r="I990" i="14"/>
  <c r="I991" i="14"/>
  <c r="I992" i="14"/>
  <c r="I993" i="14"/>
  <c r="G202" i="6"/>
  <c r="I999" i="14"/>
  <c r="I1003" i="14"/>
  <c r="I1007" i="14"/>
  <c r="G213" i="6"/>
  <c r="I1009" i="14"/>
  <c r="G215" i="6"/>
  <c r="G216" i="6"/>
  <c r="G217" i="6"/>
  <c r="G218" i="6"/>
  <c r="I1013" i="14" s="1"/>
  <c r="G219" i="6"/>
  <c r="I1014" i="14" s="1"/>
  <c r="G220" i="6"/>
  <c r="G221" i="6"/>
  <c r="G222" i="6"/>
  <c r="I1017" i="14" s="1"/>
  <c r="G223" i="6"/>
  <c r="G224" i="6"/>
  <c r="E27" i="21"/>
  <c r="F28" i="21" s="1"/>
  <c r="G28" i="21"/>
  <c r="K28" i="21"/>
  <c r="L28" i="21"/>
  <c r="M28" i="21"/>
  <c r="N28" i="21"/>
  <c r="K16" i="5"/>
  <c r="K69" i="6"/>
  <c r="I334" i="14" s="1"/>
  <c r="W334" i="14" s="1"/>
  <c r="K70" i="6"/>
  <c r="I335" i="14" s="1"/>
  <c r="W335" i="14" s="1"/>
  <c r="K71" i="6"/>
  <c r="I336" i="14" s="1"/>
  <c r="K72" i="6"/>
  <c r="K73" i="6"/>
  <c r="I338" i="14" s="1"/>
  <c r="X338" i="14" s="1"/>
  <c r="K74" i="6"/>
  <c r="I339" i="14" s="1"/>
  <c r="K75" i="6"/>
  <c r="I340" i="14" s="1"/>
  <c r="X340" i="14" s="1"/>
  <c r="K76" i="6"/>
  <c r="I341" i="14" s="1"/>
  <c r="X341" i="14" s="1"/>
  <c r="K77" i="6"/>
  <c r="K78" i="6"/>
  <c r="I343" i="14" s="1"/>
  <c r="K79" i="6"/>
  <c r="I344" i="14" s="1"/>
  <c r="K80" i="6"/>
  <c r="I345" i="14" s="1"/>
  <c r="K81" i="6"/>
  <c r="I346" i="14" s="1"/>
  <c r="K82" i="6"/>
  <c r="I347" i="14" s="1"/>
  <c r="W347" i="14" s="1"/>
  <c r="K83" i="6"/>
  <c r="K84" i="6"/>
  <c r="I349" i="14" s="1"/>
  <c r="W349" i="14" s="1"/>
  <c r="K85" i="6"/>
  <c r="I350" i="14" s="1"/>
  <c r="K86" i="6"/>
  <c r="I351" i="14" s="1"/>
  <c r="L351" i="14" s="1"/>
  <c r="K87" i="6"/>
  <c r="I352" i="14" s="1"/>
  <c r="K88" i="6"/>
  <c r="I353" i="14" s="1"/>
  <c r="R353" i="14" s="1"/>
  <c r="K89" i="6"/>
  <c r="I354" i="14" s="1"/>
  <c r="T354" i="14" s="1"/>
  <c r="K56" i="6"/>
  <c r="I321" i="14" s="1"/>
  <c r="X321" i="14" s="1"/>
  <c r="K57" i="6"/>
  <c r="K58" i="6"/>
  <c r="I323" i="14" s="1"/>
  <c r="K323" i="14" s="1"/>
  <c r="K59" i="6"/>
  <c r="I324" i="14" s="1"/>
  <c r="K324" i="14" s="1"/>
  <c r="K60" i="6"/>
  <c r="K61" i="6"/>
  <c r="I326" i="14" s="1"/>
  <c r="K62" i="6"/>
  <c r="I327" i="14" s="1"/>
  <c r="K63" i="6"/>
  <c r="K34" i="6"/>
  <c r="I299" i="14" s="1"/>
  <c r="W299" i="14" s="1"/>
  <c r="K35" i="6"/>
  <c r="I300" i="14" s="1"/>
  <c r="X300" i="14" s="1"/>
  <c r="K36" i="6"/>
  <c r="I301" i="14" s="1"/>
  <c r="W301" i="14" s="1"/>
  <c r="K37" i="6"/>
  <c r="I302" i="14" s="1"/>
  <c r="W302" i="14" s="1"/>
  <c r="K38" i="6"/>
  <c r="K39" i="6"/>
  <c r="K40" i="6"/>
  <c r="I305" i="14" s="1"/>
  <c r="K41" i="6"/>
  <c r="I306" i="14" s="1"/>
  <c r="K42" i="6"/>
  <c r="I307" i="14" s="1"/>
  <c r="K43" i="6"/>
  <c r="I308" i="14" s="1"/>
  <c r="K44" i="6"/>
  <c r="I309" i="14" s="1"/>
  <c r="X309" i="14" s="1"/>
  <c r="K45" i="6"/>
  <c r="K46" i="6"/>
  <c r="I311" i="14" s="1"/>
  <c r="W311" i="14" s="1"/>
  <c r="K47" i="6"/>
  <c r="I312" i="14" s="1"/>
  <c r="K48" i="6"/>
  <c r="I313" i="14" s="1"/>
  <c r="K49" i="6"/>
  <c r="I314" i="14" s="1"/>
  <c r="R314" i="14" s="1"/>
  <c r="K50" i="6"/>
  <c r="I315" i="14" s="1"/>
  <c r="K22" i="6"/>
  <c r="I287" i="14" s="1"/>
  <c r="K287" i="14" s="1"/>
  <c r="K23" i="6"/>
  <c r="K24" i="6"/>
  <c r="K25" i="6"/>
  <c r="I290" i="14" s="1"/>
  <c r="K26" i="6"/>
  <c r="K27" i="6"/>
  <c r="I292" i="14" s="1"/>
  <c r="K28" i="6"/>
  <c r="I293" i="14" s="1"/>
  <c r="K16" i="6"/>
  <c r="I281" i="14" s="1"/>
  <c r="W281" i="14" s="1"/>
  <c r="E18" i="21"/>
  <c r="F19" i="21" s="1"/>
  <c r="E12" i="21"/>
  <c r="J13" i="21" s="1"/>
  <c r="H13" i="21"/>
  <c r="I13" i="21"/>
  <c r="L19" i="21"/>
  <c r="L13" i="21"/>
  <c r="M13" i="21"/>
  <c r="P13" i="21"/>
  <c r="Q19" i="21"/>
  <c r="Q13" i="21"/>
  <c r="L16" i="5"/>
  <c r="I558" i="13" s="1"/>
  <c r="S558" i="13" s="1"/>
  <c r="L69" i="6"/>
  <c r="L70" i="6"/>
  <c r="I600" i="14" s="1"/>
  <c r="O600" i="14" s="1"/>
  <c r="L71" i="6"/>
  <c r="I601" i="14" s="1"/>
  <c r="X601" i="14" s="1"/>
  <c r="L72" i="6"/>
  <c r="L73" i="6"/>
  <c r="I603" i="14" s="1"/>
  <c r="L74" i="6"/>
  <c r="I604" i="14" s="1"/>
  <c r="W604" i="14" s="1"/>
  <c r="L75" i="6"/>
  <c r="I605" i="14" s="1"/>
  <c r="L76" i="6"/>
  <c r="I606" i="14" s="1"/>
  <c r="L77" i="6"/>
  <c r="I607" i="14" s="1"/>
  <c r="L78" i="6"/>
  <c r="I608" i="14" s="1"/>
  <c r="L79" i="6"/>
  <c r="L80" i="6"/>
  <c r="I610" i="14" s="1"/>
  <c r="L81" i="6"/>
  <c r="I611" i="14" s="1"/>
  <c r="X611" i="14" s="1"/>
  <c r="L82" i="6"/>
  <c r="I612" i="14" s="1"/>
  <c r="L83" i="6"/>
  <c r="I613" i="14" s="1"/>
  <c r="L84" i="6"/>
  <c r="I614" i="14" s="1"/>
  <c r="X614" i="14" s="1"/>
  <c r="L85" i="6"/>
  <c r="I615" i="14" s="1"/>
  <c r="T615" i="14" s="1"/>
  <c r="L86" i="6"/>
  <c r="I616" i="14" s="1"/>
  <c r="L87" i="6"/>
  <c r="L88" i="6"/>
  <c r="L89" i="6"/>
  <c r="I619" i="14" s="1"/>
  <c r="U619" i="14" s="1"/>
  <c r="L56" i="6"/>
  <c r="I586" i="14" s="1"/>
  <c r="J586" i="14" s="1"/>
  <c r="L57" i="6"/>
  <c r="I587" i="14" s="1"/>
  <c r="L58" i="6"/>
  <c r="I588" i="14" s="1"/>
  <c r="L59" i="6"/>
  <c r="L60" i="6"/>
  <c r="I590" i="14" s="1"/>
  <c r="W590" i="14" s="1"/>
  <c r="L61" i="6"/>
  <c r="L62" i="6"/>
  <c r="I592" i="14" s="1"/>
  <c r="M592" i="14" s="1"/>
  <c r="L63" i="6"/>
  <c r="I593" i="14" s="1"/>
  <c r="U593" i="14" s="1"/>
  <c r="L34" i="6"/>
  <c r="L35" i="6"/>
  <c r="L36" i="6"/>
  <c r="I566" i="14" s="1"/>
  <c r="L37" i="6"/>
  <c r="I567" i="14" s="1"/>
  <c r="X567" i="14" s="1"/>
  <c r="L38" i="6"/>
  <c r="I568" i="14" s="1"/>
  <c r="L39" i="6"/>
  <c r="I569" i="14" s="1"/>
  <c r="L40" i="6"/>
  <c r="I570" i="14" s="1"/>
  <c r="L41" i="6"/>
  <c r="I571" i="14" s="1"/>
  <c r="L42" i="6"/>
  <c r="I572" i="14" s="1"/>
  <c r="L43" i="6"/>
  <c r="I573" i="14" s="1"/>
  <c r="W573" i="14" s="1"/>
  <c r="L44" i="6"/>
  <c r="I574" i="14" s="1"/>
  <c r="L45" i="6"/>
  <c r="I575" i="14" s="1"/>
  <c r="L46" i="6"/>
  <c r="I576" i="14" s="1"/>
  <c r="W576" i="14" s="1"/>
  <c r="L47" i="6"/>
  <c r="L48" i="6"/>
  <c r="I578" i="14" s="1"/>
  <c r="L49" i="6"/>
  <c r="I579" i="14" s="1"/>
  <c r="L50" i="6"/>
  <c r="I580" i="14" s="1"/>
  <c r="L22" i="6"/>
  <c r="L23" i="6"/>
  <c r="I553" i="14" s="1"/>
  <c r="S553" i="14" s="1"/>
  <c r="L24" i="6"/>
  <c r="I554" i="14" s="1"/>
  <c r="T554" i="14" s="1"/>
  <c r="L25" i="6"/>
  <c r="I555" i="14" s="1"/>
  <c r="L26" i="6"/>
  <c r="I556" i="14" s="1"/>
  <c r="W556" i="14" s="1"/>
  <c r="F15" i="21"/>
  <c r="E15" i="21" s="1"/>
  <c r="G15" i="21"/>
  <c r="H15" i="21"/>
  <c r="L27" i="6"/>
  <c r="L28" i="6"/>
  <c r="L16" i="6"/>
  <c r="I16" i="20"/>
  <c r="I21" i="20" s="1"/>
  <c r="I655" i="17"/>
  <c r="I530" i="17"/>
  <c r="J40" i="8"/>
  <c r="I40" i="17" s="1"/>
  <c r="N40" i="17" s="1"/>
  <c r="I533" i="17"/>
  <c r="I536" i="17"/>
  <c r="J46" i="8"/>
  <c r="I539" i="17"/>
  <c r="I540" i="17"/>
  <c r="G263" i="10"/>
  <c r="G261" i="10"/>
  <c r="G260" i="10"/>
  <c r="G254" i="10"/>
  <c r="G253" i="10"/>
  <c r="I1045" i="18" s="1"/>
  <c r="G249" i="10"/>
  <c r="G245" i="10"/>
  <c r="G244" i="10"/>
  <c r="G240" i="10"/>
  <c r="G237" i="10"/>
  <c r="I1029" i="18" s="1"/>
  <c r="G233" i="10"/>
  <c r="G221" i="10"/>
  <c r="G214" i="10"/>
  <c r="I1006" i="18" s="1"/>
  <c r="G215" i="10"/>
  <c r="G213" i="10"/>
  <c r="G220" i="10"/>
  <c r="G211" i="10"/>
  <c r="G127" i="10"/>
  <c r="G125" i="10"/>
  <c r="I917" i="18" s="1"/>
  <c r="G124" i="10"/>
  <c r="I916" i="18" s="1"/>
  <c r="G121" i="10"/>
  <c r="G120" i="10"/>
  <c r="G119" i="10"/>
  <c r="G117" i="10"/>
  <c r="G116" i="10"/>
  <c r="I908" i="18" s="1"/>
  <c r="G115" i="10"/>
  <c r="G114" i="10"/>
  <c r="I906" i="18" s="1"/>
  <c r="G113" i="10"/>
  <c r="I905" i="18" s="1"/>
  <c r="G112" i="10"/>
  <c r="G111" i="10"/>
  <c r="I903" i="18" s="1"/>
  <c r="G110" i="10"/>
  <c r="G108" i="10"/>
  <c r="G104" i="10"/>
  <c r="I896" i="18" s="1"/>
  <c r="G103" i="10"/>
  <c r="G97" i="10"/>
  <c r="I889" i="18" s="1"/>
  <c r="G96" i="10"/>
  <c r="I888" i="18" s="1"/>
  <c r="G262" i="6"/>
  <c r="G261" i="6"/>
  <c r="G256" i="6"/>
  <c r="G254" i="6"/>
  <c r="G266" i="6"/>
  <c r="I1061" i="14" s="1"/>
  <c r="G265" i="6"/>
  <c r="I1060" i="14" s="1"/>
  <c r="G263" i="6"/>
  <c r="I1058" i="14" s="1"/>
  <c r="G246" i="6"/>
  <c r="I1041" i="14" s="1"/>
  <c r="G245" i="6"/>
  <c r="G241" i="6"/>
  <c r="G238" i="6"/>
  <c r="G130" i="6"/>
  <c r="G129" i="6"/>
  <c r="G127" i="6"/>
  <c r="I922" i="14" s="1"/>
  <c r="G125" i="6"/>
  <c r="G124" i="6"/>
  <c r="I919" i="14" s="1"/>
  <c r="G121" i="6"/>
  <c r="G120" i="6"/>
  <c r="G119" i="6"/>
  <c r="G116" i="6"/>
  <c r="G115" i="6"/>
  <c r="G110" i="6"/>
  <c r="I905" i="14" s="1"/>
  <c r="G108" i="6"/>
  <c r="I903" i="14" s="1"/>
  <c r="G104" i="6"/>
  <c r="G103" i="6"/>
  <c r="G97" i="6"/>
  <c r="G98" i="6"/>
  <c r="G96" i="6"/>
  <c r="G99" i="6"/>
  <c r="G100" i="6"/>
  <c r="I895" i="14" s="1"/>
  <c r="G101" i="6"/>
  <c r="G106" i="6"/>
  <c r="I901" i="14" s="1"/>
  <c r="G111" i="6"/>
  <c r="G112" i="6"/>
  <c r="G113" i="6"/>
  <c r="G114" i="6"/>
  <c r="G117" i="6"/>
  <c r="G118" i="6"/>
  <c r="I913" i="14" s="1"/>
  <c r="G267" i="5"/>
  <c r="I1080" i="13" s="1"/>
  <c r="G266" i="5"/>
  <c r="I1079" i="13" s="1"/>
  <c r="G265" i="5"/>
  <c r="G264" i="5"/>
  <c r="G260" i="5"/>
  <c r="G259" i="5"/>
  <c r="I1072" i="13" s="1"/>
  <c r="G258" i="5"/>
  <c r="G257" i="5"/>
  <c r="I1070" i="13" s="1"/>
  <c r="G253" i="5"/>
  <c r="I1066" i="13" s="1"/>
  <c r="G249" i="5"/>
  <c r="G248" i="5"/>
  <c r="G244" i="5"/>
  <c r="G241" i="5"/>
  <c r="G237" i="5"/>
  <c r="G235" i="5"/>
  <c r="I1038" i="13"/>
  <c r="I1029" i="13"/>
  <c r="I1027" i="13"/>
  <c r="I1028" i="13"/>
  <c r="I1023" i="13"/>
  <c r="I57" i="1"/>
  <c r="I58" i="1" s="1"/>
  <c r="I56" i="1" s="1"/>
  <c r="H57" i="1"/>
  <c r="H58" i="1" s="1"/>
  <c r="G57" i="1"/>
  <c r="G43" i="24" s="1"/>
  <c r="F162" i="21"/>
  <c r="G162" i="21"/>
  <c r="H162" i="21"/>
  <c r="I162" i="21"/>
  <c r="J162" i="21"/>
  <c r="R24" i="21"/>
  <c r="Q24" i="21"/>
  <c r="P24" i="21"/>
  <c r="E42" i="21"/>
  <c r="H43" i="21" s="1"/>
  <c r="R43" i="21"/>
  <c r="I43" i="21"/>
  <c r="F43" i="21"/>
  <c r="I616" i="17"/>
  <c r="J123" i="8"/>
  <c r="I123" i="17" s="1"/>
  <c r="I614" i="17"/>
  <c r="J121" i="8"/>
  <c r="I612" i="17"/>
  <c r="K63" i="8"/>
  <c r="I227" i="17" s="1"/>
  <c r="I554" i="17"/>
  <c r="J61" i="8"/>
  <c r="I61" i="17" s="1"/>
  <c r="O61" i="17" s="1"/>
  <c r="K60" i="8"/>
  <c r="I224" i="17" s="1"/>
  <c r="K224" i="17" s="1"/>
  <c r="G56" i="8"/>
  <c r="I565" i="17"/>
  <c r="K72" i="8"/>
  <c r="I563" i="17"/>
  <c r="H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G105" i="15"/>
  <c r="G64" i="15"/>
  <c r="G23" i="15"/>
  <c r="H23" i="7"/>
  <c r="H98" i="19"/>
  <c r="H99" i="19"/>
  <c r="H100" i="19"/>
  <c r="H101" i="19"/>
  <c r="H105" i="19"/>
  <c r="H106" i="19"/>
  <c r="H107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F55" i="23"/>
  <c r="E195" i="21"/>
  <c r="F196" i="21"/>
  <c r="E21" i="23"/>
  <c r="F22" i="23"/>
  <c r="E15" i="23"/>
  <c r="F16" i="23"/>
  <c r="P21" i="21"/>
  <c r="Q21" i="21"/>
  <c r="R21" i="21"/>
  <c r="T32" i="4"/>
  <c r="T33" i="4" s="1"/>
  <c r="E12" i="23"/>
  <c r="F13" i="23"/>
  <c r="L30" i="21"/>
  <c r="M30" i="21"/>
  <c r="N30" i="21"/>
  <c r="E45" i="21"/>
  <c r="F46" i="21" s="1"/>
  <c r="E46" i="21" s="1"/>
  <c r="G196" i="21"/>
  <c r="H196" i="21"/>
  <c r="I196" i="21"/>
  <c r="J196" i="21"/>
  <c r="L196" i="21"/>
  <c r="M196" i="21"/>
  <c r="N196" i="21"/>
  <c r="O196" i="21"/>
  <c r="Q196" i="21"/>
  <c r="R196" i="21"/>
  <c r="G55" i="23"/>
  <c r="G22" i="23"/>
  <c r="G16" i="23"/>
  <c r="G13" i="23"/>
  <c r="H55" i="23"/>
  <c r="H22" i="23"/>
  <c r="H16" i="23"/>
  <c r="H13" i="23"/>
  <c r="K27" i="21"/>
  <c r="L27" i="21"/>
  <c r="M27" i="21"/>
  <c r="N27" i="21"/>
  <c r="O27" i="21"/>
  <c r="I923" i="14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H659" i="14"/>
  <c r="H394" i="14"/>
  <c r="H128" i="14"/>
  <c r="G95" i="5"/>
  <c r="I908" i="13" s="1"/>
  <c r="G96" i="5"/>
  <c r="I909" i="13" s="1"/>
  <c r="G98" i="5"/>
  <c r="I911" i="13" s="1"/>
  <c r="G99" i="5"/>
  <c r="I912" i="13" s="1"/>
  <c r="G100" i="5"/>
  <c r="G101" i="5"/>
  <c r="G102" i="5"/>
  <c r="I918" i="13"/>
  <c r="I920" i="13"/>
  <c r="I922" i="13"/>
  <c r="I924" i="13"/>
  <c r="I925" i="13"/>
  <c r="I926" i="13"/>
  <c r="I927" i="13"/>
  <c r="I935" i="13"/>
  <c r="I939" i="13"/>
  <c r="I940" i="13"/>
  <c r="G150" i="5"/>
  <c r="I963" i="13" s="1"/>
  <c r="G153" i="5"/>
  <c r="G154" i="5"/>
  <c r="G155" i="5"/>
  <c r="G184" i="5" s="1"/>
  <c r="I997" i="13" s="1"/>
  <c r="I971" i="13"/>
  <c r="I975" i="13"/>
  <c r="I976" i="13"/>
  <c r="I980" i="13"/>
  <c r="I984" i="13"/>
  <c r="I986" i="13"/>
  <c r="I991" i="13"/>
  <c r="I992" i="13"/>
  <c r="I993" i="13"/>
  <c r="I1007" i="13"/>
  <c r="I1010" i="13"/>
  <c r="G227" i="5"/>
  <c r="I1040" i="13" s="1"/>
  <c r="I1014" i="13"/>
  <c r="I1019" i="13"/>
  <c r="I1032" i="13"/>
  <c r="I1033" i="13"/>
  <c r="I1034" i="13"/>
  <c r="I1035" i="13"/>
  <c r="I1036" i="13"/>
  <c r="I1050" i="13"/>
  <c r="G240" i="5"/>
  <c r="I1053" i="13" s="1"/>
  <c r="I1054" i="13"/>
  <c r="I1071" i="13"/>
  <c r="I1073" i="13"/>
  <c r="G261" i="5"/>
  <c r="I1074" i="13"/>
  <c r="I1077" i="13"/>
  <c r="I896" i="14"/>
  <c r="I907" i="14"/>
  <c r="I920" i="14"/>
  <c r="E18" i="23"/>
  <c r="F19" i="23"/>
  <c r="G149" i="6"/>
  <c r="G152" i="6"/>
  <c r="I947" i="14" s="1"/>
  <c r="G153" i="6"/>
  <c r="I948" i="14"/>
  <c r="G154" i="6"/>
  <c r="I949" i="14" s="1"/>
  <c r="G157" i="6"/>
  <c r="G161" i="6"/>
  <c r="I956" i="14" s="1"/>
  <c r="G162" i="6"/>
  <c r="I957" i="14" s="1"/>
  <c r="G166" i="6"/>
  <c r="G170" i="6"/>
  <c r="I965" i="14" s="1"/>
  <c r="G171" i="6"/>
  <c r="I966" i="14" s="1"/>
  <c r="G172" i="6"/>
  <c r="I967" i="14" s="1"/>
  <c r="G173" i="6"/>
  <c r="G174" i="6"/>
  <c r="G177" i="6"/>
  <c r="I972" i="14"/>
  <c r="G178" i="6"/>
  <c r="I973" i="14" s="1"/>
  <c r="G179" i="6"/>
  <c r="I974" i="14" s="1"/>
  <c r="G182" i="6"/>
  <c r="I986" i="14"/>
  <c r="I994" i="14"/>
  <c r="I1010" i="14"/>
  <c r="I1015" i="14"/>
  <c r="I1018" i="14"/>
  <c r="I1019" i="14"/>
  <c r="G234" i="6"/>
  <c r="I1029" i="14" s="1"/>
  <c r="G237" i="6"/>
  <c r="I1032" i="14" s="1"/>
  <c r="I1033" i="14"/>
  <c r="G240" i="6"/>
  <c r="I1035" i="14"/>
  <c r="G250" i="6"/>
  <c r="I1045" i="14"/>
  <c r="G255" i="6"/>
  <c r="I1050" i="14" s="1"/>
  <c r="G257" i="6"/>
  <c r="G258" i="6"/>
  <c r="I1056" i="14"/>
  <c r="I1057" i="14"/>
  <c r="G264" i="6"/>
  <c r="I1059" i="14"/>
  <c r="G19" i="23"/>
  <c r="H19" i="23"/>
  <c r="A13" i="15"/>
  <c r="A14" i="15"/>
  <c r="A15" i="15"/>
  <c r="A16" i="15"/>
  <c r="A17" i="15"/>
  <c r="A18" i="15"/>
  <c r="A19" i="15"/>
  <c r="A20" i="15"/>
  <c r="A21" i="15"/>
  <c r="A22" i="15"/>
  <c r="A23" i="15"/>
  <c r="A24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36" i="15"/>
  <c r="A137" i="15"/>
  <c r="A138" i="15"/>
  <c r="A139" i="15"/>
  <c r="A140" i="15"/>
  <c r="A141" i="15"/>
  <c r="A142" i="15"/>
  <c r="A143" i="15"/>
  <c r="A144" i="15"/>
  <c r="A145" i="15"/>
  <c r="A146" i="15"/>
  <c r="G120" i="15"/>
  <c r="G79" i="15"/>
  <c r="G38" i="15"/>
  <c r="I31" i="7"/>
  <c r="H31" i="15" s="1"/>
  <c r="I32" i="7"/>
  <c r="I33" i="7"/>
  <c r="H33" i="15" s="1"/>
  <c r="I34" i="7"/>
  <c r="J31" i="7"/>
  <c r="J32" i="7"/>
  <c r="H73" i="15" s="1"/>
  <c r="J34" i="7"/>
  <c r="H75" i="15" s="1"/>
  <c r="T75" i="15" s="1"/>
  <c r="F41" i="7"/>
  <c r="H164" i="15" s="1"/>
  <c r="I656" i="17"/>
  <c r="K161" i="8"/>
  <c r="I325" i="17" s="1"/>
  <c r="U325" i="17" s="1"/>
  <c r="I650" i="17"/>
  <c r="I649" i="17"/>
  <c r="I648" i="17"/>
  <c r="I645" i="17"/>
  <c r="I639" i="17"/>
  <c r="G137" i="8"/>
  <c r="K137" i="8" s="1"/>
  <c r="I301" i="17" s="1"/>
  <c r="X301" i="17" s="1"/>
  <c r="G138" i="8"/>
  <c r="I630" i="17" s="1"/>
  <c r="J139" i="8"/>
  <c r="I632" i="17"/>
  <c r="I623" i="17"/>
  <c r="I595" i="17"/>
  <c r="I596" i="17"/>
  <c r="G126" i="8"/>
  <c r="I618" i="17" s="1"/>
  <c r="K109" i="8"/>
  <c r="I273" i="17" s="1"/>
  <c r="K273" i="17" s="1"/>
  <c r="I602" i="17"/>
  <c r="L111" i="8"/>
  <c r="I439" i="17" s="1"/>
  <c r="J439" i="17" s="1"/>
  <c r="J111" i="8"/>
  <c r="I111" i="17" s="1"/>
  <c r="I604" i="17"/>
  <c r="I605" i="17"/>
  <c r="I609" i="17"/>
  <c r="I610" i="17"/>
  <c r="L119" i="8"/>
  <c r="I447" i="17" s="1"/>
  <c r="T447" i="17" s="1"/>
  <c r="L124" i="8"/>
  <c r="I452" i="17" s="1"/>
  <c r="X452" i="17" s="1"/>
  <c r="G79" i="8"/>
  <c r="J79" i="8" s="1"/>
  <c r="I79" i="17" s="1"/>
  <c r="X79" i="17" s="1"/>
  <c r="G81" i="8"/>
  <c r="J81" i="8" s="1"/>
  <c r="I81" i="17" s="1"/>
  <c r="G84" i="8"/>
  <c r="G85" i="8"/>
  <c r="G86" i="8"/>
  <c r="K86" i="8" s="1"/>
  <c r="I250" i="17" s="1"/>
  <c r="O250" i="17" s="1"/>
  <c r="K89" i="8"/>
  <c r="I253" i="17" s="1"/>
  <c r="K90" i="8"/>
  <c r="I254" i="17" s="1"/>
  <c r="K254" i="17" s="1"/>
  <c r="I585" i="17"/>
  <c r="J94" i="8"/>
  <c r="I94" i="17" s="1"/>
  <c r="M94" i="17" s="1"/>
  <c r="K95" i="8"/>
  <c r="I259" i="17" s="1"/>
  <c r="I590" i="17"/>
  <c r="I551" i="17"/>
  <c r="G68" i="8"/>
  <c r="K68" i="8" s="1"/>
  <c r="I232" i="17" s="1"/>
  <c r="X232" i="17" s="1"/>
  <c r="G31" i="8"/>
  <c r="I523" i="17" s="1"/>
  <c r="I1052" i="18"/>
  <c r="G264" i="10"/>
  <c r="G257" i="10"/>
  <c r="I1049" i="18"/>
  <c r="G256" i="10"/>
  <c r="I1048" i="18" s="1"/>
  <c r="G255" i="10"/>
  <c r="I1047" i="18" s="1"/>
  <c r="G239" i="10"/>
  <c r="I1031" i="18" s="1"/>
  <c r="I1025" i="18"/>
  <c r="G236" i="10"/>
  <c r="I1028" i="18" s="1"/>
  <c r="G231" i="10"/>
  <c r="I1023" i="18"/>
  <c r="I258" i="10"/>
  <c r="G222" i="10"/>
  <c r="I1014" i="18" s="1"/>
  <c r="G219" i="10"/>
  <c r="I1011" i="18"/>
  <c r="G218" i="10"/>
  <c r="I1010" i="18" s="1"/>
  <c r="G217" i="10"/>
  <c r="I1009" i="18"/>
  <c r="G216" i="10"/>
  <c r="I1008" i="18"/>
  <c r="I1007" i="18"/>
  <c r="G212" i="10"/>
  <c r="G207" i="10"/>
  <c r="I999" i="18" s="1"/>
  <c r="G203" i="10"/>
  <c r="I995" i="18"/>
  <c r="G202" i="10"/>
  <c r="I994" i="18"/>
  <c r="G201" i="10"/>
  <c r="I993" i="18"/>
  <c r="G198" i="10"/>
  <c r="I990" i="18" s="1"/>
  <c r="G197" i="10"/>
  <c r="G196" i="10"/>
  <c r="I988" i="18"/>
  <c r="G190" i="10"/>
  <c r="G161" i="10"/>
  <c r="I953" i="18" s="1"/>
  <c r="G178" i="10"/>
  <c r="I970" i="18" s="1"/>
  <c r="G177" i="10"/>
  <c r="G176" i="10"/>
  <c r="G173" i="10"/>
  <c r="I965" i="18" s="1"/>
  <c r="G172" i="10"/>
  <c r="I964" i="18" s="1"/>
  <c r="G171" i="10"/>
  <c r="I963" i="18" s="1"/>
  <c r="G170" i="10"/>
  <c r="I962" i="18" s="1"/>
  <c r="G169" i="10"/>
  <c r="I961" i="18"/>
  <c r="G165" i="10"/>
  <c r="I957" i="18" s="1"/>
  <c r="G160" i="10"/>
  <c r="G156" i="10"/>
  <c r="G153" i="10"/>
  <c r="I945" i="18" s="1"/>
  <c r="G151" i="10"/>
  <c r="I943" i="18" s="1"/>
  <c r="G152" i="10"/>
  <c r="G148" i="10"/>
  <c r="I919" i="18"/>
  <c r="I918" i="18"/>
  <c r="I909" i="18"/>
  <c r="G106" i="10"/>
  <c r="I898" i="18" s="1"/>
  <c r="I894" i="18"/>
  <c r="G101" i="10"/>
  <c r="I893" i="18" s="1"/>
  <c r="G100" i="10"/>
  <c r="I892" i="18" s="1"/>
  <c r="G99" i="10"/>
  <c r="I891" i="18" s="1"/>
  <c r="G98" i="10"/>
  <c r="I890" i="18" s="1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F26" i="7"/>
  <c r="H149" i="15" s="1"/>
  <c r="E204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G27" i="3"/>
  <c r="W27" i="3"/>
  <c r="G26" i="3"/>
  <c r="W26" i="3"/>
  <c r="G27" i="2"/>
  <c r="W27" i="2"/>
  <c r="G26" i="2"/>
  <c r="W26" i="2"/>
  <c r="G27" i="4"/>
  <c r="G26" i="4"/>
  <c r="W26" i="4"/>
  <c r="V57" i="1"/>
  <c r="V58" i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40" i="19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8" i="19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96" i="19"/>
  <c r="A97" i="19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3" i="1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E39" i="21"/>
  <c r="K40" i="21" s="1"/>
  <c r="E36" i="21"/>
  <c r="R37" i="2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I105" i="8"/>
  <c r="I259" i="6"/>
  <c r="V50" i="3"/>
  <c r="U50" i="3"/>
  <c r="T50" i="3"/>
  <c r="T51" i="3" s="1"/>
  <c r="S50" i="3"/>
  <c r="S51" i="3"/>
  <c r="R50" i="3"/>
  <c r="R51" i="3"/>
  <c r="Q50" i="3"/>
  <c r="Q51" i="3"/>
  <c r="P50" i="3"/>
  <c r="O50" i="3"/>
  <c r="O51" i="3"/>
  <c r="N50" i="3"/>
  <c r="N51" i="3"/>
  <c r="M50" i="3"/>
  <c r="M51" i="3" s="1"/>
  <c r="L50" i="3"/>
  <c r="K50" i="3"/>
  <c r="J50" i="3"/>
  <c r="I50" i="3"/>
  <c r="H50" i="3"/>
  <c r="V41" i="3"/>
  <c r="V42" i="3"/>
  <c r="U41" i="3"/>
  <c r="U42" i="3"/>
  <c r="T41" i="3"/>
  <c r="T42" i="3" s="1"/>
  <c r="S41" i="3"/>
  <c r="S42" i="3"/>
  <c r="R41" i="3"/>
  <c r="R42" i="3" s="1"/>
  <c r="Q41" i="3"/>
  <c r="Q42" i="3" s="1"/>
  <c r="P41" i="3"/>
  <c r="P42" i="3" s="1"/>
  <c r="O41" i="3"/>
  <c r="O42" i="3"/>
  <c r="N41" i="3"/>
  <c r="N42" i="3"/>
  <c r="M41" i="3"/>
  <c r="M42" i="3" s="1"/>
  <c r="L41" i="3"/>
  <c r="K41" i="3"/>
  <c r="J41" i="3"/>
  <c r="I41" i="3"/>
  <c r="H41" i="3"/>
  <c r="F25" i="3"/>
  <c r="F24" i="3"/>
  <c r="V15" i="3"/>
  <c r="V45" i="3" s="1"/>
  <c r="V46" i="3" s="1"/>
  <c r="U15" i="3"/>
  <c r="U45" i="3" s="1"/>
  <c r="F25" i="2"/>
  <c r="F24" i="2"/>
  <c r="U42" i="2" s="1"/>
  <c r="V15" i="2"/>
  <c r="V41" i="2"/>
  <c r="V43" i="2" s="1"/>
  <c r="U15" i="2"/>
  <c r="U41" i="2"/>
  <c r="V50" i="4"/>
  <c r="V51" i="4" s="1"/>
  <c r="U50" i="4"/>
  <c r="U51" i="4"/>
  <c r="R50" i="4"/>
  <c r="R51" i="4"/>
  <c r="Q50" i="4"/>
  <c r="Q51" i="4"/>
  <c r="P50" i="4"/>
  <c r="P51" i="4" s="1"/>
  <c r="O50" i="4"/>
  <c r="O51" i="4"/>
  <c r="N50" i="4"/>
  <c r="M50" i="4"/>
  <c r="M51" i="4" s="1"/>
  <c r="L50" i="4"/>
  <c r="K50" i="4"/>
  <c r="J50" i="4"/>
  <c r="I50" i="4"/>
  <c r="H50" i="4"/>
  <c r="V32" i="4"/>
  <c r="U32" i="4"/>
  <c r="U33" i="4" s="1"/>
  <c r="S32" i="4"/>
  <c r="S33" i="4" s="1"/>
  <c r="Q32" i="4"/>
  <c r="Q33" i="4"/>
  <c r="P32" i="4"/>
  <c r="P33" i="4"/>
  <c r="O32" i="4"/>
  <c r="O33" i="4" s="1"/>
  <c r="N32" i="4"/>
  <c r="N33" i="4" s="1"/>
  <c r="M32" i="4"/>
  <c r="M33" i="4"/>
  <c r="L32" i="4"/>
  <c r="K32" i="4"/>
  <c r="J32" i="4"/>
  <c r="I32" i="4"/>
  <c r="H32" i="4"/>
  <c r="V41" i="4"/>
  <c r="V42" i="4" s="1"/>
  <c r="U41" i="4"/>
  <c r="U42" i="4"/>
  <c r="Q41" i="4"/>
  <c r="Q42" i="4"/>
  <c r="P41" i="4"/>
  <c r="O41" i="4"/>
  <c r="N41" i="4"/>
  <c r="N42" i="4" s="1"/>
  <c r="M41" i="4"/>
  <c r="M42" i="4"/>
  <c r="L41" i="4"/>
  <c r="K41" i="4"/>
  <c r="J41" i="4"/>
  <c r="I41" i="4"/>
  <c r="H41" i="4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91" i="10"/>
  <c r="G65" i="10"/>
  <c r="I857" i="18" s="1"/>
  <c r="G52" i="10"/>
  <c r="I844" i="18"/>
  <c r="G30" i="10"/>
  <c r="I822" i="18"/>
  <c r="G143" i="10"/>
  <c r="I935" i="18"/>
  <c r="I1055" i="18"/>
  <c r="I1051" i="18"/>
  <c r="I1050" i="18"/>
  <c r="I1046" i="18"/>
  <c r="I1044" i="18"/>
  <c r="I1043" i="18"/>
  <c r="I1042" i="18"/>
  <c r="I1040" i="18"/>
  <c r="I1039" i="18"/>
  <c r="I1038" i="18"/>
  <c r="I1037" i="18"/>
  <c r="I1036" i="18"/>
  <c r="I1035" i="18"/>
  <c r="I1034" i="18"/>
  <c r="I1033" i="18"/>
  <c r="I1032" i="18"/>
  <c r="I1030" i="18"/>
  <c r="I1027" i="18"/>
  <c r="I1026" i="18"/>
  <c r="I1024" i="18"/>
  <c r="I1003" i="18"/>
  <c r="I1002" i="18"/>
  <c r="I1001" i="18"/>
  <c r="I1000" i="18"/>
  <c r="I998" i="18"/>
  <c r="I997" i="18"/>
  <c r="I996" i="18"/>
  <c r="I992" i="18"/>
  <c r="I991" i="18"/>
  <c r="I985" i="18"/>
  <c r="I984" i="18"/>
  <c r="I983" i="18"/>
  <c r="I981" i="18"/>
  <c r="I972" i="18"/>
  <c r="I971" i="18"/>
  <c r="I969" i="18"/>
  <c r="I967" i="18"/>
  <c r="I966" i="18"/>
  <c r="I960" i="18"/>
  <c r="I959" i="18"/>
  <c r="I958" i="18"/>
  <c r="I956" i="18"/>
  <c r="I955" i="18"/>
  <c r="I954" i="18"/>
  <c r="I952" i="18"/>
  <c r="I951" i="18"/>
  <c r="I950" i="18"/>
  <c r="I949" i="18"/>
  <c r="I947" i="18"/>
  <c r="I946" i="18"/>
  <c r="I942" i="18"/>
  <c r="I941" i="18"/>
  <c r="I939" i="18"/>
  <c r="I933" i="18"/>
  <c r="I932" i="18"/>
  <c r="I931" i="18"/>
  <c r="I920" i="18"/>
  <c r="I915" i="18"/>
  <c r="I913" i="18"/>
  <c r="I912" i="18"/>
  <c r="I911" i="18"/>
  <c r="I907" i="18"/>
  <c r="I904" i="18"/>
  <c r="I902" i="18"/>
  <c r="I901" i="18"/>
  <c r="I900" i="18"/>
  <c r="I899" i="18"/>
  <c r="I895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5" i="18"/>
  <c r="I854" i="18"/>
  <c r="I853" i="18"/>
  <c r="I852" i="18"/>
  <c r="I851" i="18"/>
  <c r="I850" i="18"/>
  <c r="I849" i="18"/>
  <c r="I848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I549" i="18"/>
  <c r="V549" i="18"/>
  <c r="I285" i="18"/>
  <c r="X285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I886" i="14" s="1"/>
  <c r="G65" i="6"/>
  <c r="G52" i="6"/>
  <c r="G30" i="6"/>
  <c r="G18" i="6"/>
  <c r="G144" i="6"/>
  <c r="I1055" i="14"/>
  <c r="I1054" i="14"/>
  <c r="I1049" i="14"/>
  <c r="I1048" i="14"/>
  <c r="I1047" i="14"/>
  <c r="I1046" i="14"/>
  <c r="I1044" i="14"/>
  <c r="I1043" i="14"/>
  <c r="I1042" i="14"/>
  <c r="I1040" i="14"/>
  <c r="I1039" i="14"/>
  <c r="I1038" i="14"/>
  <c r="I1037" i="14"/>
  <c r="I1036" i="14"/>
  <c r="I1034" i="14"/>
  <c r="I1031" i="14"/>
  <c r="I1030" i="14"/>
  <c r="I1028" i="14"/>
  <c r="I1027" i="14"/>
  <c r="I1016" i="14"/>
  <c r="I1008" i="14"/>
  <c r="I1006" i="14"/>
  <c r="I1005" i="14"/>
  <c r="I1004" i="14"/>
  <c r="I1002" i="14"/>
  <c r="I1001" i="14"/>
  <c r="I1000" i="14"/>
  <c r="I996" i="14"/>
  <c r="I995" i="14"/>
  <c r="I989" i="14"/>
  <c r="I988" i="14"/>
  <c r="I987" i="14"/>
  <c r="I985" i="14"/>
  <c r="I976" i="14"/>
  <c r="I975" i="14"/>
  <c r="I971" i="14"/>
  <c r="I970" i="14"/>
  <c r="I969" i="14"/>
  <c r="I968" i="14"/>
  <c r="I964" i="14"/>
  <c r="I963" i="14"/>
  <c r="I962" i="14"/>
  <c r="I960" i="14"/>
  <c r="I959" i="14"/>
  <c r="I958" i="14"/>
  <c r="I955" i="14"/>
  <c r="I954" i="14"/>
  <c r="I953" i="14"/>
  <c r="I952" i="14"/>
  <c r="I951" i="14"/>
  <c r="I950" i="14"/>
  <c r="I946" i="14"/>
  <c r="I945" i="14"/>
  <c r="I943" i="14"/>
  <c r="I937" i="14"/>
  <c r="I936" i="14"/>
  <c r="I935" i="14"/>
  <c r="I918" i="14"/>
  <c r="I917" i="14"/>
  <c r="I916" i="14"/>
  <c r="I915" i="14"/>
  <c r="I914" i="14"/>
  <c r="I912" i="14"/>
  <c r="I911" i="14"/>
  <c r="I910" i="14"/>
  <c r="I909" i="14"/>
  <c r="I908" i="14"/>
  <c r="I904" i="14"/>
  <c r="I902" i="14"/>
  <c r="I900" i="14"/>
  <c r="I899" i="14"/>
  <c r="I898" i="14"/>
  <c r="I897" i="14"/>
  <c r="I894" i="14"/>
  <c r="I893" i="14"/>
  <c r="I892" i="14"/>
  <c r="I891" i="14"/>
  <c r="I890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58" i="14"/>
  <c r="I857" i="14"/>
  <c r="I856" i="14"/>
  <c r="I855" i="14"/>
  <c r="I854" i="14"/>
  <c r="I853" i="14"/>
  <c r="I852" i="14"/>
  <c r="I851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3" i="14"/>
  <c r="I822" i="14"/>
  <c r="I821" i="14"/>
  <c r="I820" i="14"/>
  <c r="I819" i="14"/>
  <c r="I818" i="14"/>
  <c r="I817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G276" i="5"/>
  <c r="I1089" i="13" s="1"/>
  <c r="G91" i="5"/>
  <c r="I904" i="13" s="1"/>
  <c r="G65" i="5"/>
  <c r="I878" i="13" s="1"/>
  <c r="G52" i="5"/>
  <c r="I865" i="13" s="1"/>
  <c r="G30" i="5"/>
  <c r="I843" i="13"/>
  <c r="G18" i="5"/>
  <c r="I831" i="13"/>
  <c r="G145" i="5"/>
  <c r="I958" i="13" s="1"/>
  <c r="I1085" i="13"/>
  <c r="I1081" i="13"/>
  <c r="I1078" i="13"/>
  <c r="I1076" i="13"/>
  <c r="I1075" i="13"/>
  <c r="I1069" i="13"/>
  <c r="I1068" i="13"/>
  <c r="I1067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2" i="13"/>
  <c r="I1051" i="13"/>
  <c r="I1049" i="13"/>
  <c r="I1048" i="13"/>
  <c r="I1042" i="13"/>
  <c r="I1026" i="13"/>
  <c r="I1025" i="13"/>
  <c r="I1024" i="13"/>
  <c r="I1022" i="13"/>
  <c r="I1021" i="13"/>
  <c r="I1020" i="13"/>
  <c r="I1018" i="13"/>
  <c r="I1017" i="13"/>
  <c r="I1016" i="13"/>
  <c r="I1015" i="13"/>
  <c r="I1013" i="13"/>
  <c r="I1012" i="13"/>
  <c r="I1011" i="13"/>
  <c r="I1009" i="13"/>
  <c r="I1008" i="13"/>
  <c r="I1006" i="13"/>
  <c r="I1005" i="13"/>
  <c r="I999" i="13"/>
  <c r="I995" i="13"/>
  <c r="I994" i="13"/>
  <c r="I990" i="13"/>
  <c r="I989" i="13"/>
  <c r="I988" i="13"/>
  <c r="I987" i="13"/>
  <c r="I985" i="13"/>
  <c r="I983" i="13"/>
  <c r="I982" i="13"/>
  <c r="I981" i="13"/>
  <c r="I979" i="13"/>
  <c r="I978" i="13"/>
  <c r="I977" i="13"/>
  <c r="I974" i="13"/>
  <c r="I973" i="13"/>
  <c r="I972" i="13"/>
  <c r="I970" i="13"/>
  <c r="I969" i="13"/>
  <c r="I965" i="13"/>
  <c r="I964" i="13"/>
  <c r="I962" i="13"/>
  <c r="I956" i="13"/>
  <c r="I955" i="13"/>
  <c r="I954" i="13"/>
  <c r="I948" i="13"/>
  <c r="I942" i="13"/>
  <c r="I941" i="13"/>
  <c r="I937" i="13"/>
  <c r="I936" i="13"/>
  <c r="I934" i="13"/>
  <c r="I933" i="13"/>
  <c r="I932" i="13"/>
  <c r="I930" i="13"/>
  <c r="I929" i="13"/>
  <c r="I928" i="13"/>
  <c r="I923" i="13"/>
  <c r="I921" i="13"/>
  <c r="I919" i="13"/>
  <c r="I917" i="13"/>
  <c r="I916" i="13"/>
  <c r="I914" i="13"/>
  <c r="I913" i="13"/>
  <c r="I910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6" i="13"/>
  <c r="I875" i="13"/>
  <c r="I874" i="13"/>
  <c r="I873" i="13"/>
  <c r="I872" i="13"/>
  <c r="I871" i="13"/>
  <c r="I870" i="13"/>
  <c r="I869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1" i="13"/>
  <c r="I840" i="13"/>
  <c r="I839" i="13"/>
  <c r="I838" i="13"/>
  <c r="I837" i="13"/>
  <c r="I836" i="13"/>
  <c r="I835" i="13"/>
  <c r="I829" i="13"/>
  <c r="I828" i="13"/>
  <c r="I827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E33" i="21"/>
  <c r="G34" i="21"/>
  <c r="J109" i="8"/>
  <c r="I109" i="17" s="1"/>
  <c r="J124" i="8"/>
  <c r="I124" i="17" s="1"/>
  <c r="X124" i="17" s="1"/>
  <c r="K119" i="8"/>
  <c r="I283" i="17" s="1"/>
  <c r="U283" i="17" s="1"/>
  <c r="K124" i="8"/>
  <c r="J129" i="8"/>
  <c r="I129" i="17" s="1"/>
  <c r="J144" i="8"/>
  <c r="I144" i="17" s="1"/>
  <c r="W144" i="17" s="1"/>
  <c r="J145" i="8"/>
  <c r="I145" i="17" s="1"/>
  <c r="J146" i="8"/>
  <c r="J160" i="8"/>
  <c r="I160" i="17" s="1"/>
  <c r="J162" i="8"/>
  <c r="I162" i="17" s="1"/>
  <c r="K162" i="17" s="1"/>
  <c r="K129" i="8"/>
  <c r="K144" i="8"/>
  <c r="I308" i="17" s="1"/>
  <c r="X308" i="17" s="1"/>
  <c r="K145" i="8"/>
  <c r="I309" i="17" s="1"/>
  <c r="O309" i="17" s="1"/>
  <c r="K160" i="8"/>
  <c r="I324" i="17" s="1"/>
  <c r="K162" i="8"/>
  <c r="I326" i="17" s="1"/>
  <c r="L129" i="8"/>
  <c r="I457" i="17" s="1"/>
  <c r="L144" i="8"/>
  <c r="I472" i="17" s="1"/>
  <c r="P472" i="17" s="1"/>
  <c r="L145" i="8"/>
  <c r="I473" i="17" s="1"/>
  <c r="U473" i="17" s="1"/>
  <c r="L160" i="8"/>
  <c r="I488" i="17" s="1"/>
  <c r="T488" i="17" s="1"/>
  <c r="L162" i="8"/>
  <c r="J132" i="8"/>
  <c r="J133" i="8"/>
  <c r="I133" i="17" s="1"/>
  <c r="J35" i="8"/>
  <c r="I35" i="17" s="1"/>
  <c r="M35" i="17" s="1"/>
  <c r="J51" i="8"/>
  <c r="I51" i="17" s="1"/>
  <c r="V51" i="17" s="1"/>
  <c r="J16" i="8"/>
  <c r="I16" i="17" s="1"/>
  <c r="J16" i="17" s="1"/>
  <c r="J17" i="8"/>
  <c r="J18" i="8"/>
  <c r="J23" i="8"/>
  <c r="J24" i="8"/>
  <c r="I24" i="17" s="1"/>
  <c r="J27" i="8"/>
  <c r="J28" i="8"/>
  <c r="I28" i="17" s="1"/>
  <c r="J29" i="8"/>
  <c r="I29" i="17" s="1"/>
  <c r="O29" i="17" s="1"/>
  <c r="K133" i="8"/>
  <c r="K35" i="8"/>
  <c r="K14" i="8"/>
  <c r="K15" i="8"/>
  <c r="K16" i="8"/>
  <c r="I180" i="17" s="1"/>
  <c r="Q180" i="17" s="1"/>
  <c r="K17" i="8"/>
  <c r="I181" i="17" s="1"/>
  <c r="T181" i="17" s="1"/>
  <c r="K18" i="8"/>
  <c r="I182" i="17" s="1"/>
  <c r="T182" i="17" s="1"/>
  <c r="K20" i="8"/>
  <c r="I184" i="17" s="1"/>
  <c r="R184" i="17" s="1"/>
  <c r="K21" i="8"/>
  <c r="I185" i="17" s="1"/>
  <c r="R185" i="17" s="1"/>
  <c r="K23" i="8"/>
  <c r="I187" i="17" s="1"/>
  <c r="O187" i="17" s="1"/>
  <c r="K24" i="8"/>
  <c r="K25" i="8"/>
  <c r="I189" i="17" s="1"/>
  <c r="K26" i="8"/>
  <c r="I190" i="17" s="1"/>
  <c r="W190" i="17" s="1"/>
  <c r="K27" i="8"/>
  <c r="I191" i="17" s="1"/>
  <c r="P191" i="17" s="1"/>
  <c r="K28" i="8"/>
  <c r="K29" i="8"/>
  <c r="I193" i="17" s="1"/>
  <c r="K30" i="8"/>
  <c r="I194" i="17" s="1"/>
  <c r="T194" i="17" s="1"/>
  <c r="L133" i="8"/>
  <c r="I461" i="17" s="1"/>
  <c r="L461" i="17" s="1"/>
  <c r="L35" i="8"/>
  <c r="I363" i="17" s="1"/>
  <c r="W363" i="17" s="1"/>
  <c r="L51" i="8"/>
  <c r="I379" i="17" s="1"/>
  <c r="L14" i="8"/>
  <c r="I342" i="17" s="1"/>
  <c r="O342" i="17" s="1"/>
  <c r="L15" i="8"/>
  <c r="L16" i="8"/>
  <c r="I344" i="17" s="1"/>
  <c r="S344" i="17" s="1"/>
  <c r="L17" i="8"/>
  <c r="I345" i="17" s="1"/>
  <c r="M345" i="17" s="1"/>
  <c r="L18" i="8"/>
  <c r="I346" i="17" s="1"/>
  <c r="Q346" i="17" s="1"/>
  <c r="L19" i="8"/>
  <c r="L20" i="8"/>
  <c r="L21" i="8"/>
  <c r="I349" i="17" s="1"/>
  <c r="T349" i="17" s="1"/>
  <c r="L23" i="8"/>
  <c r="I351" i="17" s="1"/>
  <c r="O351" i="17" s="1"/>
  <c r="L24" i="8"/>
  <c r="I352" i="17" s="1"/>
  <c r="L25" i="8"/>
  <c r="I353" i="17" s="1"/>
  <c r="Q353" i="17" s="1"/>
  <c r="L26" i="8"/>
  <c r="I354" i="17" s="1"/>
  <c r="V354" i="17" s="1"/>
  <c r="L27" i="8"/>
  <c r="I355" i="17" s="1"/>
  <c r="M355" i="17" s="1"/>
  <c r="L28" i="8"/>
  <c r="I356" i="17" s="1"/>
  <c r="T356" i="17" s="1"/>
  <c r="L29" i="8"/>
  <c r="I357" i="17" s="1"/>
  <c r="U357" i="17" s="1"/>
  <c r="L30" i="8"/>
  <c r="I358" i="17" s="1"/>
  <c r="K31" i="7"/>
  <c r="H113" i="15" s="1"/>
  <c r="I46" i="7"/>
  <c r="H46" i="15" s="1"/>
  <c r="J46" i="7"/>
  <c r="H87" i="15" s="1"/>
  <c r="Q87" i="15" s="1"/>
  <c r="K46" i="7"/>
  <c r="I73" i="21"/>
  <c r="A1" i="21"/>
  <c r="A2" i="21"/>
  <c r="A3" i="21"/>
  <c r="A1" i="23"/>
  <c r="A2" i="23"/>
  <c r="A3" i="23"/>
  <c r="E13" i="23"/>
  <c r="E16" i="23"/>
  <c r="E19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 s="1"/>
  <c r="N32" i="3"/>
  <c r="N33" i="3"/>
  <c r="O32" i="3"/>
  <c r="O33" i="3"/>
  <c r="P32" i="3"/>
  <c r="P33" i="3" s="1"/>
  <c r="Q32" i="3"/>
  <c r="Q33" i="3"/>
  <c r="R32" i="3"/>
  <c r="R33" i="3" s="1"/>
  <c r="S32" i="3"/>
  <c r="S33" i="3"/>
  <c r="T32" i="3"/>
  <c r="T33" i="3"/>
  <c r="U32" i="3"/>
  <c r="U33" i="3"/>
  <c r="V32" i="3"/>
  <c r="V33" i="3" s="1"/>
  <c r="W36" i="3"/>
  <c r="W41" i="3"/>
  <c r="W50" i="3"/>
  <c r="U51" i="3"/>
  <c r="V51" i="3"/>
  <c r="A1" i="4"/>
  <c r="A2" i="4"/>
  <c r="A3" i="4"/>
  <c r="O42" i="4"/>
  <c r="P42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2" i="19"/>
  <c r="G43" i="19"/>
  <c r="G44" i="19"/>
  <c r="G45" i="19"/>
  <c r="G49" i="19"/>
  <c r="G50" i="19"/>
  <c r="G51" i="19"/>
  <c r="G57" i="19"/>
  <c r="G70" i="19"/>
  <c r="G71" i="19"/>
  <c r="G72" i="19"/>
  <c r="G73" i="19"/>
  <c r="G77" i="19"/>
  <c r="G78" i="19"/>
  <c r="G79" i="19"/>
  <c r="G85" i="19"/>
  <c r="A1" i="11"/>
  <c r="A2" i="11"/>
  <c r="A3" i="11"/>
  <c r="H15" i="11"/>
  <c r="H16" i="11"/>
  <c r="H17" i="11"/>
  <c r="H18" i="11"/>
  <c r="H22" i="11"/>
  <c r="H23" i="11"/>
  <c r="H24" i="11"/>
  <c r="K24" i="11"/>
  <c r="H79" i="19" s="1"/>
  <c r="P79" i="19" s="1"/>
  <c r="H30" i="11"/>
  <c r="G27" i="24"/>
  <c r="G26" i="24"/>
  <c r="W26" i="24" s="1"/>
  <c r="L31" i="12"/>
  <c r="E22" i="23"/>
  <c r="K34" i="7"/>
  <c r="H116" i="15" s="1"/>
  <c r="N116" i="15" s="1"/>
  <c r="K33" i="7"/>
  <c r="H115" i="15" s="1"/>
  <c r="K32" i="7"/>
  <c r="H114" i="15" s="1"/>
  <c r="K50" i="10"/>
  <c r="K49" i="10"/>
  <c r="I313" i="18" s="1"/>
  <c r="P313" i="18" s="1"/>
  <c r="K48" i="10"/>
  <c r="I312" i="18" s="1"/>
  <c r="P312" i="18" s="1"/>
  <c r="K45" i="10"/>
  <c r="K44" i="10"/>
  <c r="I308" i="18" s="1"/>
  <c r="K41" i="10"/>
  <c r="K40" i="10"/>
  <c r="I304" i="18" s="1"/>
  <c r="R304" i="18" s="1"/>
  <c r="K37" i="10"/>
  <c r="K36" i="10"/>
  <c r="I300" i="18" s="1"/>
  <c r="K35" i="10"/>
  <c r="I299" i="18" s="1"/>
  <c r="K299" i="18" s="1"/>
  <c r="J49" i="10"/>
  <c r="J48" i="10"/>
  <c r="I48" i="18" s="1"/>
  <c r="J46" i="10"/>
  <c r="J45" i="10"/>
  <c r="I45" i="18" s="1"/>
  <c r="T45" i="18" s="1"/>
  <c r="J44" i="10"/>
  <c r="I44" i="18" s="1"/>
  <c r="L44" i="18" s="1"/>
  <c r="J41" i="10"/>
  <c r="I41" i="18" s="1"/>
  <c r="J40" i="10"/>
  <c r="I40" i="18" s="1"/>
  <c r="N40" i="18" s="1"/>
  <c r="J38" i="10"/>
  <c r="I38" i="18" s="1"/>
  <c r="J37" i="10"/>
  <c r="I37" i="18" s="1"/>
  <c r="R37" i="18" s="1"/>
  <c r="J36" i="10"/>
  <c r="L63" i="10"/>
  <c r="I591" i="18" s="1"/>
  <c r="S591" i="18" s="1"/>
  <c r="L62" i="10"/>
  <c r="I590" i="18" s="1"/>
  <c r="W590" i="18" s="1"/>
  <c r="L60" i="10"/>
  <c r="I588" i="18" s="1"/>
  <c r="O588" i="18" s="1"/>
  <c r="L59" i="10"/>
  <c r="I587" i="18" s="1"/>
  <c r="T587" i="18" s="1"/>
  <c r="L58" i="10"/>
  <c r="I586" i="18" s="1"/>
  <c r="J586" i="18" s="1"/>
  <c r="L28" i="10"/>
  <c r="I556" i="18" s="1"/>
  <c r="X556" i="18" s="1"/>
  <c r="L27" i="10"/>
  <c r="I555" i="18" s="1"/>
  <c r="U555" i="18" s="1"/>
  <c r="L26" i="10"/>
  <c r="L25" i="10"/>
  <c r="I553" i="18" s="1"/>
  <c r="S553" i="18" s="1"/>
  <c r="L24" i="10"/>
  <c r="I552" i="18" s="1"/>
  <c r="V552" i="18" s="1"/>
  <c r="L23" i="10"/>
  <c r="I551" i="18" s="1"/>
  <c r="L22" i="10"/>
  <c r="L80" i="8"/>
  <c r="I408" i="17" s="1"/>
  <c r="L82" i="8"/>
  <c r="I410" i="17" s="1"/>
  <c r="L97" i="8"/>
  <c r="I425" i="17" s="1"/>
  <c r="L65" i="8"/>
  <c r="I393" i="17" s="1"/>
  <c r="L70" i="8"/>
  <c r="I398" i="17" s="1"/>
  <c r="K63" i="10"/>
  <c r="I327" i="18" s="1"/>
  <c r="K62" i="10"/>
  <c r="I326" i="18" s="1"/>
  <c r="K61" i="10"/>
  <c r="K60" i="10"/>
  <c r="I324" i="18" s="1"/>
  <c r="K59" i="10"/>
  <c r="I323" i="18" s="1"/>
  <c r="K58" i="10"/>
  <c r="I322" i="18" s="1"/>
  <c r="K57" i="10"/>
  <c r="K56" i="10"/>
  <c r="I320" i="18" s="1"/>
  <c r="K28" i="10"/>
  <c r="I292" i="18" s="1"/>
  <c r="K27" i="10"/>
  <c r="I291" i="18" s="1"/>
  <c r="K26" i="10"/>
  <c r="I290" i="18" s="1"/>
  <c r="K25" i="10"/>
  <c r="I289" i="18" s="1"/>
  <c r="K24" i="10"/>
  <c r="I288" i="18" s="1"/>
  <c r="K23" i="10"/>
  <c r="I287" i="18" s="1"/>
  <c r="K22" i="10"/>
  <c r="K80" i="8"/>
  <c r="I244" i="17" s="1"/>
  <c r="K82" i="8"/>
  <c r="K83" i="8"/>
  <c r="I247" i="17" s="1"/>
  <c r="R247" i="17" s="1"/>
  <c r="K84" i="8"/>
  <c r="I248" i="17" s="1"/>
  <c r="K87" i="8"/>
  <c r="I251" i="17" s="1"/>
  <c r="K88" i="8"/>
  <c r="I252" i="17" s="1"/>
  <c r="K92" i="8"/>
  <c r="I256" i="17" s="1"/>
  <c r="K97" i="8"/>
  <c r="I261" i="17" s="1"/>
  <c r="K57" i="8"/>
  <c r="K58" i="8"/>
  <c r="I222" i="17" s="1"/>
  <c r="K64" i="8"/>
  <c r="I228" i="17" s="1"/>
  <c r="K65" i="8"/>
  <c r="I229" i="17" s="1"/>
  <c r="K67" i="8"/>
  <c r="I231" i="17" s="1"/>
  <c r="K74" i="8"/>
  <c r="J63" i="10"/>
  <c r="J62" i="10"/>
  <c r="J61" i="10"/>
  <c r="I61" i="18" s="1"/>
  <c r="J60" i="10"/>
  <c r="I60" i="18" s="1"/>
  <c r="J59" i="10"/>
  <c r="J58" i="10"/>
  <c r="I58" i="18" s="1"/>
  <c r="R58" i="18" s="1"/>
  <c r="J57" i="10"/>
  <c r="I57" i="18" s="1"/>
  <c r="M57" i="18" s="1"/>
  <c r="J56" i="10"/>
  <c r="I56" i="18" s="1"/>
  <c r="K56" i="18" s="1"/>
  <c r="J27" i="10"/>
  <c r="J26" i="10"/>
  <c r="J22" i="10"/>
  <c r="I22" i="18" s="1"/>
  <c r="O22" i="18" s="1"/>
  <c r="J80" i="8"/>
  <c r="J82" i="8"/>
  <c r="I82" i="17" s="1"/>
  <c r="T82" i="17" s="1"/>
  <c r="J83" i="8"/>
  <c r="J84" i="8"/>
  <c r="I84" i="17" s="1"/>
  <c r="K84" i="17" s="1"/>
  <c r="J87" i="8"/>
  <c r="I87" i="17" s="1"/>
  <c r="V87" i="17" s="1"/>
  <c r="J88" i="8"/>
  <c r="J92" i="8"/>
  <c r="I92" i="17" s="1"/>
  <c r="O92" i="17" s="1"/>
  <c r="J97" i="8"/>
  <c r="J56" i="8"/>
  <c r="J65" i="8"/>
  <c r="I65" i="17" s="1"/>
  <c r="J65" i="17" s="1"/>
  <c r="L47" i="8"/>
  <c r="I375" i="17" s="1"/>
  <c r="L43" i="8"/>
  <c r="I371" i="17" s="1"/>
  <c r="L39" i="8"/>
  <c r="K47" i="8"/>
  <c r="I211" i="17" s="1"/>
  <c r="L211" i="17" s="1"/>
  <c r="K39" i="8"/>
  <c r="I203" i="17" s="1"/>
  <c r="O203" i="17" s="1"/>
  <c r="J47" i="8"/>
  <c r="L88" i="10"/>
  <c r="I616" i="18" s="1"/>
  <c r="J616" i="18" s="1"/>
  <c r="L87" i="10"/>
  <c r="I615" i="18" s="1"/>
  <c r="M615" i="18" s="1"/>
  <c r="L86" i="10"/>
  <c r="I614" i="18" s="1"/>
  <c r="O614" i="18" s="1"/>
  <c r="L85" i="10"/>
  <c r="I613" i="18" s="1"/>
  <c r="L84" i="10"/>
  <c r="I612" i="18" s="1"/>
  <c r="L83" i="10"/>
  <c r="I611" i="18" s="1"/>
  <c r="L89" i="10"/>
  <c r="I617" i="18" s="1"/>
  <c r="L16" i="10"/>
  <c r="I544" i="18" s="1"/>
  <c r="N544" i="18" s="1"/>
  <c r="K88" i="10"/>
  <c r="I352" i="18" s="1"/>
  <c r="K87" i="10"/>
  <c r="I351" i="18" s="1"/>
  <c r="U351" i="18" s="1"/>
  <c r="K86" i="10"/>
  <c r="K85" i="10"/>
  <c r="K84" i="10"/>
  <c r="I348" i="18" s="1"/>
  <c r="K83" i="10"/>
  <c r="I347" i="18" s="1"/>
  <c r="K89" i="10"/>
  <c r="I353" i="18" s="1"/>
  <c r="X353" i="18" s="1"/>
  <c r="K16" i="10"/>
  <c r="I280" i="18" s="1"/>
  <c r="O280" i="18" s="1"/>
  <c r="K78" i="10"/>
  <c r="I342" i="18" s="1"/>
  <c r="K75" i="10"/>
  <c r="I339" i="18" s="1"/>
  <c r="R339" i="18" s="1"/>
  <c r="K69" i="10"/>
  <c r="I333" i="18" s="1"/>
  <c r="J88" i="10"/>
  <c r="I88" i="18" s="1"/>
  <c r="J87" i="10"/>
  <c r="J86" i="10"/>
  <c r="I86" i="18" s="1"/>
  <c r="J85" i="10"/>
  <c r="I85" i="18" s="1"/>
  <c r="J84" i="10"/>
  <c r="I84" i="18" s="1"/>
  <c r="J83" i="10"/>
  <c r="J89" i="10"/>
  <c r="I89" i="18" s="1"/>
  <c r="U89" i="18" s="1"/>
  <c r="J16" i="10"/>
  <c r="J82" i="10"/>
  <c r="I82" i="18" s="1"/>
  <c r="J81" i="10"/>
  <c r="J80" i="10"/>
  <c r="I80" i="18" s="1"/>
  <c r="J79" i="10"/>
  <c r="I79" i="18" s="1"/>
  <c r="J78" i="10"/>
  <c r="I78" i="18" s="1"/>
  <c r="J77" i="10"/>
  <c r="J76" i="10"/>
  <c r="I76" i="18" s="1"/>
  <c r="K76" i="18" s="1"/>
  <c r="J75" i="10"/>
  <c r="I75" i="18" s="1"/>
  <c r="J74" i="10"/>
  <c r="I74" i="18" s="1"/>
  <c r="K74" i="18" s="1"/>
  <c r="J73" i="10"/>
  <c r="I73" i="18" s="1"/>
  <c r="J72" i="10"/>
  <c r="I72" i="18" s="1"/>
  <c r="J71" i="10"/>
  <c r="I71" i="18" s="1"/>
  <c r="J70" i="10"/>
  <c r="I70" i="18" s="1"/>
  <c r="J69" i="10"/>
  <c r="L49" i="10"/>
  <c r="I577" i="18" s="1"/>
  <c r="P577" i="18" s="1"/>
  <c r="L46" i="10"/>
  <c r="I574" i="18" s="1"/>
  <c r="L45" i="10"/>
  <c r="I573" i="18" s="1"/>
  <c r="L42" i="10"/>
  <c r="I570" i="18" s="1"/>
  <c r="W570" i="18" s="1"/>
  <c r="L41" i="10"/>
  <c r="I569" i="18" s="1"/>
  <c r="L38" i="10"/>
  <c r="I566" i="18" s="1"/>
  <c r="L37" i="10"/>
  <c r="I565" i="18" s="1"/>
  <c r="L34" i="10"/>
  <c r="I562" i="18" s="1"/>
  <c r="I23" i="11"/>
  <c r="H22" i="19" s="1"/>
  <c r="R22" i="19" s="1"/>
  <c r="J23" i="11"/>
  <c r="K23" i="11"/>
  <c r="H78" i="19" s="1"/>
  <c r="O78" i="19" s="1"/>
  <c r="L154" i="8"/>
  <c r="I482" i="17" s="1"/>
  <c r="K22" i="11"/>
  <c r="K154" i="8"/>
  <c r="J22" i="11"/>
  <c r="H49" i="19" s="1"/>
  <c r="I49" i="19" s="1"/>
  <c r="J154" i="8"/>
  <c r="I154" i="17" s="1"/>
  <c r="I22" i="11"/>
  <c r="P51" i="3"/>
  <c r="K18" i="7"/>
  <c r="H100" i="15" s="1"/>
  <c r="J18" i="7"/>
  <c r="H59" i="15" s="1"/>
  <c r="W59" i="15" s="1"/>
  <c r="I18" i="7"/>
  <c r="H18" i="15" s="1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K15" i="10"/>
  <c r="K14" i="10"/>
  <c r="J15" i="10"/>
  <c r="I15" i="18" s="1"/>
  <c r="L15" i="10"/>
  <c r="L14" i="10"/>
  <c r="I542" i="18" s="1"/>
  <c r="T542" i="18" s="1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L459" i="17" s="1"/>
  <c r="J131" i="8"/>
  <c r="K131" i="8"/>
  <c r="I295" i="17" s="1"/>
  <c r="I601" i="17"/>
  <c r="L109" i="8"/>
  <c r="I437" i="17" s="1"/>
  <c r="U437" i="17" s="1"/>
  <c r="J59" i="8"/>
  <c r="I59" i="17" s="1"/>
  <c r="T59" i="17" s="1"/>
  <c r="L59" i="8"/>
  <c r="I387" i="17" s="1"/>
  <c r="I550" i="17"/>
  <c r="J57" i="8"/>
  <c r="I57" i="17" s="1"/>
  <c r="K57" i="17" s="1"/>
  <c r="I549" i="17"/>
  <c r="I561" i="17"/>
  <c r="L69" i="8"/>
  <c r="I541" i="17"/>
  <c r="J44" i="8"/>
  <c r="I44" i="17" s="1"/>
  <c r="N44" i="17" s="1"/>
  <c r="L36" i="8"/>
  <c r="I364" i="17" s="1"/>
  <c r="L44" i="8"/>
  <c r="I372" i="17" s="1"/>
  <c r="I528" i="17"/>
  <c r="A164" i="15"/>
  <c r="A165" i="15"/>
  <c r="A166" i="15"/>
  <c r="A167" i="15"/>
  <c r="A168" i="15"/>
  <c r="A169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W21" i="20"/>
  <c r="X21" i="20"/>
  <c r="L77" i="10"/>
  <c r="I605" i="18" s="1"/>
  <c r="L70" i="10"/>
  <c r="L73" i="10"/>
  <c r="I601" i="18" s="1"/>
  <c r="L74" i="10"/>
  <c r="I602" i="18" s="1"/>
  <c r="W602" i="18" s="1"/>
  <c r="L80" i="10"/>
  <c r="I608" i="18" s="1"/>
  <c r="L69" i="10"/>
  <c r="I597" i="18" s="1"/>
  <c r="J597" i="18" s="1"/>
  <c r="L76" i="10"/>
  <c r="I604" i="18" s="1"/>
  <c r="W604" i="18" s="1"/>
  <c r="G41" i="3"/>
  <c r="G50" i="3"/>
  <c r="G32" i="3"/>
  <c r="O37" i="21"/>
  <c r="G37" i="21"/>
  <c r="E37" i="21"/>
  <c r="E30" i="21"/>
  <c r="I31" i="21" s="1"/>
  <c r="N37" i="21"/>
  <c r="F37" i="21"/>
  <c r="Q43" i="21"/>
  <c r="U15" i="24"/>
  <c r="L37" i="21"/>
  <c r="O34" i="21"/>
  <c r="O43" i="21"/>
  <c r="K37" i="21"/>
  <c r="N34" i="21"/>
  <c r="P43" i="21"/>
  <c r="J37" i="21"/>
  <c r="M34" i="21"/>
  <c r="K43" i="21"/>
  <c r="Q37" i="21"/>
  <c r="I37" i="21"/>
  <c r="U43" i="2"/>
  <c r="L161" i="8"/>
  <c r="J161" i="8"/>
  <c r="I161" i="17" s="1"/>
  <c r="X161" i="17" s="1"/>
  <c r="I653" i="17"/>
  <c r="L147" i="8"/>
  <c r="I475" i="17" s="1"/>
  <c r="U475" i="17" s="1"/>
  <c r="K147" i="8"/>
  <c r="I311" i="17" s="1"/>
  <c r="J147" i="8"/>
  <c r="I147" i="17" s="1"/>
  <c r="I629" i="17"/>
  <c r="L137" i="8"/>
  <c r="I465" i="17" s="1"/>
  <c r="I603" i="17"/>
  <c r="L104" i="8"/>
  <c r="I432" i="17" s="1"/>
  <c r="P432" i="17" s="1"/>
  <c r="K111" i="8"/>
  <c r="L72" i="8"/>
  <c r="I400" i="17" s="1"/>
  <c r="X400" i="17" s="1"/>
  <c r="J72" i="8"/>
  <c r="I72" i="17" s="1"/>
  <c r="X72" i="17" s="1"/>
  <c r="J112" i="8"/>
  <c r="J71" i="8"/>
  <c r="I71" i="17" s="1"/>
  <c r="O71" i="17" s="1"/>
  <c r="J89" i="8"/>
  <c r="I89" i="17" s="1"/>
  <c r="M89" i="17" s="1"/>
  <c r="J137" i="8"/>
  <c r="I581" i="17"/>
  <c r="J138" i="8"/>
  <c r="I138" i="17" s="1"/>
  <c r="K140" i="8"/>
  <c r="I571" i="17"/>
  <c r="L71" i="8"/>
  <c r="I399" i="17" s="1"/>
  <c r="L138" i="8"/>
  <c r="K138" i="8"/>
  <c r="J140" i="8"/>
  <c r="I140" i="17" s="1"/>
  <c r="K79" i="8"/>
  <c r="I243" i="17" s="1"/>
  <c r="K62" i="8"/>
  <c r="I226" i="17" s="1"/>
  <c r="Q226" i="17" s="1"/>
  <c r="I613" i="17"/>
  <c r="K112" i="8"/>
  <c r="I276" i="17" s="1"/>
  <c r="U276" i="17" s="1"/>
  <c r="L140" i="8"/>
  <c r="I468" i="17" s="1"/>
  <c r="Q468" i="17" s="1"/>
  <c r="K94" i="8"/>
  <c r="K93" i="8"/>
  <c r="I257" i="17" s="1"/>
  <c r="K121" i="8"/>
  <c r="I285" i="17" s="1"/>
  <c r="M285" i="17" s="1"/>
  <c r="L121" i="8"/>
  <c r="I449" i="17" s="1"/>
  <c r="I586" i="17"/>
  <c r="J93" i="8"/>
  <c r="I93" i="17" s="1"/>
  <c r="N93" i="17" s="1"/>
  <c r="L112" i="8"/>
  <c r="I440" i="17" s="1"/>
  <c r="I552" i="17"/>
  <c r="L62" i="8"/>
  <c r="I390" i="17" s="1"/>
  <c r="L61" i="8"/>
  <c r="I389" i="17" s="1"/>
  <c r="I553" i="17"/>
  <c r="J62" i="8"/>
  <c r="I62" i="17" s="1"/>
  <c r="I982" i="18"/>
  <c r="G225" i="10"/>
  <c r="I1017" i="18" s="1"/>
  <c r="W285" i="18"/>
  <c r="R549" i="18"/>
  <c r="P549" i="18"/>
  <c r="W549" i="18"/>
  <c r="X549" i="18"/>
  <c r="G131" i="5"/>
  <c r="I944" i="13" s="1"/>
  <c r="I1013" i="18"/>
  <c r="K130" i="8"/>
  <c r="I294" i="17" s="1"/>
  <c r="L130" i="8"/>
  <c r="I622" i="17"/>
  <c r="J130" i="8"/>
  <c r="I130" i="17" s="1"/>
  <c r="I914" i="18"/>
  <c r="I987" i="18"/>
  <c r="I1041" i="18"/>
  <c r="J73" i="21"/>
  <c r="R73" i="21"/>
  <c r="K73" i="21"/>
  <c r="L73" i="21"/>
  <c r="M73" i="21"/>
  <c r="H73" i="21"/>
  <c r="Q73" i="21"/>
  <c r="G73" i="21"/>
  <c r="N73" i="21"/>
  <c r="O73" i="21"/>
  <c r="P73" i="21"/>
  <c r="I968" i="18"/>
  <c r="I948" i="18"/>
  <c r="I1005" i="18"/>
  <c r="I1054" i="18"/>
  <c r="I883" i="18"/>
  <c r="G268" i="6"/>
  <c r="I1063" i="14" s="1"/>
  <c r="I944" i="14"/>
  <c r="I1052" i="14"/>
  <c r="I977" i="14"/>
  <c r="I1012" i="14"/>
  <c r="I997" i="14"/>
  <c r="I961" i="14"/>
  <c r="I577" i="17"/>
  <c r="J85" i="8"/>
  <c r="L85" i="8"/>
  <c r="I413" i="17" s="1"/>
  <c r="P413" i="17" s="1"/>
  <c r="K85" i="8"/>
  <c r="I249" i="17" s="1"/>
  <c r="I529" i="17"/>
  <c r="L37" i="8"/>
  <c r="I365" i="17" s="1"/>
  <c r="X365" i="17" s="1"/>
  <c r="J37" i="8"/>
  <c r="I37" i="17" s="1"/>
  <c r="N37" i="17" s="1"/>
  <c r="K37" i="8"/>
  <c r="K45" i="8"/>
  <c r="I209" i="17" s="1"/>
  <c r="J45" i="8"/>
  <c r="I45" i="17" s="1"/>
  <c r="V45" i="17" s="1"/>
  <c r="L45" i="8"/>
  <c r="I537" i="17"/>
  <c r="I998" i="14"/>
  <c r="R27" i="21"/>
  <c r="T41" i="4"/>
  <c r="T42" i="4"/>
  <c r="T50" i="4"/>
  <c r="T51" i="4"/>
  <c r="I1051" i="14"/>
  <c r="I1011" i="14"/>
  <c r="I860" i="14"/>
  <c r="I897" i="18"/>
  <c r="I910" i="18"/>
  <c r="I989" i="18"/>
  <c r="I1004" i="18"/>
  <c r="I1012" i="18"/>
  <c r="I1053" i="18"/>
  <c r="I638" i="17"/>
  <c r="G148" i="8"/>
  <c r="K146" i="8"/>
  <c r="L146" i="8"/>
  <c r="I474" i="17" s="1"/>
  <c r="M474" i="17" s="1"/>
  <c r="I548" i="17"/>
  <c r="L56" i="8"/>
  <c r="K56" i="8"/>
  <c r="I617" i="17"/>
  <c r="H102" i="19"/>
  <c r="I598" i="17"/>
  <c r="K106" i="8"/>
  <c r="I270" i="17" s="1"/>
  <c r="J106" i="8"/>
  <c r="I106" i="17" s="1"/>
  <c r="W106" i="17" s="1"/>
  <c r="L106" i="8"/>
  <c r="I434" i="17" s="1"/>
  <c r="W434" i="17" s="1"/>
  <c r="I588" i="17"/>
  <c r="K96" i="8"/>
  <c r="I260" i="17" s="1"/>
  <c r="K260" i="17" s="1"/>
  <c r="L96" i="8"/>
  <c r="I424" i="17" s="1"/>
  <c r="W424" i="17" s="1"/>
  <c r="J96" i="8"/>
  <c r="L105" i="8"/>
  <c r="K105" i="8"/>
  <c r="I269" i="17" s="1"/>
  <c r="V269" i="17" s="1"/>
  <c r="I597" i="17"/>
  <c r="J105" i="8"/>
  <c r="I105" i="17" s="1"/>
  <c r="K105" i="17" s="1"/>
  <c r="J19" i="8"/>
  <c r="I19" i="17" s="1"/>
  <c r="Q19" i="17" s="1"/>
  <c r="J38" i="8"/>
  <c r="I38" i="17" s="1"/>
  <c r="J43" i="8"/>
  <c r="J119" i="8"/>
  <c r="I119" i="17" s="1"/>
  <c r="I24" i="11"/>
  <c r="J104" i="8"/>
  <c r="I104" i="17" s="1"/>
  <c r="W104" i="17" s="1"/>
  <c r="J36" i="8"/>
  <c r="J39" i="8"/>
  <c r="I39" i="17" s="1"/>
  <c r="X358" i="13"/>
  <c r="I825" i="14"/>
  <c r="J21" i="18"/>
  <c r="K21" i="18"/>
  <c r="L21" i="18"/>
  <c r="V21" i="18"/>
  <c r="W21" i="18"/>
  <c r="P21" i="18"/>
  <c r="X21" i="18"/>
  <c r="Q21" i="18"/>
  <c r="N21" i="18"/>
  <c r="R21" i="18"/>
  <c r="S21" i="18"/>
  <c r="M21" i="18"/>
  <c r="L89" i="8"/>
  <c r="I417" i="17" s="1"/>
  <c r="U417" i="17" s="1"/>
  <c r="K82" i="10"/>
  <c r="I346" i="18" s="1"/>
  <c r="X346" i="18" s="1"/>
  <c r="K77" i="10"/>
  <c r="K73" i="10"/>
  <c r="K81" i="10"/>
  <c r="I345" i="18" s="1"/>
  <c r="K72" i="10"/>
  <c r="K76" i="10"/>
  <c r="I340" i="18" s="1"/>
  <c r="K74" i="10"/>
  <c r="K80" i="10"/>
  <c r="K71" i="10"/>
  <c r="K70" i="10"/>
  <c r="I334" i="18" s="1"/>
  <c r="K79" i="10"/>
  <c r="I343" i="18" s="1"/>
  <c r="U21" i="18"/>
  <c r="I847" i="14"/>
  <c r="I587" i="17"/>
  <c r="J95" i="8"/>
  <c r="I95" i="17" s="1"/>
  <c r="L95" i="8"/>
  <c r="I423" i="17" s="1"/>
  <c r="K423" i="17" s="1"/>
  <c r="I578" i="17"/>
  <c r="L86" i="8"/>
  <c r="I414" i="17" s="1"/>
  <c r="I921" i="14"/>
  <c r="I906" i="14"/>
  <c r="I1037" i="13"/>
  <c r="I966" i="13"/>
  <c r="Q549" i="18"/>
  <c r="L34" i="21"/>
  <c r="I644" i="17"/>
  <c r="K104" i="8"/>
  <c r="I268" i="17" s="1"/>
  <c r="R268" i="17" s="1"/>
  <c r="K38" i="8"/>
  <c r="I202" i="17" s="1"/>
  <c r="K44" i="8"/>
  <c r="K51" i="8"/>
  <c r="K36" i="8"/>
  <c r="I200" i="17" s="1"/>
  <c r="Q200" i="17" s="1"/>
  <c r="K43" i="8"/>
  <c r="I207" i="17" s="1"/>
  <c r="N207" i="17" s="1"/>
  <c r="K19" i="8"/>
  <c r="I183" i="17" s="1"/>
  <c r="W183" i="17" s="1"/>
  <c r="J24" i="11"/>
  <c r="H51" i="19" s="1"/>
  <c r="I51" i="19" s="1"/>
  <c r="I938" i="13"/>
  <c r="L83" i="8"/>
  <c r="I411" i="17" s="1"/>
  <c r="W411" i="17" s="1"/>
  <c r="L87" i="8"/>
  <c r="I415" i="17" s="1"/>
  <c r="L92" i="8"/>
  <c r="L61" i="10"/>
  <c r="I589" i="18" s="1"/>
  <c r="J589" i="18" s="1"/>
  <c r="L57" i="10"/>
  <c r="I585" i="18" s="1"/>
  <c r="J585" i="18" s="1"/>
  <c r="L94" i="8"/>
  <c r="I422" i="17" s="1"/>
  <c r="J422" i="17" s="1"/>
  <c r="L84" i="8"/>
  <c r="I412" i="17" s="1"/>
  <c r="W412" i="17" s="1"/>
  <c r="L88" i="8"/>
  <c r="I416" i="17" s="1"/>
  <c r="L93" i="8"/>
  <c r="I421" i="17" s="1"/>
  <c r="K421" i="17" s="1"/>
  <c r="L79" i="8"/>
  <c r="L56" i="10"/>
  <c r="I584" i="18" s="1"/>
  <c r="X584" i="18" s="1"/>
  <c r="S50" i="4"/>
  <c r="S51" i="4"/>
  <c r="Q27" i="21"/>
  <c r="S41" i="4"/>
  <c r="S42" i="4" s="1"/>
  <c r="O31" i="21"/>
  <c r="K42" i="8"/>
  <c r="I206" i="17" s="1"/>
  <c r="V206" i="17" s="1"/>
  <c r="U549" i="18"/>
  <c r="R32" i="4"/>
  <c r="R33" i="4"/>
  <c r="R41" i="4"/>
  <c r="R42" i="4"/>
  <c r="P27" i="21"/>
  <c r="J14" i="8"/>
  <c r="I14" i="17" s="1"/>
  <c r="K14" i="17" s="1"/>
  <c r="E55" i="23"/>
  <c r="J25" i="10"/>
  <c r="I25" i="18" s="1"/>
  <c r="Q25" i="18" s="1"/>
  <c r="J20" i="8"/>
  <c r="I20" i="17" s="1"/>
  <c r="J25" i="8"/>
  <c r="J30" i="8"/>
  <c r="I30" i="17" s="1"/>
  <c r="R30" i="17" s="1"/>
  <c r="J28" i="10"/>
  <c r="J24" i="10"/>
  <c r="J15" i="8"/>
  <c r="I15" i="17" s="1"/>
  <c r="O15" i="17" s="1"/>
  <c r="J23" i="10"/>
  <c r="I23" i="18" s="1"/>
  <c r="J21" i="8"/>
  <c r="I21" i="17" s="1"/>
  <c r="T21" i="17" s="1"/>
  <c r="J26" i="8"/>
  <c r="I26" i="17" s="1"/>
  <c r="M26" i="17" s="1"/>
  <c r="J14" i="10"/>
  <c r="I534" i="17"/>
  <c r="L42" i="8"/>
  <c r="I370" i="17" s="1"/>
  <c r="J42" i="8"/>
  <c r="F34" i="21"/>
  <c r="H34" i="21"/>
  <c r="P34" i="21"/>
  <c r="I34" i="21"/>
  <c r="Q34" i="21"/>
  <c r="J34" i="21"/>
  <c r="R34" i="21"/>
  <c r="K34" i="21"/>
  <c r="I944" i="18"/>
  <c r="I986" i="18"/>
  <c r="I1056" i="18"/>
  <c r="I925" i="14"/>
  <c r="I1031" i="13"/>
  <c r="I968" i="13"/>
  <c r="I931" i="13"/>
  <c r="I915" i="13"/>
  <c r="L82" i="10"/>
  <c r="L79" i="10"/>
  <c r="I607" i="18" s="1"/>
  <c r="L72" i="10"/>
  <c r="I600" i="18" s="1"/>
  <c r="L600" i="18" s="1"/>
  <c r="L75" i="10"/>
  <c r="L78" i="10"/>
  <c r="L71" i="10"/>
  <c r="L81" i="10"/>
  <c r="I609" i="18" s="1"/>
  <c r="W316" i="13"/>
  <c r="K47" i="10"/>
  <c r="K43" i="10"/>
  <c r="I307" i="18" s="1"/>
  <c r="Q307" i="18" s="1"/>
  <c r="K39" i="10"/>
  <c r="I303" i="18" s="1"/>
  <c r="K34" i="10"/>
  <c r="I298" i="18" s="1"/>
  <c r="X298" i="18" s="1"/>
  <c r="K59" i="8"/>
  <c r="K70" i="8"/>
  <c r="I234" i="17" s="1"/>
  <c r="K69" i="8"/>
  <c r="I233" i="17" s="1"/>
  <c r="K46" i="10"/>
  <c r="I310" i="18" s="1"/>
  <c r="K310" i="18" s="1"/>
  <c r="K42" i="10"/>
  <c r="I306" i="18" s="1"/>
  <c r="K38" i="10"/>
  <c r="K61" i="8"/>
  <c r="I225" i="17" s="1"/>
  <c r="K71" i="8"/>
  <c r="S549" i="18"/>
  <c r="W27" i="24"/>
  <c r="I813" i="14"/>
  <c r="I1053" i="14"/>
  <c r="I1030" i="13"/>
  <c r="I967" i="13"/>
  <c r="L63" i="8"/>
  <c r="I391" i="17" s="1"/>
  <c r="L67" i="8"/>
  <c r="I395" i="17" s="1"/>
  <c r="L48" i="10"/>
  <c r="L40" i="10"/>
  <c r="L36" i="10"/>
  <c r="I564" i="18" s="1"/>
  <c r="L60" i="8"/>
  <c r="I388" i="17" s="1"/>
  <c r="P388" i="17" s="1"/>
  <c r="L58" i="8"/>
  <c r="I386" i="17" s="1"/>
  <c r="P386" i="17" s="1"/>
  <c r="L44" i="10"/>
  <c r="I572" i="18" s="1"/>
  <c r="L47" i="10"/>
  <c r="I575" i="18" s="1"/>
  <c r="L35" i="10"/>
  <c r="L64" i="8"/>
  <c r="L50" i="10"/>
  <c r="I578" i="18" s="1"/>
  <c r="L43" i="10"/>
  <c r="I571" i="18" s="1"/>
  <c r="L39" i="10"/>
  <c r="I567" i="18" s="1"/>
  <c r="J63" i="8"/>
  <c r="J67" i="8"/>
  <c r="I67" i="17" s="1"/>
  <c r="J67" i="17" s="1"/>
  <c r="J60" i="8"/>
  <c r="J69" i="8"/>
  <c r="I69" i="17" s="1"/>
  <c r="Q69" i="17" s="1"/>
  <c r="J47" i="10"/>
  <c r="I47" i="18" s="1"/>
  <c r="J35" i="10"/>
  <c r="J50" i="10"/>
  <c r="I50" i="18" s="1"/>
  <c r="J43" i="10"/>
  <c r="I43" i="18" s="1"/>
  <c r="U43" i="18" s="1"/>
  <c r="J39" i="10"/>
  <c r="I39" i="18" s="1"/>
  <c r="P39" i="18" s="1"/>
  <c r="J64" i="8"/>
  <c r="I64" i="17" s="1"/>
  <c r="T64" i="17" s="1"/>
  <c r="J74" i="8"/>
  <c r="I74" i="17" s="1"/>
  <c r="P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L57" i="8"/>
  <c r="I385" i="17" s="1"/>
  <c r="L74" i="8"/>
  <c r="I402" i="17" s="1"/>
  <c r="J549" i="18"/>
  <c r="K549" i="18"/>
  <c r="L549" i="18"/>
  <c r="M549" i="18"/>
  <c r="N549" i="18"/>
  <c r="P196" i="21"/>
  <c r="K196" i="21"/>
  <c r="L43" i="21"/>
  <c r="G43" i="21"/>
  <c r="M43" i="21"/>
  <c r="J43" i="21"/>
  <c r="N43" i="21"/>
  <c r="L41" i="8"/>
  <c r="I369" i="17" s="1"/>
  <c r="J33" i="7"/>
  <c r="H74" i="15" s="1"/>
  <c r="M74" i="15" s="1"/>
  <c r="X624" i="13"/>
  <c r="O21" i="18"/>
  <c r="F165" i="21"/>
  <c r="J21" i="20"/>
  <c r="F168" i="21" s="1"/>
  <c r="L21" i="20"/>
  <c r="H168" i="21" s="1"/>
  <c r="H165" i="21"/>
  <c r="I165" i="21"/>
  <c r="M21" i="20"/>
  <c r="I168" i="21" s="1"/>
  <c r="E34" i="21"/>
  <c r="T549" i="18"/>
  <c r="X342" i="13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E196" i="21"/>
  <c r="T21" i="18"/>
  <c r="S21" i="20"/>
  <c r="O168" i="21" s="1"/>
  <c r="O165" i="21"/>
  <c r="Q21" i="20"/>
  <c r="M168" i="21" s="1"/>
  <c r="M165" i="21"/>
  <c r="X616" i="13"/>
  <c r="O549" i="18"/>
  <c r="X603" i="13"/>
  <c r="V21" i="20"/>
  <c r="R168" i="21" s="1"/>
  <c r="R165" i="21"/>
  <c r="K21" i="20"/>
  <c r="G168" i="21" s="1"/>
  <c r="G165" i="21"/>
  <c r="J165" i="21"/>
  <c r="N21" i="20"/>
  <c r="J168" i="21" s="1"/>
  <c r="R21" i="20"/>
  <c r="N168" i="21" s="1"/>
  <c r="N165" i="21"/>
  <c r="W16" i="13"/>
  <c r="P285" i="18"/>
  <c r="R285" i="18"/>
  <c r="K285" i="18"/>
  <c r="Q285" i="18"/>
  <c r="O285" i="18"/>
  <c r="V46" i="4" l="1"/>
  <c r="V41" i="24"/>
  <c r="U41" i="24"/>
  <c r="U46" i="4"/>
  <c r="U47" i="3"/>
  <c r="V15" i="24"/>
  <c r="W32" i="3"/>
  <c r="U47" i="4"/>
  <c r="U43" i="24" s="1"/>
  <c r="V47" i="4"/>
  <c r="I640" i="17"/>
  <c r="X74" i="13"/>
  <c r="J39" i="13"/>
  <c r="X334" i="13"/>
  <c r="W47" i="13"/>
  <c r="X47" i="13"/>
  <c r="T39" i="13"/>
  <c r="J48" i="13"/>
  <c r="T40" i="13"/>
  <c r="X347" i="13"/>
  <c r="R39" i="13"/>
  <c r="W314" i="13"/>
  <c r="J40" i="13"/>
  <c r="X357" i="13"/>
  <c r="W61" i="13"/>
  <c r="V82" i="13"/>
  <c r="X566" i="13"/>
  <c r="W34" i="14"/>
  <c r="V48" i="13"/>
  <c r="N39" i="13"/>
  <c r="X39" i="13"/>
  <c r="W40" i="13"/>
  <c r="W82" i="13"/>
  <c r="W48" i="13"/>
  <c r="X355" i="13"/>
  <c r="V40" i="13"/>
  <c r="X48" i="13"/>
  <c r="X49" i="13"/>
  <c r="L47" i="13"/>
  <c r="W39" i="13"/>
  <c r="W355" i="13"/>
  <c r="X615" i="13"/>
  <c r="T47" i="13"/>
  <c r="A31" i="20"/>
  <c r="U46" i="3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U42" i="24"/>
  <c r="G58" i="1"/>
  <c r="W57" i="1"/>
  <c r="F27" i="11"/>
  <c r="J449" i="17"/>
  <c r="E43" i="21"/>
  <c r="Q40" i="21"/>
  <c r="I40" i="21"/>
  <c r="R40" i="21"/>
  <c r="O40" i="21"/>
  <c r="G40" i="21"/>
  <c r="N40" i="21"/>
  <c r="F40" i="21"/>
  <c r="M40" i="21"/>
  <c r="L40" i="21"/>
  <c r="M31" i="21"/>
  <c r="Q31" i="21"/>
  <c r="Q86" i="18"/>
  <c r="H31" i="21"/>
  <c r="F31" i="21"/>
  <c r="M86" i="14"/>
  <c r="P31" i="21"/>
  <c r="T87" i="14" s="1"/>
  <c r="J31" i="21"/>
  <c r="N84" i="18" s="1"/>
  <c r="M85" i="14"/>
  <c r="K31" i="21"/>
  <c r="N31" i="21"/>
  <c r="L84" i="14"/>
  <c r="R31" i="21"/>
  <c r="G31" i="21"/>
  <c r="K87" i="14" s="1"/>
  <c r="L31" i="21"/>
  <c r="P86" i="14" s="1"/>
  <c r="J285" i="18"/>
  <c r="J813" i="18" s="1"/>
  <c r="O306" i="18"/>
  <c r="J251" i="17"/>
  <c r="J248" i="17"/>
  <c r="V257" i="17"/>
  <c r="J326" i="18"/>
  <c r="J259" i="17"/>
  <c r="S227" i="17"/>
  <c r="R28" i="21"/>
  <c r="V285" i="18" s="1"/>
  <c r="V813" i="18" s="1"/>
  <c r="J28" i="21"/>
  <c r="N285" i="18" s="1"/>
  <c r="N813" i="18" s="1"/>
  <c r="O317" i="13"/>
  <c r="U333" i="18"/>
  <c r="V342" i="18"/>
  <c r="J222" i="17"/>
  <c r="U327" i="18"/>
  <c r="R307" i="14"/>
  <c r="V339" i="14"/>
  <c r="Q28" i="21"/>
  <c r="U285" i="18" s="1"/>
  <c r="U813" i="18" s="1"/>
  <c r="U295" i="13"/>
  <c r="J320" i="18"/>
  <c r="T308" i="18"/>
  <c r="U293" i="14"/>
  <c r="Q306" i="14"/>
  <c r="Q346" i="14"/>
  <c r="P28" i="21"/>
  <c r="T285" i="18" s="1"/>
  <c r="T813" i="18" s="1"/>
  <c r="I28" i="21"/>
  <c r="P349" i="13"/>
  <c r="U341" i="13"/>
  <c r="R315" i="13"/>
  <c r="T307" i="13"/>
  <c r="J234" i="17"/>
  <c r="U345" i="18"/>
  <c r="U261" i="17"/>
  <c r="R313" i="14"/>
  <c r="O28" i="21"/>
  <c r="S285" i="18" s="1"/>
  <c r="S813" i="18" s="1"/>
  <c r="H28" i="21"/>
  <c r="L285" i="18" s="1"/>
  <c r="L813" i="18" s="1"/>
  <c r="O340" i="13"/>
  <c r="O256" i="17"/>
  <c r="J287" i="18"/>
  <c r="V253" i="17"/>
  <c r="V334" i="13"/>
  <c r="J25" i="21"/>
  <c r="N25" i="21"/>
  <c r="R25" i="21"/>
  <c r="K25" i="21"/>
  <c r="P25" i="21"/>
  <c r="G25" i="21"/>
  <c r="H25" i="21"/>
  <c r="L88" i="14" s="1"/>
  <c r="O25" i="21"/>
  <c r="M25" i="21"/>
  <c r="L25" i="21"/>
  <c r="Q25" i="21"/>
  <c r="F25" i="21"/>
  <c r="I25" i="21"/>
  <c r="R88" i="18"/>
  <c r="L130" i="17"/>
  <c r="M78" i="14"/>
  <c r="M22" i="21"/>
  <c r="M147" i="17"/>
  <c r="S70" i="18"/>
  <c r="U78" i="18"/>
  <c r="T46" i="15"/>
  <c r="T31" i="15"/>
  <c r="N69" i="14"/>
  <c r="I22" i="21"/>
  <c r="Q77" i="13"/>
  <c r="G50" i="4"/>
  <c r="W50" i="4" s="1"/>
  <c r="Q71" i="18"/>
  <c r="L79" i="18"/>
  <c r="U129" i="17"/>
  <c r="Q76" i="14"/>
  <c r="Q22" i="21"/>
  <c r="L22" i="21"/>
  <c r="R76" i="13"/>
  <c r="M140" i="17"/>
  <c r="N33" i="15"/>
  <c r="Q145" i="17"/>
  <c r="G41" i="4"/>
  <c r="W41" i="4" s="1"/>
  <c r="U80" i="18"/>
  <c r="O22" i="21"/>
  <c r="U83" i="13"/>
  <c r="J75" i="13"/>
  <c r="R82" i="18"/>
  <c r="Q79" i="14"/>
  <c r="G32" i="4"/>
  <c r="W32" i="4" s="1"/>
  <c r="R154" i="17"/>
  <c r="K73" i="18"/>
  <c r="K22" i="21"/>
  <c r="H22" i="21"/>
  <c r="L82" i="13" s="1"/>
  <c r="P22" i="21"/>
  <c r="T74" i="13" s="1"/>
  <c r="Q81" i="13"/>
  <c r="M393" i="17"/>
  <c r="K19" i="21"/>
  <c r="T585" i="13"/>
  <c r="U577" i="13"/>
  <c r="T569" i="18"/>
  <c r="P19" i="21"/>
  <c r="J19" i="21"/>
  <c r="N565" i="18" s="1"/>
  <c r="Q575" i="18"/>
  <c r="O19" i="21"/>
  <c r="Q564" i="18"/>
  <c r="P575" i="14"/>
  <c r="N19" i="21"/>
  <c r="R579" i="14" s="1"/>
  <c r="I19" i="21"/>
  <c r="M570" i="14" s="1"/>
  <c r="J590" i="13"/>
  <c r="K402" i="17"/>
  <c r="P589" i="13"/>
  <c r="R19" i="21"/>
  <c r="V580" i="14" s="1"/>
  <c r="M19" i="21"/>
  <c r="Q389" i="17" s="1"/>
  <c r="H19" i="21"/>
  <c r="L567" i="18" s="1"/>
  <c r="M580" i="13"/>
  <c r="J390" i="17"/>
  <c r="G19" i="21"/>
  <c r="E19" i="21" s="1"/>
  <c r="K587" i="13"/>
  <c r="J579" i="13"/>
  <c r="J16" i="21"/>
  <c r="R16" i="21"/>
  <c r="F16" i="21"/>
  <c r="K16" i="21"/>
  <c r="L16" i="21"/>
  <c r="P16" i="21"/>
  <c r="I16" i="21"/>
  <c r="M16" i="21"/>
  <c r="Q556" i="14" s="1"/>
  <c r="N16" i="21"/>
  <c r="H16" i="21"/>
  <c r="Q16" i="21"/>
  <c r="G16" i="21"/>
  <c r="O16" i="21"/>
  <c r="F13" i="21"/>
  <c r="N612" i="14"/>
  <c r="J609" i="18"/>
  <c r="M605" i="18"/>
  <c r="Q100" i="15"/>
  <c r="K607" i="14"/>
  <c r="O13" i="21"/>
  <c r="S610" i="14" s="1"/>
  <c r="K13" i="21"/>
  <c r="O620" i="13" s="1"/>
  <c r="G13" i="21"/>
  <c r="K603" i="14" s="1"/>
  <c r="M605" i="14"/>
  <c r="R13" i="21"/>
  <c r="V607" i="18" s="1"/>
  <c r="N13" i="21"/>
  <c r="G267" i="10"/>
  <c r="I1059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X75" i="13"/>
  <c r="W83" i="13"/>
  <c r="W62" i="13"/>
  <c r="X328" i="13"/>
  <c r="X589" i="13"/>
  <c r="W84" i="13"/>
  <c r="X76" i="13"/>
  <c r="X34" i="13"/>
  <c r="X28" i="13"/>
  <c r="W357" i="13"/>
  <c r="X83" i="13"/>
  <c r="X41" i="13"/>
  <c r="W341" i="13"/>
  <c r="W349" i="13"/>
  <c r="W41" i="13"/>
  <c r="X341" i="13"/>
  <c r="J86" i="8"/>
  <c r="I86" i="17" s="1"/>
  <c r="J90" i="8"/>
  <c r="I90" i="17" s="1"/>
  <c r="S90" i="17" s="1"/>
  <c r="L90" i="8"/>
  <c r="I418" i="17" s="1"/>
  <c r="U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R237" i="17" s="1"/>
  <c r="R355" i="13"/>
  <c r="V39" i="13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P303" i="17" s="1"/>
  <c r="G141" i="8"/>
  <c r="I633" i="17" s="1"/>
  <c r="G99" i="8"/>
  <c r="I591" i="17" s="1"/>
  <c r="J48" i="8"/>
  <c r="I48" i="17" s="1"/>
  <c r="O48" i="17" s="1"/>
  <c r="K98" i="8"/>
  <c r="I262" i="17" s="1"/>
  <c r="J262" i="17" s="1"/>
  <c r="I624" i="17"/>
  <c r="I532" i="17"/>
  <c r="G167" i="8"/>
  <c r="G172" i="8" s="1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J41" i="8"/>
  <c r="I41" i="17" s="1"/>
  <c r="L38" i="8"/>
  <c r="I366" i="17" s="1"/>
  <c r="X366" i="17" s="1"/>
  <c r="K49" i="8"/>
  <c r="I213" i="17" s="1"/>
  <c r="P213" i="17" s="1"/>
  <c r="J49" i="8"/>
  <c r="I49" i="17" s="1"/>
  <c r="R49" i="17" s="1"/>
  <c r="L49" i="8"/>
  <c r="I377" i="17" s="1"/>
  <c r="W377" i="17" s="1"/>
  <c r="G52" i="8"/>
  <c r="T328" i="13"/>
  <c r="F44" i="7"/>
  <c r="H167" i="15" s="1"/>
  <c r="G226" i="6"/>
  <c r="I1021" i="14" s="1"/>
  <c r="G184" i="6"/>
  <c r="I979" i="14" s="1"/>
  <c r="G132" i="6"/>
  <c r="I927" i="14" s="1"/>
  <c r="W588" i="13"/>
  <c r="W590" i="13"/>
  <c r="G270" i="5"/>
  <c r="I1083" i="13" s="1"/>
  <c r="X590" i="13"/>
  <c r="W569" i="13"/>
  <c r="X295" i="13"/>
  <c r="W295" i="13"/>
  <c r="X350" i="13"/>
  <c r="X76" i="14"/>
  <c r="W580" i="13"/>
  <c r="W77" i="13"/>
  <c r="W287" i="14"/>
  <c r="X567" i="13"/>
  <c r="R300" i="14"/>
  <c r="V615" i="13"/>
  <c r="W308" i="14"/>
  <c r="R589" i="13"/>
  <c r="W340" i="14"/>
  <c r="X308" i="14"/>
  <c r="X607" i="14"/>
  <c r="W49" i="13"/>
  <c r="W589" i="13"/>
  <c r="X349" i="13"/>
  <c r="K22" i="14"/>
  <c r="W28" i="13"/>
  <c r="Q341" i="13"/>
  <c r="V75" i="13"/>
  <c r="W338" i="14"/>
  <c r="W353" i="14"/>
  <c r="W84" i="14"/>
  <c r="W35" i="13"/>
  <c r="X43" i="13"/>
  <c r="X62" i="13"/>
  <c r="X580" i="13"/>
  <c r="W305" i="14"/>
  <c r="W315" i="14"/>
  <c r="X574" i="14"/>
  <c r="X839" i="14" s="1"/>
  <c r="W614" i="14"/>
  <c r="K84" i="14"/>
  <c r="X299" i="14"/>
  <c r="X340" i="13"/>
  <c r="X553" i="14"/>
  <c r="X347" i="14"/>
  <c r="M23" i="6"/>
  <c r="W574" i="14"/>
  <c r="W321" i="14"/>
  <c r="W553" i="14"/>
  <c r="W321" i="13"/>
  <c r="X307" i="14"/>
  <c r="P614" i="14"/>
  <c r="N47" i="13"/>
  <c r="L39" i="13"/>
  <c r="X315" i="14"/>
  <c r="X622" i="13"/>
  <c r="X281" i="14"/>
  <c r="P47" i="13"/>
  <c r="J47" i="13"/>
  <c r="X604" i="13"/>
  <c r="X590" i="14"/>
  <c r="V47" i="13"/>
  <c r="W75" i="14"/>
  <c r="X57" i="14"/>
  <c r="W83" i="14"/>
  <c r="X35" i="14"/>
  <c r="X22" i="14"/>
  <c r="O22" i="14"/>
  <c r="R22" i="14"/>
  <c r="W22" i="14"/>
  <c r="Q57" i="14"/>
  <c r="N253" i="17"/>
  <c r="S301" i="17"/>
  <c r="W24" i="14"/>
  <c r="M49" i="13"/>
  <c r="K49" i="13"/>
  <c r="N25" i="18"/>
  <c r="W36" i="14"/>
  <c r="V83" i="13"/>
  <c r="X84" i="14"/>
  <c r="X36" i="14"/>
  <c r="T349" i="13"/>
  <c r="Q80" i="18"/>
  <c r="U252" i="17"/>
  <c r="V232" i="17"/>
  <c r="V84" i="14"/>
  <c r="U322" i="18"/>
  <c r="U84" i="14"/>
  <c r="R84" i="14"/>
  <c r="O76" i="14"/>
  <c r="R160" i="17"/>
  <c r="T184" i="17"/>
  <c r="R256" i="17"/>
  <c r="T555" i="18"/>
  <c r="P87" i="15"/>
  <c r="Q604" i="18"/>
  <c r="R232" i="17"/>
  <c r="K312" i="18"/>
  <c r="Q323" i="18"/>
  <c r="W340" i="13"/>
  <c r="Q252" i="17"/>
  <c r="J80" i="18"/>
  <c r="X85" i="14"/>
  <c r="W69" i="14"/>
  <c r="O542" i="18"/>
  <c r="Q29" i="17"/>
  <c r="X69" i="14"/>
  <c r="L51" i="17"/>
  <c r="M29" i="17"/>
  <c r="T323" i="18"/>
  <c r="O51" i="17"/>
  <c r="R86" i="18"/>
  <c r="N87" i="15"/>
  <c r="U312" i="18"/>
  <c r="Q161" i="17"/>
  <c r="J161" i="17"/>
  <c r="R44" i="17"/>
  <c r="R31" i="15"/>
  <c r="J276" i="17"/>
  <c r="R161" i="17"/>
  <c r="W232" i="17"/>
  <c r="T423" i="17"/>
  <c r="J604" i="18"/>
  <c r="M423" i="17"/>
  <c r="M31" i="15"/>
  <c r="O161" i="17"/>
  <c r="U161" i="17"/>
  <c r="S161" i="17"/>
  <c r="N161" i="17"/>
  <c r="K604" i="18"/>
  <c r="L232" i="17"/>
  <c r="V161" i="17"/>
  <c r="M252" i="17"/>
  <c r="L252" i="17"/>
  <c r="U323" i="18"/>
  <c r="T44" i="17"/>
  <c r="O56" i="18"/>
  <c r="U250" i="17"/>
  <c r="U162" i="17"/>
  <c r="J322" i="18"/>
  <c r="L227" i="17"/>
  <c r="R65" i="17"/>
  <c r="N130" i="17"/>
  <c r="K322" i="18"/>
  <c r="L65" i="17"/>
  <c r="K261" i="17"/>
  <c r="S71" i="18"/>
  <c r="K325" i="17"/>
  <c r="Q322" i="18"/>
  <c r="L70" i="18"/>
  <c r="W348" i="13"/>
  <c r="M60" i="14"/>
  <c r="V70" i="18"/>
  <c r="K78" i="18"/>
  <c r="T322" i="18"/>
  <c r="P345" i="18"/>
  <c r="W580" i="14"/>
  <c r="X623" i="13"/>
  <c r="R42" i="14"/>
  <c r="W346" i="14"/>
  <c r="W315" i="13"/>
  <c r="U260" i="17"/>
  <c r="J250" i="17"/>
  <c r="W293" i="14"/>
  <c r="W572" i="14"/>
  <c r="O260" i="17"/>
  <c r="N71" i="18"/>
  <c r="W42" i="14"/>
  <c r="K345" i="18"/>
  <c r="S160" i="17"/>
  <c r="W612" i="14"/>
  <c r="K566" i="18"/>
  <c r="X346" i="14"/>
  <c r="M42" i="6"/>
  <c r="X315" i="13"/>
  <c r="U589" i="13"/>
  <c r="U49" i="13"/>
  <c r="W16" i="14"/>
  <c r="X572" i="14"/>
  <c r="W586" i="14"/>
  <c r="X612" i="14"/>
  <c r="X306" i="14"/>
  <c r="X305" i="14"/>
  <c r="W293" i="13"/>
  <c r="W82" i="14"/>
  <c r="X292" i="14"/>
  <c r="L260" i="17"/>
  <c r="O287" i="18"/>
  <c r="K71" i="18"/>
  <c r="X293" i="13"/>
  <c r="X586" i="14"/>
  <c r="W314" i="14"/>
  <c r="X605" i="14"/>
  <c r="X870" i="14" s="1"/>
  <c r="W306" i="14"/>
  <c r="W292" i="14"/>
  <c r="M50" i="6"/>
  <c r="U612" i="14"/>
  <c r="V357" i="13"/>
  <c r="S41" i="13"/>
  <c r="N49" i="13"/>
  <c r="X293" i="14"/>
  <c r="M82" i="6"/>
  <c r="X42" i="14"/>
  <c r="Q160" i="17"/>
  <c r="P287" i="18"/>
  <c r="X34" i="14"/>
  <c r="X314" i="14"/>
  <c r="X580" i="14"/>
  <c r="M56" i="6"/>
  <c r="M74" i="6"/>
  <c r="U292" i="14"/>
  <c r="P586" i="14"/>
  <c r="V293" i="14"/>
  <c r="N346" i="14"/>
  <c r="S339" i="18"/>
  <c r="W313" i="14"/>
  <c r="V313" i="14"/>
  <c r="X587" i="13"/>
  <c r="X313" i="14"/>
  <c r="Q612" i="14"/>
  <c r="M586" i="14"/>
  <c r="W587" i="13"/>
  <c r="T293" i="14"/>
  <c r="O313" i="14"/>
  <c r="T313" i="14"/>
  <c r="O354" i="14"/>
  <c r="S26" i="17"/>
  <c r="V42" i="13"/>
  <c r="W42" i="13"/>
  <c r="X42" i="13"/>
  <c r="W570" i="14"/>
  <c r="O45" i="17"/>
  <c r="P565" i="18"/>
  <c r="N301" i="17"/>
  <c r="U60" i="14"/>
  <c r="X283" i="17"/>
  <c r="R260" i="17"/>
  <c r="Q260" i="17"/>
  <c r="L84" i="18"/>
  <c r="P116" i="15"/>
  <c r="V227" i="17"/>
  <c r="T301" i="17"/>
  <c r="T346" i="17"/>
  <c r="J45" i="17"/>
  <c r="X592" i="14"/>
  <c r="M70" i="18"/>
  <c r="T70" i="18"/>
  <c r="V86" i="14"/>
  <c r="P612" i="14"/>
  <c r="W345" i="13"/>
  <c r="Q342" i="18"/>
  <c r="S30" i="17"/>
  <c r="K30" i="17"/>
  <c r="T259" i="17"/>
  <c r="J253" i="17"/>
  <c r="T605" i="18"/>
  <c r="S46" i="14"/>
  <c r="N45" i="14"/>
  <c r="U307" i="18"/>
  <c r="J307" i="18"/>
  <c r="U253" i="17"/>
  <c r="O253" i="17"/>
  <c r="X30" i="17"/>
  <c r="L253" i="17"/>
  <c r="W46" i="14"/>
  <c r="W841" i="14" s="1"/>
  <c r="X38" i="14"/>
  <c r="M162" i="17"/>
  <c r="P259" i="17"/>
  <c r="T78" i="18"/>
  <c r="X61" i="14"/>
  <c r="O130" i="17"/>
  <c r="W578" i="14"/>
  <c r="S565" i="18"/>
  <c r="M65" i="17"/>
  <c r="U565" i="18"/>
  <c r="U412" i="17"/>
  <c r="Q473" i="17"/>
  <c r="U301" i="17"/>
  <c r="X86" i="14"/>
  <c r="V592" i="14"/>
  <c r="S572" i="14"/>
  <c r="R612" i="14"/>
  <c r="N313" i="14"/>
  <c r="L25" i="14"/>
  <c r="U75" i="15"/>
  <c r="X570" i="14"/>
  <c r="X130" i="17"/>
  <c r="V45" i="18"/>
  <c r="V593" i="14"/>
  <c r="U259" i="17"/>
  <c r="J70" i="18"/>
  <c r="O147" i="17"/>
  <c r="W341" i="14"/>
  <c r="M76" i="18"/>
  <c r="W61" i="14"/>
  <c r="X578" i="14"/>
  <c r="T325" i="17"/>
  <c r="M74" i="5"/>
  <c r="X301" i="14"/>
  <c r="O565" i="18"/>
  <c r="M473" i="17"/>
  <c r="R56" i="18"/>
  <c r="M301" i="17"/>
  <c r="J61" i="17"/>
  <c r="V586" i="14"/>
  <c r="T586" i="14"/>
  <c r="S586" i="14"/>
  <c r="Q46" i="14"/>
  <c r="R306" i="18"/>
  <c r="J254" i="17"/>
  <c r="J388" i="17"/>
  <c r="W130" i="17"/>
  <c r="O310" i="18"/>
  <c r="O320" i="18"/>
  <c r="N147" i="17"/>
  <c r="P257" i="17"/>
  <c r="R310" i="18"/>
  <c r="W30" i="17"/>
  <c r="J249" i="17"/>
  <c r="Q259" i="17"/>
  <c r="N306" i="18"/>
  <c r="V30" i="17"/>
  <c r="W40" i="17"/>
  <c r="O162" i="17"/>
  <c r="W39" i="14"/>
  <c r="R39" i="18"/>
  <c r="U130" i="17"/>
  <c r="M58" i="6"/>
  <c r="M36" i="6"/>
  <c r="W60" i="14"/>
  <c r="W592" i="14"/>
  <c r="L325" i="17"/>
  <c r="K473" i="17"/>
  <c r="U79" i="17"/>
  <c r="U194" i="17"/>
  <c r="V185" i="17"/>
  <c r="V612" i="14"/>
  <c r="U586" i="14"/>
  <c r="T612" i="14"/>
  <c r="O586" i="14"/>
  <c r="X200" i="17"/>
  <c r="T129" i="17"/>
  <c r="L75" i="15"/>
  <c r="V130" i="17"/>
  <c r="U232" i="17"/>
  <c r="M259" i="17"/>
  <c r="Q253" i="17"/>
  <c r="O244" i="17"/>
  <c r="Q30" i="17"/>
  <c r="T40" i="17"/>
  <c r="Q78" i="18"/>
  <c r="X25" i="14"/>
  <c r="O70" i="18"/>
  <c r="T253" i="17"/>
  <c r="W47" i="14"/>
  <c r="W89" i="13"/>
  <c r="T61" i="17"/>
  <c r="J130" i="17"/>
  <c r="R325" i="17"/>
  <c r="S325" i="17"/>
  <c r="P185" i="17"/>
  <c r="W571" i="14"/>
  <c r="M310" i="18"/>
  <c r="Q225" i="17"/>
  <c r="X324" i="14"/>
  <c r="J129" i="17"/>
  <c r="S31" i="15"/>
  <c r="X571" i="14"/>
  <c r="M130" i="17"/>
  <c r="V619" i="14"/>
  <c r="L31" i="15"/>
  <c r="L299" i="18"/>
  <c r="I31" i="15"/>
  <c r="N31" i="15"/>
  <c r="R326" i="18"/>
  <c r="W26" i="14"/>
  <c r="P222" i="17"/>
  <c r="N291" i="18"/>
  <c r="O31" i="15"/>
  <c r="S130" i="17"/>
  <c r="W475" i="17"/>
  <c r="M565" i="18"/>
  <c r="X593" i="14"/>
  <c r="T571" i="14"/>
  <c r="M570" i="18"/>
  <c r="U31" i="15"/>
  <c r="J346" i="18"/>
  <c r="P31" i="15"/>
  <c r="Q130" i="17"/>
  <c r="O619" i="14"/>
  <c r="L310" i="18"/>
  <c r="Q234" i="17"/>
  <c r="U310" i="18"/>
  <c r="X79" i="14"/>
  <c r="Q600" i="18"/>
  <c r="T310" i="18"/>
  <c r="Q31" i="15"/>
  <c r="T474" i="17"/>
  <c r="W79" i="14"/>
  <c r="K31" i="15"/>
  <c r="X600" i="18"/>
  <c r="X579" i="14"/>
  <c r="R412" i="17"/>
  <c r="T614" i="14"/>
  <c r="S571" i="14"/>
  <c r="R586" i="14"/>
  <c r="P592" i="14"/>
  <c r="M313" i="18"/>
  <c r="J31" i="15"/>
  <c r="J310" i="18"/>
  <c r="X619" i="14"/>
  <c r="W579" i="14"/>
  <c r="L291" i="18"/>
  <c r="X421" i="17"/>
  <c r="O474" i="17"/>
  <c r="N600" i="18"/>
  <c r="L412" i="17"/>
  <c r="N75" i="15"/>
  <c r="V579" i="14"/>
  <c r="R619" i="14"/>
  <c r="Q578" i="14"/>
  <c r="L47" i="18"/>
  <c r="Q47" i="18"/>
  <c r="V61" i="14"/>
  <c r="N234" i="17"/>
  <c r="N603" i="14"/>
  <c r="R244" i="17"/>
  <c r="T616" i="18"/>
  <c r="R116" i="15"/>
  <c r="T261" i="17"/>
  <c r="R162" i="17"/>
  <c r="Q116" i="15"/>
  <c r="S59" i="15"/>
  <c r="R234" i="17"/>
  <c r="O308" i="18"/>
  <c r="U308" i="18"/>
  <c r="V78" i="18"/>
  <c r="L74" i="15"/>
  <c r="J30" i="17"/>
  <c r="L342" i="18"/>
  <c r="N78" i="18"/>
  <c r="Q261" i="17"/>
  <c r="O71" i="18"/>
  <c r="K161" i="17"/>
  <c r="U64" i="17"/>
  <c r="T80" i="18"/>
  <c r="S342" i="18"/>
  <c r="R322" i="18"/>
  <c r="R70" i="18"/>
  <c r="Q298" i="18"/>
  <c r="P322" i="18"/>
  <c r="T161" i="17"/>
  <c r="P160" i="17"/>
  <c r="J312" i="18"/>
  <c r="Q84" i="18"/>
  <c r="M51" i="17"/>
  <c r="X79" i="18"/>
  <c r="T185" i="17"/>
  <c r="T513" i="17" s="1"/>
  <c r="L29" i="17"/>
  <c r="U604" i="18"/>
  <c r="K605" i="18"/>
  <c r="K49" i="19"/>
  <c r="V461" i="17"/>
  <c r="X630" i="13"/>
  <c r="O283" i="17"/>
  <c r="U578" i="14"/>
  <c r="O261" i="17"/>
  <c r="Q74" i="15"/>
  <c r="T30" i="17"/>
  <c r="J162" i="17"/>
  <c r="N160" i="17"/>
  <c r="K70" i="18"/>
  <c r="X39" i="14"/>
  <c r="V308" i="18"/>
  <c r="T472" i="17"/>
  <c r="Q447" i="17"/>
  <c r="V565" i="18"/>
  <c r="O544" i="18"/>
  <c r="P273" i="17"/>
  <c r="J473" i="17"/>
  <c r="U231" i="17"/>
  <c r="L323" i="18"/>
  <c r="L261" i="17"/>
  <c r="O323" i="18"/>
  <c r="T87" i="15"/>
  <c r="V162" i="17"/>
  <c r="O30" i="17"/>
  <c r="Q140" i="17"/>
  <c r="J71" i="18"/>
  <c r="Q287" i="18"/>
  <c r="K160" i="17"/>
  <c r="K287" i="18"/>
  <c r="W225" i="17"/>
  <c r="T252" i="17"/>
  <c r="R312" i="18"/>
  <c r="M71" i="18"/>
  <c r="X50" i="13"/>
  <c r="N298" i="18"/>
  <c r="P256" i="17"/>
  <c r="O87" i="15"/>
  <c r="T160" i="17"/>
  <c r="P70" i="18"/>
  <c r="V323" i="18"/>
  <c r="M19" i="17"/>
  <c r="J261" i="17"/>
  <c r="O86" i="18"/>
  <c r="T51" i="17"/>
  <c r="U79" i="18"/>
  <c r="L434" i="17"/>
  <c r="M81" i="5"/>
  <c r="U29" i="17"/>
  <c r="T604" i="18"/>
  <c r="L604" i="18"/>
  <c r="R461" i="17"/>
  <c r="Q544" i="18"/>
  <c r="M437" i="17"/>
  <c r="V578" i="14"/>
  <c r="N39" i="14"/>
  <c r="L257" i="17"/>
  <c r="S116" i="15"/>
  <c r="M61" i="8"/>
  <c r="L287" i="18"/>
  <c r="O322" i="18"/>
  <c r="U287" i="18"/>
  <c r="U30" i="17"/>
  <c r="L231" i="17"/>
  <c r="N162" i="17"/>
  <c r="Q312" i="18"/>
  <c r="O160" i="17"/>
  <c r="J33" i="15"/>
  <c r="K225" i="17"/>
  <c r="U160" i="17"/>
  <c r="T312" i="18"/>
  <c r="L298" i="18"/>
  <c r="T162" i="17"/>
  <c r="M87" i="15"/>
  <c r="S162" i="17"/>
  <c r="P58" i="18"/>
  <c r="S79" i="18"/>
  <c r="K29" i="17"/>
  <c r="L276" i="17"/>
  <c r="O461" i="17"/>
  <c r="V473" i="17"/>
  <c r="Q16" i="17"/>
  <c r="U616" i="18"/>
  <c r="V575" i="14"/>
  <c r="R342" i="18"/>
  <c r="Q162" i="17"/>
  <c r="T345" i="17"/>
  <c r="V65" i="17"/>
  <c r="V283" i="17"/>
  <c r="Q70" i="18"/>
  <c r="M161" i="17"/>
  <c r="P252" i="17"/>
  <c r="O116" i="15"/>
  <c r="K51" i="17"/>
  <c r="S49" i="19"/>
  <c r="Q256" i="17"/>
  <c r="L87" i="15"/>
  <c r="O298" i="18"/>
  <c r="O225" i="17"/>
  <c r="O231" i="17"/>
  <c r="W324" i="14"/>
  <c r="V160" i="17"/>
  <c r="P584" i="18"/>
  <c r="L308" i="18"/>
  <c r="J160" i="17"/>
  <c r="N70" i="18"/>
  <c r="V225" i="17"/>
  <c r="U70" i="18"/>
  <c r="M160" i="17"/>
  <c r="K298" i="18"/>
  <c r="P323" i="18"/>
  <c r="U87" i="15"/>
  <c r="I87" i="15"/>
  <c r="V116" i="15"/>
  <c r="O185" i="17"/>
  <c r="N49" i="19"/>
  <c r="J58" i="18"/>
  <c r="T590" i="18"/>
  <c r="W601" i="14"/>
  <c r="R565" i="18"/>
  <c r="O194" i="17"/>
  <c r="W161" i="17"/>
  <c r="L344" i="17"/>
  <c r="S473" i="17"/>
  <c r="R578" i="14"/>
  <c r="R61" i="14"/>
  <c r="P39" i="14"/>
  <c r="J603" i="14"/>
  <c r="R399" i="17"/>
  <c r="U399" i="17"/>
  <c r="O399" i="17"/>
  <c r="K399" i="17"/>
  <c r="M399" i="17"/>
  <c r="J399" i="17"/>
  <c r="O573" i="18"/>
  <c r="M573" i="18"/>
  <c r="K300" i="18"/>
  <c r="R300" i="18"/>
  <c r="Q300" i="18"/>
  <c r="U291" i="18"/>
  <c r="L226" i="17"/>
  <c r="P333" i="18"/>
  <c r="U74" i="15"/>
  <c r="T74" i="15"/>
  <c r="N74" i="15"/>
  <c r="V74" i="15"/>
  <c r="I74" i="15"/>
  <c r="S74" i="15"/>
  <c r="O74" i="15"/>
  <c r="J74" i="15"/>
  <c r="R74" i="15"/>
  <c r="T43" i="18"/>
  <c r="L43" i="18"/>
  <c r="K340" i="18"/>
  <c r="U340" i="18"/>
  <c r="W613" i="13"/>
  <c r="X613" i="13"/>
  <c r="I291" i="14"/>
  <c r="S291" i="14" s="1"/>
  <c r="M26" i="6"/>
  <c r="L312" i="14"/>
  <c r="P312" i="14"/>
  <c r="T312" i="14"/>
  <c r="V312" i="14"/>
  <c r="W312" i="14"/>
  <c r="O312" i="14"/>
  <c r="Q312" i="14"/>
  <c r="S312" i="14"/>
  <c r="R326" i="14"/>
  <c r="V344" i="14"/>
  <c r="W344" i="14"/>
  <c r="P336" i="14"/>
  <c r="W336" i="14"/>
  <c r="V336" i="14"/>
  <c r="X336" i="14"/>
  <c r="W313" i="13"/>
  <c r="X313" i="13"/>
  <c r="S28" i="14"/>
  <c r="W28" i="14"/>
  <c r="X28" i="14"/>
  <c r="I49" i="14"/>
  <c r="T49" i="14" s="1"/>
  <c r="M49" i="6"/>
  <c r="I41" i="14"/>
  <c r="Q41" i="14" s="1"/>
  <c r="M41" i="6"/>
  <c r="X63" i="14"/>
  <c r="T63" i="14"/>
  <c r="S63" i="14"/>
  <c r="R63" i="14"/>
  <c r="T73" i="14"/>
  <c r="W73" i="14"/>
  <c r="M326" i="18"/>
  <c r="U247" i="17"/>
  <c r="Q326" i="18"/>
  <c r="K74" i="15"/>
  <c r="K291" i="18"/>
  <c r="V340" i="18"/>
  <c r="O58" i="17"/>
  <c r="M58" i="17"/>
  <c r="N399" i="17"/>
  <c r="U63" i="14"/>
  <c r="X226" i="17"/>
  <c r="O226" i="17"/>
  <c r="V226" i="17"/>
  <c r="N226" i="17"/>
  <c r="M576" i="14"/>
  <c r="X576" i="14"/>
  <c r="K616" i="14"/>
  <c r="X616" i="14"/>
  <c r="W616" i="14"/>
  <c r="X608" i="14"/>
  <c r="W608" i="14"/>
  <c r="U74" i="18"/>
  <c r="N74" i="18"/>
  <c r="V74" i="18"/>
  <c r="S74" i="18"/>
  <c r="R74" i="18"/>
  <c r="J74" i="18"/>
  <c r="P74" i="18"/>
  <c r="O74" i="18"/>
  <c r="Q74" i="18"/>
  <c r="L74" i="18"/>
  <c r="T74" i="18"/>
  <c r="M74" i="18"/>
  <c r="R228" i="17"/>
  <c r="U226" i="17"/>
  <c r="N300" i="18"/>
  <c r="T39" i="17"/>
  <c r="S39" i="17"/>
  <c r="Q39" i="17"/>
  <c r="Q75" i="18"/>
  <c r="P75" i="18"/>
  <c r="J92" i="17"/>
  <c r="U92" i="17"/>
  <c r="M92" i="17"/>
  <c r="K92" i="17"/>
  <c r="N92" i="17"/>
  <c r="O61" i="18"/>
  <c r="R61" i="18"/>
  <c r="P247" i="17"/>
  <c r="O247" i="17"/>
  <c r="N247" i="17"/>
  <c r="T247" i="17"/>
  <c r="L247" i="17"/>
  <c r="Q247" i="17"/>
  <c r="T326" i="18"/>
  <c r="P326" i="18"/>
  <c r="N326" i="18"/>
  <c r="K326" i="18"/>
  <c r="U326" i="18"/>
  <c r="L326" i="18"/>
  <c r="L114" i="15"/>
  <c r="J114" i="15"/>
  <c r="L24" i="17"/>
  <c r="N24" i="17"/>
  <c r="L75" i="18"/>
  <c r="T300" i="18"/>
  <c r="R226" i="17"/>
  <c r="X344" i="14"/>
  <c r="Q399" i="17"/>
  <c r="R114" i="15"/>
  <c r="N421" i="17"/>
  <c r="P421" i="17"/>
  <c r="S421" i="17"/>
  <c r="V421" i="17"/>
  <c r="Q415" i="17"/>
  <c r="P415" i="17"/>
  <c r="N269" i="17"/>
  <c r="L269" i="17"/>
  <c r="X269" i="17"/>
  <c r="X312" i="14"/>
  <c r="W63" i="14"/>
  <c r="K333" i="18"/>
  <c r="L333" i="18"/>
  <c r="O333" i="18"/>
  <c r="N333" i="18"/>
  <c r="J333" i="18"/>
  <c r="V333" i="18"/>
  <c r="R333" i="18"/>
  <c r="T333" i="18"/>
  <c r="M333" i="18"/>
  <c r="W222" i="17"/>
  <c r="L222" i="17"/>
  <c r="Q222" i="17"/>
  <c r="K222" i="17"/>
  <c r="U222" i="17"/>
  <c r="T222" i="17"/>
  <c r="R222" i="17"/>
  <c r="O222" i="17"/>
  <c r="W129" i="17"/>
  <c r="R129" i="17"/>
  <c r="O129" i="17"/>
  <c r="K129" i="17"/>
  <c r="S129" i="17"/>
  <c r="N129" i="17"/>
  <c r="Q129" i="17"/>
  <c r="L129" i="17"/>
  <c r="P129" i="17"/>
  <c r="Q82" i="18"/>
  <c r="J88" i="18"/>
  <c r="N307" i="18"/>
  <c r="O307" i="18"/>
  <c r="P307" i="18"/>
  <c r="L307" i="18"/>
  <c r="V307" i="18"/>
  <c r="M307" i="18"/>
  <c r="R307" i="18"/>
  <c r="T307" i="18"/>
  <c r="P114" i="15"/>
  <c r="N411" i="17"/>
  <c r="O411" i="17"/>
  <c r="V207" i="17"/>
  <c r="J207" i="17"/>
  <c r="Q71" i="17"/>
  <c r="S71" i="17"/>
  <c r="O79" i="19"/>
  <c r="K79" i="19"/>
  <c r="S79" i="19"/>
  <c r="M79" i="19"/>
  <c r="M226" i="17"/>
  <c r="O326" i="18"/>
  <c r="U248" i="17"/>
  <c r="V129" i="17"/>
  <c r="M129" i="17"/>
  <c r="Q333" i="18"/>
  <c r="J82" i="18"/>
  <c r="N222" i="17"/>
  <c r="V63" i="14"/>
  <c r="K465" i="17"/>
  <c r="J465" i="17"/>
  <c r="M465" i="17"/>
  <c r="K78" i="19"/>
  <c r="S78" i="19"/>
  <c r="W78" i="19"/>
  <c r="M82" i="18"/>
  <c r="N82" i="18"/>
  <c r="P82" i="18"/>
  <c r="T82" i="18"/>
  <c r="U82" i="18"/>
  <c r="K82" i="18"/>
  <c r="O82" i="18"/>
  <c r="V82" i="18"/>
  <c r="W408" i="17"/>
  <c r="O408" i="17"/>
  <c r="X243" i="17"/>
  <c r="K243" i="17"/>
  <c r="O243" i="17"/>
  <c r="R243" i="17"/>
  <c r="U243" i="17"/>
  <c r="P243" i="17"/>
  <c r="O291" i="18"/>
  <c r="T291" i="18"/>
  <c r="J291" i="18"/>
  <c r="R291" i="18"/>
  <c r="V291" i="18"/>
  <c r="P291" i="18"/>
  <c r="Q291" i="18"/>
  <c r="M41" i="18"/>
  <c r="T41" i="18"/>
  <c r="V133" i="17"/>
  <c r="K25" i="18"/>
  <c r="T25" i="18"/>
  <c r="M60" i="6"/>
  <c r="Q232" i="17"/>
  <c r="R343" i="18"/>
  <c r="U342" i="18"/>
  <c r="M244" i="17"/>
  <c r="X46" i="14"/>
  <c r="K253" i="17"/>
  <c r="P298" i="18"/>
  <c r="N345" i="18"/>
  <c r="N259" i="17"/>
  <c r="M116" i="15"/>
  <c r="J116" i="15"/>
  <c r="O552" i="18"/>
  <c r="M75" i="6"/>
  <c r="W605" i="14"/>
  <c r="U600" i="18"/>
  <c r="W309" i="13"/>
  <c r="N461" i="17"/>
  <c r="P45" i="18"/>
  <c r="K283" i="17"/>
  <c r="V60" i="14"/>
  <c r="S25" i="14"/>
  <c r="P60" i="14"/>
  <c r="N25" i="14"/>
  <c r="Q629" i="13"/>
  <c r="O232" i="17"/>
  <c r="U298" i="18"/>
  <c r="U225" i="17"/>
  <c r="O259" i="17"/>
  <c r="O342" i="18"/>
  <c r="X625" i="13"/>
  <c r="L244" i="17"/>
  <c r="X85" i="13"/>
  <c r="P225" i="17"/>
  <c r="T320" i="18"/>
  <c r="W22" i="13"/>
  <c r="T298" i="18"/>
  <c r="W39" i="18"/>
  <c r="W305" i="13"/>
  <c r="N320" i="18"/>
  <c r="V259" i="17"/>
  <c r="N232" i="17"/>
  <c r="U116" i="15"/>
  <c r="R398" i="17"/>
  <c r="T187" i="17"/>
  <c r="O45" i="18"/>
  <c r="L89" i="17"/>
  <c r="W89" i="17"/>
  <c r="K461" i="17"/>
  <c r="K45" i="18"/>
  <c r="W629" i="13"/>
  <c r="P439" i="17"/>
  <c r="M283" i="17"/>
  <c r="W86" i="14"/>
  <c r="R60" i="14"/>
  <c r="Q60" i="14"/>
  <c r="O60" i="14"/>
  <c r="V629" i="13"/>
  <c r="M254" i="17"/>
  <c r="J232" i="17"/>
  <c r="U320" i="18"/>
  <c r="Q324" i="18"/>
  <c r="L320" i="18"/>
  <c r="K259" i="17"/>
  <c r="R225" i="17"/>
  <c r="T342" i="18"/>
  <c r="R253" i="17"/>
  <c r="R298" i="18"/>
  <c r="M39" i="18"/>
  <c r="T232" i="17"/>
  <c r="K232" i="17"/>
  <c r="I116" i="15"/>
  <c r="O616" i="18"/>
  <c r="T461" i="17"/>
  <c r="O570" i="18"/>
  <c r="M76" i="6"/>
  <c r="O89" i="17"/>
  <c r="S89" i="17"/>
  <c r="M87" i="17"/>
  <c r="J461" i="17"/>
  <c r="X629" i="13"/>
  <c r="N439" i="17"/>
  <c r="X461" i="17"/>
  <c r="V25" i="14"/>
  <c r="S60" i="14"/>
  <c r="N60" i="14"/>
  <c r="M232" i="17"/>
  <c r="L225" i="17"/>
  <c r="U244" i="17"/>
  <c r="L259" i="17"/>
  <c r="W25" i="14"/>
  <c r="Q320" i="18"/>
  <c r="K342" i="18"/>
  <c r="K320" i="18"/>
  <c r="W38" i="14"/>
  <c r="R259" i="17"/>
  <c r="R320" i="18"/>
  <c r="P253" i="17"/>
  <c r="X77" i="13"/>
  <c r="X890" i="13" s="1"/>
  <c r="P232" i="17"/>
  <c r="T116" i="15"/>
  <c r="M84" i="6"/>
  <c r="S600" i="18"/>
  <c r="T87" i="17"/>
  <c r="X60" i="14"/>
  <c r="V609" i="18"/>
  <c r="R597" i="18"/>
  <c r="V46" i="14"/>
  <c r="U579" i="14"/>
  <c r="U25" i="14"/>
  <c r="M257" i="17"/>
  <c r="J138" i="17"/>
  <c r="N342" i="18"/>
  <c r="L116" i="15"/>
  <c r="O600" i="18"/>
  <c r="W283" i="17"/>
  <c r="R25" i="14"/>
  <c r="R74" i="17"/>
  <c r="O224" i="17"/>
  <c r="U339" i="18"/>
  <c r="U292" i="18"/>
  <c r="X40" i="17"/>
  <c r="P40" i="17"/>
  <c r="W48" i="14"/>
  <c r="X343" i="14"/>
  <c r="N224" i="17"/>
  <c r="W611" i="13"/>
  <c r="X19" i="17"/>
  <c r="W607" i="14"/>
  <c r="O357" i="17"/>
  <c r="X335" i="14"/>
  <c r="L475" i="17"/>
  <c r="M357" i="17"/>
  <c r="Q79" i="17"/>
  <c r="N607" i="14"/>
  <c r="R40" i="17"/>
  <c r="X40" i="14"/>
  <c r="P249" i="17"/>
  <c r="U140" i="17"/>
  <c r="P224" i="17"/>
  <c r="P140" i="17"/>
  <c r="V19" i="17"/>
  <c r="O577" i="18"/>
  <c r="M22" i="5"/>
  <c r="X307" i="13"/>
  <c r="L52" i="6"/>
  <c r="I582" i="14" s="1"/>
  <c r="T79" i="17"/>
  <c r="N475" i="17"/>
  <c r="M79" i="17"/>
  <c r="S554" i="14"/>
  <c r="M612" i="14"/>
  <c r="K615" i="14"/>
  <c r="L40" i="17"/>
  <c r="Q249" i="17"/>
  <c r="O249" i="17"/>
  <c r="V76" i="18"/>
  <c r="K74" i="17"/>
  <c r="V40" i="17"/>
  <c r="M40" i="17"/>
  <c r="N76" i="18"/>
  <c r="W27" i="14"/>
  <c r="O19" i="17"/>
  <c r="U390" i="17"/>
  <c r="M589" i="18"/>
  <c r="W307" i="13"/>
  <c r="M48" i="6"/>
  <c r="M46" i="6"/>
  <c r="W600" i="14"/>
  <c r="Q400" i="17"/>
  <c r="O79" i="17"/>
  <c r="R475" i="17"/>
  <c r="V79" i="17"/>
  <c r="R308" i="17"/>
  <c r="S575" i="14"/>
  <c r="Q586" i="14"/>
  <c r="O579" i="14"/>
  <c r="L586" i="14"/>
  <c r="L30" i="6"/>
  <c r="I560" i="14" s="1"/>
  <c r="N74" i="17"/>
  <c r="Q40" i="17"/>
  <c r="O40" i="17"/>
  <c r="J140" i="17"/>
  <c r="Q224" i="17"/>
  <c r="O76" i="18"/>
  <c r="O140" i="17"/>
  <c r="K292" i="18"/>
  <c r="T304" i="18"/>
  <c r="R140" i="17"/>
  <c r="T140" i="17"/>
  <c r="N339" i="18"/>
  <c r="X598" i="13"/>
  <c r="U388" i="17"/>
  <c r="T578" i="18"/>
  <c r="X575" i="14"/>
  <c r="W554" i="14"/>
  <c r="J402" i="17"/>
  <c r="T400" i="17"/>
  <c r="N79" i="17"/>
  <c r="W615" i="14"/>
  <c r="Q615" i="14"/>
  <c r="P351" i="14"/>
  <c r="V140" i="17"/>
  <c r="J40" i="17"/>
  <c r="L292" i="18"/>
  <c r="R76" i="18"/>
  <c r="M40" i="6"/>
  <c r="M86" i="6"/>
  <c r="T388" i="17"/>
  <c r="S578" i="18"/>
  <c r="W575" i="14"/>
  <c r="X554" i="14"/>
  <c r="P437" i="17"/>
  <c r="N616" i="18"/>
  <c r="X615" i="14"/>
  <c r="P335" i="14"/>
  <c r="U224" i="17"/>
  <c r="L224" i="17"/>
  <c r="S40" i="17"/>
  <c r="N140" i="17"/>
  <c r="P339" i="18"/>
  <c r="J224" i="17"/>
  <c r="M69" i="5"/>
  <c r="S388" i="17"/>
  <c r="K578" i="18"/>
  <c r="M78" i="6"/>
  <c r="K615" i="18"/>
  <c r="W616" i="18"/>
  <c r="W211" i="17"/>
  <c r="V615" i="14"/>
  <c r="O615" i="14"/>
  <c r="K140" i="17"/>
  <c r="U249" i="17"/>
  <c r="O292" i="18"/>
  <c r="Q76" i="18"/>
  <c r="Q327" i="18"/>
  <c r="K304" i="18"/>
  <c r="U400" i="17"/>
  <c r="X585" i="13"/>
  <c r="T577" i="18"/>
  <c r="J615" i="18"/>
  <c r="P119" i="17"/>
  <c r="O119" i="17"/>
  <c r="T119" i="17"/>
  <c r="M119" i="17"/>
  <c r="K119" i="17"/>
  <c r="U119" i="17"/>
  <c r="L119" i="17"/>
  <c r="S119" i="17"/>
  <c r="X119" i="17"/>
  <c r="J119" i="17"/>
  <c r="X72" i="18"/>
  <c r="R72" i="18"/>
  <c r="V72" i="18"/>
  <c r="K72" i="18"/>
  <c r="N72" i="18"/>
  <c r="S72" i="18"/>
  <c r="T72" i="18"/>
  <c r="O72" i="18"/>
  <c r="O334" i="18"/>
  <c r="Q334" i="18"/>
  <c r="U387" i="17"/>
  <c r="S387" i="17"/>
  <c r="O345" i="18"/>
  <c r="L229" i="17"/>
  <c r="J73" i="18"/>
  <c r="U25" i="18"/>
  <c r="U147" i="17"/>
  <c r="R73" i="18"/>
  <c r="R474" i="17"/>
  <c r="S39" i="18"/>
  <c r="J39" i="18"/>
  <c r="T345" i="18"/>
  <c r="N26" i="17"/>
  <c r="U58" i="18"/>
  <c r="S37" i="18"/>
  <c r="T19" i="17"/>
  <c r="U19" i="17"/>
  <c r="Q421" i="17"/>
  <c r="O421" i="17"/>
  <c r="T224" i="17"/>
  <c r="R224" i="17"/>
  <c r="I80" i="14"/>
  <c r="U80" i="14" s="1"/>
  <c r="M80" i="6"/>
  <c r="S38" i="17"/>
  <c r="V38" i="17"/>
  <c r="Q474" i="17"/>
  <c r="V474" i="17"/>
  <c r="U474" i="17"/>
  <c r="W474" i="17"/>
  <c r="Q343" i="18"/>
  <c r="O343" i="18"/>
  <c r="O257" i="17"/>
  <c r="P38" i="17"/>
  <c r="W25" i="18"/>
  <c r="K323" i="18"/>
  <c r="K252" i="17"/>
  <c r="S249" i="17"/>
  <c r="R252" i="17"/>
  <c r="R147" i="17"/>
  <c r="X474" i="17"/>
  <c r="K474" i="17"/>
  <c r="Q39" i="18"/>
  <c r="P229" i="17"/>
  <c r="J345" i="18"/>
  <c r="T285" i="17"/>
  <c r="M79" i="10"/>
  <c r="L148" i="8"/>
  <c r="I476" i="17" s="1"/>
  <c r="T58" i="18"/>
  <c r="X386" i="17"/>
  <c r="J386" i="17"/>
  <c r="K233" i="17"/>
  <c r="L233" i="17"/>
  <c r="L14" i="17"/>
  <c r="R14" i="17"/>
  <c r="T260" i="17"/>
  <c r="W226" i="17"/>
  <c r="K226" i="17"/>
  <c r="J226" i="17"/>
  <c r="X399" i="17"/>
  <c r="W399" i="17"/>
  <c r="V399" i="17"/>
  <c r="S399" i="17"/>
  <c r="P399" i="17"/>
  <c r="L71" i="17"/>
  <c r="N71" i="17"/>
  <c r="X71" i="17"/>
  <c r="N597" i="18"/>
  <c r="O597" i="18"/>
  <c r="W44" i="17"/>
  <c r="U44" i="17"/>
  <c r="V295" i="17"/>
  <c r="P295" i="17"/>
  <c r="K295" i="17"/>
  <c r="M566" i="18"/>
  <c r="Q566" i="18"/>
  <c r="V566" i="18"/>
  <c r="O566" i="18"/>
  <c r="U566" i="18"/>
  <c r="T71" i="18"/>
  <c r="U71" i="18"/>
  <c r="V71" i="18"/>
  <c r="P71" i="18"/>
  <c r="R71" i="18"/>
  <c r="X78" i="18"/>
  <c r="W78" i="18"/>
  <c r="P78" i="18"/>
  <c r="R78" i="18"/>
  <c r="J78" i="18"/>
  <c r="L78" i="18"/>
  <c r="M78" i="18"/>
  <c r="X65" i="17"/>
  <c r="U65" i="17"/>
  <c r="Q65" i="17"/>
  <c r="T56" i="18"/>
  <c r="Q56" i="18"/>
  <c r="V261" i="17"/>
  <c r="N261" i="17"/>
  <c r="P261" i="17"/>
  <c r="R261" i="17"/>
  <c r="J553" i="18"/>
  <c r="X553" i="18"/>
  <c r="L553" i="18"/>
  <c r="Q553" i="18"/>
  <c r="T553" i="18"/>
  <c r="Q308" i="18"/>
  <c r="S308" i="18"/>
  <c r="R302" i="14"/>
  <c r="T302" i="14"/>
  <c r="X302" i="14"/>
  <c r="K350" i="14"/>
  <c r="X350" i="14"/>
  <c r="T350" i="14"/>
  <c r="N350" i="14"/>
  <c r="W350" i="14"/>
  <c r="V350" i="14"/>
  <c r="V334" i="14"/>
  <c r="Q334" i="14"/>
  <c r="T334" i="14"/>
  <c r="X334" i="14"/>
  <c r="R25" i="18"/>
  <c r="X25" i="18"/>
  <c r="Q38" i="17"/>
  <c r="S25" i="18"/>
  <c r="L25" i="18"/>
  <c r="K229" i="17"/>
  <c r="M73" i="18"/>
  <c r="N474" i="17"/>
  <c r="J474" i="17"/>
  <c r="X39" i="18"/>
  <c r="J323" i="18"/>
  <c r="Q58" i="18"/>
  <c r="R388" i="17"/>
  <c r="K388" i="17"/>
  <c r="O388" i="17"/>
  <c r="M449" i="17"/>
  <c r="K449" i="17"/>
  <c r="O449" i="17"/>
  <c r="T449" i="17"/>
  <c r="P449" i="17"/>
  <c r="K608" i="18"/>
  <c r="Q569" i="18"/>
  <c r="S569" i="18"/>
  <c r="M85" i="18"/>
  <c r="O85" i="18"/>
  <c r="M617" i="18"/>
  <c r="L617" i="18"/>
  <c r="R287" i="18"/>
  <c r="N287" i="18"/>
  <c r="T287" i="18"/>
  <c r="N322" i="18"/>
  <c r="V322" i="18"/>
  <c r="S573" i="14"/>
  <c r="X573" i="14"/>
  <c r="J587" i="14"/>
  <c r="W587" i="14"/>
  <c r="X587" i="14"/>
  <c r="L587" i="14"/>
  <c r="U587" i="14"/>
  <c r="Q587" i="14"/>
  <c r="R587" i="14"/>
  <c r="V587" i="14"/>
  <c r="W558" i="13"/>
  <c r="T558" i="13"/>
  <c r="V558" i="13"/>
  <c r="Q558" i="13"/>
  <c r="X558" i="13"/>
  <c r="P558" i="13"/>
  <c r="L345" i="18"/>
  <c r="V345" i="18"/>
  <c r="X345" i="18"/>
  <c r="Q345" i="18"/>
  <c r="K147" i="17"/>
  <c r="Q147" i="17"/>
  <c r="V147" i="17"/>
  <c r="P570" i="18"/>
  <c r="T570" i="18"/>
  <c r="K570" i="18"/>
  <c r="S570" i="18"/>
  <c r="V82" i="17"/>
  <c r="O82" i="17"/>
  <c r="P82" i="17"/>
  <c r="K425" i="17"/>
  <c r="M425" i="17"/>
  <c r="X425" i="17"/>
  <c r="S425" i="17"/>
  <c r="J555" i="18"/>
  <c r="N555" i="18"/>
  <c r="N312" i="18"/>
  <c r="V312" i="18"/>
  <c r="N29" i="17"/>
  <c r="X29" i="17"/>
  <c r="S29" i="17"/>
  <c r="R29" i="17"/>
  <c r="V29" i="17"/>
  <c r="S51" i="17"/>
  <c r="N51" i="17"/>
  <c r="J51" i="17"/>
  <c r="U51" i="17"/>
  <c r="P457" i="17"/>
  <c r="U457" i="17"/>
  <c r="L457" i="17"/>
  <c r="T51" i="19"/>
  <c r="P25" i="18"/>
  <c r="M25" i="18"/>
  <c r="M78" i="19"/>
  <c r="I78" i="19"/>
  <c r="J78" i="19"/>
  <c r="T78" i="19"/>
  <c r="V78" i="19"/>
  <c r="J348" i="18"/>
  <c r="O348" i="18"/>
  <c r="P348" i="18"/>
  <c r="T343" i="18"/>
  <c r="R249" i="17"/>
  <c r="O252" i="17"/>
  <c r="L343" i="18"/>
  <c r="O312" i="18"/>
  <c r="J421" i="17"/>
  <c r="T243" i="17"/>
  <c r="K87" i="15"/>
  <c r="V51" i="19"/>
  <c r="O78" i="18"/>
  <c r="J343" i="18"/>
  <c r="O25" i="18"/>
  <c r="J25" i="18"/>
  <c r="K231" i="17"/>
  <c r="T226" i="17"/>
  <c r="S87" i="15"/>
  <c r="R323" i="18"/>
  <c r="R308" i="18"/>
  <c r="L474" i="17"/>
  <c r="P226" i="17"/>
  <c r="R345" i="18"/>
  <c r="P138" i="17"/>
  <c r="V231" i="17"/>
  <c r="J19" i="17"/>
  <c r="L86" i="18"/>
  <c r="N343" i="18"/>
  <c r="O617" i="18"/>
  <c r="P51" i="17"/>
  <c r="J569" i="18"/>
  <c r="O465" i="17"/>
  <c r="W29" i="17"/>
  <c r="P29" i="17"/>
  <c r="T71" i="17"/>
  <c r="T425" i="17"/>
  <c r="T399" i="17"/>
  <c r="V449" i="17"/>
  <c r="S457" i="17"/>
  <c r="Q597" i="18"/>
  <c r="N78" i="19"/>
  <c r="J425" i="17"/>
  <c r="P474" i="17"/>
  <c r="N39" i="18"/>
  <c r="U39" i="18"/>
  <c r="O39" i="18"/>
  <c r="N289" i="18"/>
  <c r="P289" i="18"/>
  <c r="U343" i="18"/>
  <c r="M345" i="18"/>
  <c r="V14" i="17"/>
  <c r="J147" i="17"/>
  <c r="O73" i="18"/>
  <c r="V25" i="18"/>
  <c r="J87" i="15"/>
  <c r="T257" i="17"/>
  <c r="S322" i="18"/>
  <c r="S474" i="17"/>
  <c r="R415" i="17"/>
  <c r="T39" i="18"/>
  <c r="W345" i="18"/>
  <c r="N252" i="17"/>
  <c r="S78" i="18"/>
  <c r="V287" i="18"/>
  <c r="P19" i="17"/>
  <c r="L71" i="18"/>
  <c r="W243" i="17"/>
  <c r="R51" i="17"/>
  <c r="X58" i="18"/>
  <c r="Q465" i="17"/>
  <c r="W388" i="17"/>
  <c r="T29" i="17"/>
  <c r="J29" i="17"/>
  <c r="U573" i="18"/>
  <c r="K71" i="17"/>
  <c r="U71" i="17"/>
  <c r="M457" i="17"/>
  <c r="L56" i="18"/>
  <c r="K459" i="17"/>
  <c r="V597" i="18"/>
  <c r="L78" i="19"/>
  <c r="R301" i="14"/>
  <c r="U301" i="14"/>
  <c r="N323" i="14"/>
  <c r="X323" i="14"/>
  <c r="W323" i="14"/>
  <c r="N341" i="14"/>
  <c r="S341" i="14"/>
  <c r="T341" i="14"/>
  <c r="L26" i="14"/>
  <c r="R26" i="14"/>
  <c r="O47" i="14"/>
  <c r="L47" i="14"/>
  <c r="K47" i="14"/>
  <c r="J87" i="14"/>
  <c r="R87" i="14"/>
  <c r="J79" i="14"/>
  <c r="T79" i="14"/>
  <c r="P473" i="17"/>
  <c r="N300" i="14"/>
  <c r="V300" i="14"/>
  <c r="I322" i="14"/>
  <c r="X322" i="14" s="1"/>
  <c r="M57" i="6"/>
  <c r="N340" i="14"/>
  <c r="T340" i="14"/>
  <c r="P340" i="14"/>
  <c r="U340" i="14"/>
  <c r="R340" i="14"/>
  <c r="K577" i="18"/>
  <c r="R577" i="18"/>
  <c r="V577" i="18"/>
  <c r="W92" i="17"/>
  <c r="T92" i="17"/>
  <c r="W79" i="19"/>
  <c r="J79" i="19"/>
  <c r="L79" i="19"/>
  <c r="T308" i="14"/>
  <c r="Q300" i="14"/>
  <c r="Q281" i="14"/>
  <c r="T281" i="14"/>
  <c r="R315" i="14"/>
  <c r="Q315" i="14"/>
  <c r="W307" i="14"/>
  <c r="U299" i="14"/>
  <c r="V299" i="14"/>
  <c r="N321" i="14"/>
  <c r="V321" i="14"/>
  <c r="U321" i="14"/>
  <c r="J339" i="14"/>
  <c r="U339" i="14"/>
  <c r="X339" i="14"/>
  <c r="N194" i="17"/>
  <c r="K79" i="17"/>
  <c r="L79" i="17"/>
  <c r="V308" i="14"/>
  <c r="U575" i="14"/>
  <c r="R321" i="14"/>
  <c r="O340" i="14"/>
  <c r="L567" i="13"/>
  <c r="N62" i="13"/>
  <c r="S26" i="14"/>
  <c r="N308" i="14"/>
  <c r="P568" i="14"/>
  <c r="X568" i="14"/>
  <c r="J614" i="13"/>
  <c r="W614" i="13"/>
  <c r="M602" i="13"/>
  <c r="X602" i="13"/>
  <c r="K185" i="17"/>
  <c r="S185" i="17"/>
  <c r="N473" i="17"/>
  <c r="X473" i="17"/>
  <c r="R473" i="17"/>
  <c r="T473" i="17"/>
  <c r="V340" i="14"/>
  <c r="U61" i="14"/>
  <c r="O575" i="14"/>
  <c r="M575" i="14"/>
  <c r="W567" i="14"/>
  <c r="P567" i="14"/>
  <c r="N615" i="14"/>
  <c r="P615" i="14"/>
  <c r="U615" i="14"/>
  <c r="S615" i="14"/>
  <c r="Q607" i="14"/>
  <c r="R607" i="14"/>
  <c r="U315" i="13"/>
  <c r="Q315" i="13"/>
  <c r="T315" i="13"/>
  <c r="V315" i="13"/>
  <c r="X50" i="14"/>
  <c r="V50" i="14"/>
  <c r="W50" i="14"/>
  <c r="Q184" i="17"/>
  <c r="V184" i="17"/>
  <c r="O184" i="17"/>
  <c r="U184" i="17"/>
  <c r="X184" i="17"/>
  <c r="M16" i="17"/>
  <c r="N16" i="17"/>
  <c r="J472" i="17"/>
  <c r="O472" i="17"/>
  <c r="S472" i="17"/>
  <c r="O87" i="14"/>
  <c r="R566" i="14"/>
  <c r="X566" i="14"/>
  <c r="W566" i="14"/>
  <c r="X588" i="14"/>
  <c r="V588" i="14"/>
  <c r="U606" i="14"/>
  <c r="X606" i="14"/>
  <c r="W606" i="14"/>
  <c r="I81" i="14"/>
  <c r="M81" i="14" s="1"/>
  <c r="M81" i="6"/>
  <c r="W619" i="14"/>
  <c r="Q45" i="14"/>
  <c r="T589" i="13"/>
  <c r="J341" i="13"/>
  <c r="N41" i="13"/>
  <c r="T77" i="14"/>
  <c r="Q313" i="14"/>
  <c r="N586" i="14"/>
  <c r="M572" i="14"/>
  <c r="L612" i="14"/>
  <c r="K69" i="14"/>
  <c r="U349" i="13"/>
  <c r="O41" i="13"/>
  <c r="M34" i="10"/>
  <c r="V292" i="14"/>
  <c r="V353" i="14"/>
  <c r="R572" i="14"/>
  <c r="O572" i="14"/>
  <c r="S42" i="13"/>
  <c r="J28" i="13"/>
  <c r="N50" i="18"/>
  <c r="S50" i="18"/>
  <c r="J50" i="18"/>
  <c r="P50" i="18"/>
  <c r="W20" i="17"/>
  <c r="L20" i="17"/>
  <c r="N20" i="17"/>
  <c r="X20" i="17"/>
  <c r="U447" i="17"/>
  <c r="N447" i="17"/>
  <c r="X447" i="17"/>
  <c r="P447" i="17"/>
  <c r="S273" i="17"/>
  <c r="M414" i="17"/>
  <c r="U414" i="17"/>
  <c r="I288" i="14"/>
  <c r="L288" i="14" s="1"/>
  <c r="K30" i="6"/>
  <c r="I295" i="14" s="1"/>
  <c r="U313" i="18"/>
  <c r="M229" i="17"/>
  <c r="U229" i="17"/>
  <c r="O290" i="18"/>
  <c r="O304" i="18"/>
  <c r="L313" i="18"/>
  <c r="U304" i="18"/>
  <c r="T340" i="18"/>
  <c r="J58" i="17"/>
  <c r="J51" i="19"/>
  <c r="I33" i="15"/>
  <c r="Q292" i="18"/>
  <c r="J340" i="18"/>
  <c r="V313" i="18"/>
  <c r="K289" i="18"/>
  <c r="K290" i="18"/>
  <c r="R251" i="17"/>
  <c r="L33" i="15"/>
  <c r="P228" i="17"/>
  <c r="S33" i="15"/>
  <c r="T233" i="17"/>
  <c r="V299" i="18"/>
  <c r="V251" i="17"/>
  <c r="J339" i="18"/>
  <c r="L26" i="17"/>
  <c r="X73" i="14"/>
  <c r="Q432" i="17"/>
  <c r="O437" i="17"/>
  <c r="V40" i="18"/>
  <c r="O556" i="18"/>
  <c r="M76" i="10"/>
  <c r="K276" i="17"/>
  <c r="O273" i="17"/>
  <c r="M58" i="8"/>
  <c r="K586" i="18"/>
  <c r="L92" i="17"/>
  <c r="S92" i="17"/>
  <c r="R92" i="17"/>
  <c r="V92" i="17"/>
  <c r="Q92" i="17"/>
  <c r="X92" i="17"/>
  <c r="P92" i="17"/>
  <c r="K22" i="18"/>
  <c r="R22" i="18"/>
  <c r="T22" i="18"/>
  <c r="X22" i="18"/>
  <c r="N27" i="14"/>
  <c r="S27" i="14"/>
  <c r="U27" i="14"/>
  <c r="O48" i="14"/>
  <c r="Q48" i="14"/>
  <c r="M48" i="14"/>
  <c r="T48" i="14"/>
  <c r="N40" i="14"/>
  <c r="R40" i="14"/>
  <c r="L40" i="14"/>
  <c r="S40" i="14"/>
  <c r="K40" i="14"/>
  <c r="R88" i="14"/>
  <c r="X88" i="14"/>
  <c r="W88" i="14"/>
  <c r="K352" i="17"/>
  <c r="J352" i="17"/>
  <c r="T352" i="17"/>
  <c r="U273" i="17"/>
  <c r="J273" i="17"/>
  <c r="R273" i="17"/>
  <c r="Q289" i="18"/>
  <c r="T584" i="18"/>
  <c r="L324" i="18"/>
  <c r="M391" i="17"/>
  <c r="Q391" i="17"/>
  <c r="N413" i="17"/>
  <c r="O413" i="17"/>
  <c r="R233" i="17"/>
  <c r="Q229" i="17"/>
  <c r="U251" i="17"/>
  <c r="P340" i="18"/>
  <c r="K89" i="18"/>
  <c r="O89" i="18"/>
  <c r="T89" i="18"/>
  <c r="O308" i="17"/>
  <c r="N308" i="17"/>
  <c r="V33" i="15"/>
  <c r="W33" i="15"/>
  <c r="O33" i="15"/>
  <c r="K33" i="15"/>
  <c r="R299" i="18"/>
  <c r="N324" i="18"/>
  <c r="J324" i="18"/>
  <c r="M447" i="17"/>
  <c r="X300" i="18"/>
  <c r="W300" i="18"/>
  <c r="T58" i="17"/>
  <c r="K313" i="18"/>
  <c r="P300" i="18"/>
  <c r="V248" i="17"/>
  <c r="K40" i="18"/>
  <c r="R276" i="17"/>
  <c r="W276" i="17"/>
  <c r="S276" i="17"/>
  <c r="O276" i="17"/>
  <c r="M276" i="17"/>
  <c r="Q276" i="17"/>
  <c r="K562" i="18"/>
  <c r="S562" i="18"/>
  <c r="J313" i="18"/>
  <c r="O313" i="18"/>
  <c r="M233" i="17"/>
  <c r="O300" i="18"/>
  <c r="O324" i="18"/>
  <c r="Q339" i="18"/>
  <c r="L340" i="18"/>
  <c r="O229" i="17"/>
  <c r="U228" i="17"/>
  <c r="L58" i="17"/>
  <c r="L251" i="17"/>
  <c r="L248" i="17"/>
  <c r="J76" i="18"/>
  <c r="M33" i="15"/>
  <c r="W365" i="17"/>
  <c r="K228" i="17"/>
  <c r="T248" i="17"/>
  <c r="T289" i="18"/>
  <c r="R292" i="18"/>
  <c r="Q33" i="15"/>
  <c r="T76" i="18"/>
  <c r="N228" i="17"/>
  <c r="R33" i="15"/>
  <c r="S154" i="17"/>
  <c r="J229" i="17"/>
  <c r="J300" i="18"/>
  <c r="T586" i="18"/>
  <c r="T391" i="17"/>
  <c r="T273" i="17"/>
  <c r="T408" i="17"/>
  <c r="M352" i="17"/>
  <c r="L273" i="17"/>
  <c r="M43" i="8"/>
  <c r="I43" i="17"/>
  <c r="Q43" i="17" s="1"/>
  <c r="U94" i="17"/>
  <c r="R89" i="17"/>
  <c r="U89" i="17"/>
  <c r="L161" i="17"/>
  <c r="P161" i="17"/>
  <c r="P604" i="18"/>
  <c r="M604" i="18"/>
  <c r="R604" i="18"/>
  <c r="J605" i="18"/>
  <c r="J338" i="14"/>
  <c r="K338" i="14"/>
  <c r="T338" i="14"/>
  <c r="L338" i="14"/>
  <c r="N338" i="14"/>
  <c r="O338" i="14"/>
  <c r="Q338" i="14"/>
  <c r="P338" i="14"/>
  <c r="U338" i="14"/>
  <c r="V338" i="14"/>
  <c r="R338" i="14"/>
  <c r="K251" i="17"/>
  <c r="Q313" i="18"/>
  <c r="O251" i="17"/>
  <c r="U33" i="15"/>
  <c r="W313" i="18"/>
  <c r="N273" i="17"/>
  <c r="M432" i="17"/>
  <c r="X432" i="17"/>
  <c r="N432" i="17"/>
  <c r="W432" i="17"/>
  <c r="Q233" i="17"/>
  <c r="O340" i="18"/>
  <c r="U289" i="18"/>
  <c r="Q299" i="18"/>
  <c r="V58" i="17"/>
  <c r="Q154" i="17"/>
  <c r="Q248" i="17"/>
  <c r="O154" i="17"/>
  <c r="T33" i="15"/>
  <c r="T292" i="18"/>
  <c r="R289" i="18"/>
  <c r="P251" i="17"/>
  <c r="N229" i="17"/>
  <c r="P154" i="17"/>
  <c r="V300" i="18"/>
  <c r="S340" i="18"/>
  <c r="M562" i="18"/>
  <c r="X413" i="17"/>
  <c r="R19" i="17"/>
  <c r="S19" i="17"/>
  <c r="T276" i="17"/>
  <c r="Q273" i="17"/>
  <c r="W423" i="17"/>
  <c r="J423" i="17"/>
  <c r="X423" i="17"/>
  <c r="I341" i="18"/>
  <c r="X341" i="18" s="1"/>
  <c r="M77" i="10"/>
  <c r="N59" i="15"/>
  <c r="P59" i="15"/>
  <c r="O65" i="17"/>
  <c r="P65" i="17"/>
  <c r="T65" i="17"/>
  <c r="N65" i="17"/>
  <c r="K65" i="17"/>
  <c r="R345" i="14"/>
  <c r="W345" i="14"/>
  <c r="L345" i="14"/>
  <c r="S345" i="14"/>
  <c r="P345" i="14"/>
  <c r="X94" i="17"/>
  <c r="T94" i="17"/>
  <c r="W94" i="17"/>
  <c r="L94" i="17"/>
  <c r="K94" i="17"/>
  <c r="O94" i="17"/>
  <c r="I310" i="14"/>
  <c r="J310" i="14" s="1"/>
  <c r="M45" i="6"/>
  <c r="N74" i="14"/>
  <c r="W74" i="14"/>
  <c r="U26" i="17"/>
  <c r="W26" i="17"/>
  <c r="X26" i="17"/>
  <c r="J228" i="17"/>
  <c r="V228" i="17"/>
  <c r="L113" i="15"/>
  <c r="S113" i="15"/>
  <c r="L440" i="17"/>
  <c r="S440" i="17"/>
  <c r="K440" i="17"/>
  <c r="Q340" i="18"/>
  <c r="R313" i="18"/>
  <c r="M228" i="17"/>
  <c r="O339" i="18"/>
  <c r="Q228" i="17"/>
  <c r="L339" i="18"/>
  <c r="J154" i="17"/>
  <c r="K339" i="18"/>
  <c r="K324" i="18"/>
  <c r="U76" i="18"/>
  <c r="T251" i="17"/>
  <c r="T228" i="17"/>
  <c r="T299" i="18"/>
  <c r="R229" i="17"/>
  <c r="P299" i="18"/>
  <c r="P248" i="17"/>
  <c r="N248" i="17"/>
  <c r="N251" i="17"/>
  <c r="V339" i="18"/>
  <c r="V292" i="18"/>
  <c r="K26" i="17"/>
  <c r="J413" i="17"/>
  <c r="M73" i="6"/>
  <c r="T562" i="18"/>
  <c r="L414" i="17"/>
  <c r="V276" i="17"/>
  <c r="V273" i="17"/>
  <c r="Q562" i="18"/>
  <c r="X363" i="17"/>
  <c r="S94" i="17"/>
  <c r="L449" i="17"/>
  <c r="U449" i="17"/>
  <c r="N449" i="17"/>
  <c r="Q449" i="17"/>
  <c r="W352" i="14"/>
  <c r="O352" i="14"/>
  <c r="Q251" i="17"/>
  <c r="O289" i="18"/>
  <c r="U46" i="15"/>
  <c r="N299" i="18"/>
  <c r="V289" i="18"/>
  <c r="P33" i="15"/>
  <c r="I46" i="15"/>
  <c r="R248" i="17"/>
  <c r="M119" i="8"/>
  <c r="Q386" i="17"/>
  <c r="O386" i="17"/>
  <c r="R340" i="18"/>
  <c r="M289" i="18"/>
  <c r="U324" i="18"/>
  <c r="U300" i="18"/>
  <c r="O228" i="17"/>
  <c r="O299" i="18"/>
  <c r="L304" i="18"/>
  <c r="L300" i="18"/>
  <c r="O248" i="17"/>
  <c r="U299" i="18"/>
  <c r="L289" i="18"/>
  <c r="K248" i="17"/>
  <c r="T339" i="18"/>
  <c r="T229" i="17"/>
  <c r="T324" i="18"/>
  <c r="R324" i="18"/>
  <c r="P324" i="18"/>
  <c r="J26" i="17"/>
  <c r="V413" i="17"/>
  <c r="W386" i="17"/>
  <c r="K414" i="17"/>
  <c r="W622" i="13"/>
  <c r="T432" i="17"/>
  <c r="M273" i="17"/>
  <c r="I546" i="14"/>
  <c r="S546" i="14" s="1"/>
  <c r="M16" i="6"/>
  <c r="V556" i="14"/>
  <c r="T556" i="14"/>
  <c r="X556" i="14"/>
  <c r="N556" i="14"/>
  <c r="S556" i="14"/>
  <c r="P556" i="14"/>
  <c r="R556" i="14"/>
  <c r="U556" i="14"/>
  <c r="I577" i="14"/>
  <c r="M47" i="6"/>
  <c r="I591" i="14"/>
  <c r="U591" i="14" s="1"/>
  <c r="M61" i="6"/>
  <c r="I609" i="14"/>
  <c r="M609" i="14" s="1"/>
  <c r="M79" i="6"/>
  <c r="V311" i="14"/>
  <c r="X311" i="14"/>
  <c r="I303" i="14"/>
  <c r="V303" i="14" s="1"/>
  <c r="M38" i="6"/>
  <c r="K52" i="6"/>
  <c r="I317" i="14" s="1"/>
  <c r="I325" i="14"/>
  <c r="K65" i="6"/>
  <c r="I330" i="14" s="1"/>
  <c r="W603" i="14"/>
  <c r="W351" i="14"/>
  <c r="X603" i="14"/>
  <c r="U87" i="14"/>
  <c r="T351" i="14"/>
  <c r="T47" i="14"/>
  <c r="S351" i="14"/>
  <c r="R336" i="14"/>
  <c r="Q349" i="14"/>
  <c r="Q39" i="14"/>
  <c r="P287" i="14"/>
  <c r="O351" i="14"/>
  <c r="O77" i="14"/>
  <c r="M39" i="14"/>
  <c r="L45" i="14"/>
  <c r="K314" i="14"/>
  <c r="S629" i="13"/>
  <c r="J336" i="14"/>
  <c r="K302" i="14"/>
  <c r="U621" i="13"/>
  <c r="N567" i="13"/>
  <c r="X317" i="13"/>
  <c r="X87" i="14"/>
  <c r="U607" i="14"/>
  <c r="U26" i="14"/>
  <c r="S614" i="14"/>
  <c r="R324" i="14"/>
  <c r="O302" i="14"/>
  <c r="M607" i="14"/>
  <c r="M87" i="14"/>
  <c r="L87" i="14"/>
  <c r="V87" i="14"/>
  <c r="U603" i="14"/>
  <c r="T607" i="14"/>
  <c r="Q87" i="14"/>
  <c r="P607" i="14"/>
  <c r="P302" i="14"/>
  <c r="O300" i="14"/>
  <c r="M351" i="14"/>
  <c r="L607" i="14"/>
  <c r="X306" i="13"/>
  <c r="W588" i="14"/>
  <c r="W87" i="14"/>
  <c r="V607" i="14"/>
  <c r="V351" i="14"/>
  <c r="U324" i="14"/>
  <c r="S576" i="14"/>
  <c r="S607" i="14"/>
  <c r="S87" i="14"/>
  <c r="R79" i="14"/>
  <c r="P603" i="14"/>
  <c r="P26" i="14"/>
  <c r="N302" i="14"/>
  <c r="N26" i="14"/>
  <c r="M603" i="14"/>
  <c r="L603" i="14"/>
  <c r="L77" i="14"/>
  <c r="K79" i="14"/>
  <c r="M25" i="6"/>
  <c r="W567" i="13"/>
  <c r="W300" i="14"/>
  <c r="V603" i="14"/>
  <c r="V47" i="14"/>
  <c r="T307" i="14"/>
  <c r="Q603" i="14"/>
  <c r="Q302" i="14"/>
  <c r="Q47" i="14"/>
  <c r="P566" i="14"/>
  <c r="M79" i="14"/>
  <c r="X555" i="14"/>
  <c r="W555" i="14"/>
  <c r="T555" i="14"/>
  <c r="L555" i="14"/>
  <c r="V555" i="14"/>
  <c r="P48" i="18"/>
  <c r="L48" i="18"/>
  <c r="Q144" i="17"/>
  <c r="J23" i="14"/>
  <c r="L23" i="14"/>
  <c r="M23" i="14"/>
  <c r="R44" i="14"/>
  <c r="N44" i="14"/>
  <c r="Q44" i="14"/>
  <c r="R332" i="13"/>
  <c r="W332" i="13"/>
  <c r="S144" i="17"/>
  <c r="P133" i="17"/>
  <c r="J290" i="18"/>
  <c r="M77" i="5"/>
  <c r="X424" i="17"/>
  <c r="M21" i="8"/>
  <c r="T190" i="17"/>
  <c r="J91" i="6"/>
  <c r="I91" i="14" s="1"/>
  <c r="M70" i="6"/>
  <c r="J30" i="6"/>
  <c r="X85" i="18"/>
  <c r="N588" i="18"/>
  <c r="T588" i="18"/>
  <c r="R357" i="17"/>
  <c r="T357" i="17"/>
  <c r="J357" i="17"/>
  <c r="Q357" i="17"/>
  <c r="V308" i="17"/>
  <c r="U308" i="17"/>
  <c r="J308" i="17"/>
  <c r="T308" i="17"/>
  <c r="M308" i="17"/>
  <c r="P308" i="17"/>
  <c r="I121" i="17"/>
  <c r="X121" i="17" s="1"/>
  <c r="M121" i="8"/>
  <c r="J605" i="14"/>
  <c r="L605" i="14"/>
  <c r="V605" i="14"/>
  <c r="I599" i="14"/>
  <c r="J599" i="14" s="1"/>
  <c r="M69" i="6"/>
  <c r="J22" i="14"/>
  <c r="Q22" i="14"/>
  <c r="U22" i="14"/>
  <c r="V22" i="14"/>
  <c r="M22" i="14"/>
  <c r="S22" i="14"/>
  <c r="N22" i="14"/>
  <c r="P22" i="14"/>
  <c r="T22" i="14"/>
  <c r="I43" i="14"/>
  <c r="K43" i="14" s="1"/>
  <c r="M43" i="6"/>
  <c r="J59" i="14"/>
  <c r="V59" i="14"/>
  <c r="W59" i="14"/>
  <c r="U59" i="14"/>
  <c r="Q59" i="14"/>
  <c r="T59" i="14"/>
  <c r="J77" i="14"/>
  <c r="S77" i="14"/>
  <c r="M77" i="14"/>
  <c r="N77" i="14"/>
  <c r="V77" i="14"/>
  <c r="P77" i="14"/>
  <c r="R77" i="14"/>
  <c r="U77" i="14"/>
  <c r="K77" i="14"/>
  <c r="Q77" i="14"/>
  <c r="W77" i="14"/>
  <c r="P50" i="13"/>
  <c r="V50" i="13"/>
  <c r="P233" i="17"/>
  <c r="O69" i="17"/>
  <c r="R144" i="17"/>
  <c r="J233" i="17"/>
  <c r="P144" i="17"/>
  <c r="K46" i="15"/>
  <c r="O190" i="17"/>
  <c r="X627" i="13"/>
  <c r="M85" i="5"/>
  <c r="M85" i="6"/>
  <c r="N85" i="18"/>
  <c r="X147" i="17"/>
  <c r="W147" i="17"/>
  <c r="Q617" i="18"/>
  <c r="K617" i="18"/>
  <c r="X617" i="18"/>
  <c r="W617" i="18"/>
  <c r="T617" i="18"/>
  <c r="V617" i="18"/>
  <c r="K398" i="17"/>
  <c r="O398" i="17"/>
  <c r="T552" i="18"/>
  <c r="Q552" i="18"/>
  <c r="U552" i="18"/>
  <c r="O590" i="18"/>
  <c r="U590" i="18"/>
  <c r="S590" i="18"/>
  <c r="W45" i="18"/>
  <c r="J45" i="18"/>
  <c r="L45" i="18"/>
  <c r="I347" i="17"/>
  <c r="X347" i="17" s="1"/>
  <c r="M19" i="8"/>
  <c r="M604" i="14"/>
  <c r="X604" i="14"/>
  <c r="V604" i="14"/>
  <c r="X290" i="14"/>
  <c r="V290" i="14"/>
  <c r="X327" i="14"/>
  <c r="W327" i="14"/>
  <c r="V327" i="14"/>
  <c r="Q327" i="14"/>
  <c r="N327" i="14"/>
  <c r="O327" i="14"/>
  <c r="S327" i="14"/>
  <c r="T327" i="14"/>
  <c r="U346" i="14"/>
  <c r="T346" i="14"/>
  <c r="I287" i="13"/>
  <c r="P287" i="13" s="1"/>
  <c r="M16" i="5"/>
  <c r="Q351" i="17"/>
  <c r="U351" i="17"/>
  <c r="T351" i="17"/>
  <c r="J351" i="17"/>
  <c r="M351" i="17"/>
  <c r="P351" i="17"/>
  <c r="O233" i="17"/>
  <c r="U104" i="17"/>
  <c r="L290" i="18"/>
  <c r="Q290" i="18"/>
  <c r="U233" i="17"/>
  <c r="Q133" i="17"/>
  <c r="M133" i="17"/>
  <c r="V119" i="17"/>
  <c r="K39" i="18"/>
  <c r="S133" i="17"/>
  <c r="X26" i="13"/>
  <c r="W70" i="14"/>
  <c r="M43" i="5"/>
  <c r="M61" i="5"/>
  <c r="W327" i="13"/>
  <c r="R85" i="18"/>
  <c r="W619" i="13"/>
  <c r="M48" i="10"/>
  <c r="W23" i="14"/>
  <c r="N35" i="17"/>
  <c r="R45" i="17"/>
  <c r="Q45" i="17"/>
  <c r="U45" i="17"/>
  <c r="X37" i="14"/>
  <c r="J389" i="17"/>
  <c r="K389" i="17"/>
  <c r="W389" i="17"/>
  <c r="P389" i="17"/>
  <c r="K72" i="17"/>
  <c r="V72" i="17"/>
  <c r="K602" i="18"/>
  <c r="P602" i="18"/>
  <c r="L602" i="18"/>
  <c r="N459" i="17"/>
  <c r="M459" i="17"/>
  <c r="J459" i="17"/>
  <c r="K482" i="17"/>
  <c r="J482" i="17"/>
  <c r="M482" i="17"/>
  <c r="U570" i="18"/>
  <c r="V570" i="18"/>
  <c r="Q570" i="18"/>
  <c r="X570" i="18"/>
  <c r="P86" i="18"/>
  <c r="V86" i="18"/>
  <c r="N611" i="18"/>
  <c r="L611" i="18"/>
  <c r="R611" i="18"/>
  <c r="O58" i="18"/>
  <c r="M58" i="18"/>
  <c r="X59" i="14"/>
  <c r="P23" i="14"/>
  <c r="S601" i="13"/>
  <c r="W601" i="13"/>
  <c r="I289" i="14"/>
  <c r="O289" i="14" s="1"/>
  <c r="M24" i="6"/>
  <c r="Q326" i="14"/>
  <c r="W326" i="14"/>
  <c r="S326" i="14"/>
  <c r="T326" i="14"/>
  <c r="L352" i="14"/>
  <c r="S352" i="14"/>
  <c r="T352" i="14"/>
  <c r="X352" i="14"/>
  <c r="U352" i="14"/>
  <c r="V352" i="14"/>
  <c r="U345" i="14"/>
  <c r="X345" i="14"/>
  <c r="V345" i="14"/>
  <c r="O345" i="14"/>
  <c r="T345" i="14"/>
  <c r="N345" i="14"/>
  <c r="Q345" i="14"/>
  <c r="K339" i="14"/>
  <c r="T339" i="14"/>
  <c r="N339" i="14"/>
  <c r="O339" i="14"/>
  <c r="P339" i="14"/>
  <c r="Q339" i="14"/>
  <c r="L339" i="14"/>
  <c r="R339" i="14"/>
  <c r="W339" i="14"/>
  <c r="S50" i="13"/>
  <c r="T60" i="13"/>
  <c r="W60" i="13"/>
  <c r="O37" i="17"/>
  <c r="L37" i="17"/>
  <c r="M358" i="17"/>
  <c r="O358" i="17"/>
  <c r="I353" i="13"/>
  <c r="M82" i="5"/>
  <c r="O133" i="17"/>
  <c r="K133" i="17"/>
  <c r="U133" i="17"/>
  <c r="R290" i="18"/>
  <c r="W26" i="13"/>
  <c r="L144" i="17"/>
  <c r="M35" i="5"/>
  <c r="X577" i="13"/>
  <c r="V351" i="17"/>
  <c r="M588" i="18"/>
  <c r="X23" i="14"/>
  <c r="N345" i="17"/>
  <c r="V345" i="17"/>
  <c r="R85" i="14"/>
  <c r="L346" i="14"/>
  <c r="I558" i="14"/>
  <c r="J558" i="14" s="1"/>
  <c r="M28" i="6"/>
  <c r="J569" i="14"/>
  <c r="X569" i="14"/>
  <c r="U600" i="13"/>
  <c r="W600" i="13"/>
  <c r="X568" i="13"/>
  <c r="U568" i="13"/>
  <c r="W568" i="13"/>
  <c r="T50" i="13"/>
  <c r="O37" i="14"/>
  <c r="T37" i="14"/>
  <c r="W37" i="14"/>
  <c r="U37" i="14"/>
  <c r="V37" i="14"/>
  <c r="J85" i="14"/>
  <c r="L85" i="14"/>
  <c r="Q85" i="14"/>
  <c r="S85" i="14"/>
  <c r="V85" i="14"/>
  <c r="J70" i="14"/>
  <c r="M70" i="14"/>
  <c r="N70" i="14"/>
  <c r="V70" i="14"/>
  <c r="P70" i="14"/>
  <c r="R70" i="14"/>
  <c r="U70" i="14"/>
  <c r="Q70" i="14"/>
  <c r="K70" i="14"/>
  <c r="O70" i="14"/>
  <c r="T70" i="14"/>
  <c r="L70" i="14"/>
  <c r="K81" i="13"/>
  <c r="P81" i="13"/>
  <c r="O81" i="13"/>
  <c r="U81" i="13"/>
  <c r="L81" i="13"/>
  <c r="X81" i="13"/>
  <c r="T144" i="17"/>
  <c r="U290" i="18"/>
  <c r="N144" i="17"/>
  <c r="O144" i="17"/>
  <c r="T290" i="18"/>
  <c r="R133" i="17"/>
  <c r="P290" i="18"/>
  <c r="T133" i="17"/>
  <c r="N290" i="18"/>
  <c r="V290" i="18"/>
  <c r="W44" i="14"/>
  <c r="W585" i="13"/>
  <c r="W598" i="13"/>
  <c r="W180" i="17"/>
  <c r="M44" i="6"/>
  <c r="M104" i="8"/>
  <c r="M37" i="6"/>
  <c r="W577" i="13"/>
  <c r="K351" i="17"/>
  <c r="N342" i="17"/>
  <c r="I278" i="18"/>
  <c r="O278" i="18" s="1"/>
  <c r="K18" i="10"/>
  <c r="I282" i="18" s="1"/>
  <c r="M88" i="18"/>
  <c r="U88" i="18"/>
  <c r="Q36" i="14"/>
  <c r="I557" i="14"/>
  <c r="M27" i="6"/>
  <c r="U576" i="14"/>
  <c r="V576" i="14"/>
  <c r="O576" i="14"/>
  <c r="U568" i="14"/>
  <c r="T568" i="14"/>
  <c r="W568" i="14"/>
  <c r="Q608" i="14"/>
  <c r="U608" i="14"/>
  <c r="T608" i="14"/>
  <c r="P608" i="14"/>
  <c r="T621" i="13"/>
  <c r="S621" i="13"/>
  <c r="X621" i="13"/>
  <c r="J133" i="17"/>
  <c r="N133" i="17"/>
  <c r="K144" i="17"/>
  <c r="U144" i="17"/>
  <c r="W85" i="14"/>
  <c r="J52" i="6"/>
  <c r="J85" i="18"/>
  <c r="P85" i="18"/>
  <c r="V85" i="18"/>
  <c r="L85" i="18"/>
  <c r="Q85" i="18"/>
  <c r="X105" i="17"/>
  <c r="P105" i="17"/>
  <c r="R73" i="15"/>
  <c r="N73" i="15"/>
  <c r="W81" i="13"/>
  <c r="M191" i="17"/>
  <c r="L191" i="17"/>
  <c r="X191" i="17"/>
  <c r="L181" i="17"/>
  <c r="M181" i="17"/>
  <c r="P181" i="17"/>
  <c r="M326" i="17"/>
  <c r="T326" i="17"/>
  <c r="W301" i="17"/>
  <c r="R301" i="17"/>
  <c r="V301" i="17"/>
  <c r="O301" i="17"/>
  <c r="L301" i="17"/>
  <c r="J301" i="17"/>
  <c r="K301" i="17"/>
  <c r="Q301" i="17"/>
  <c r="P301" i="17"/>
  <c r="J325" i="17"/>
  <c r="P325" i="17"/>
  <c r="N325" i="17"/>
  <c r="V325" i="17"/>
  <c r="M325" i="17"/>
  <c r="O325" i="17"/>
  <c r="Q325" i="17"/>
  <c r="U85" i="14"/>
  <c r="S70" i="14"/>
  <c r="O85" i="14"/>
  <c r="J86" i="14"/>
  <c r="O86" i="14"/>
  <c r="S86" i="14"/>
  <c r="N86" i="14"/>
  <c r="I71" i="14"/>
  <c r="M71" i="6"/>
  <c r="X351" i="14"/>
  <c r="V302" i="14"/>
  <c r="U323" i="14"/>
  <c r="T574" i="14"/>
  <c r="Q301" i="14"/>
  <c r="O350" i="14"/>
  <c r="N614" i="14"/>
  <c r="T567" i="13"/>
  <c r="P567" i="13"/>
  <c r="J567" i="13"/>
  <c r="M49" i="10"/>
  <c r="V22" i="18"/>
  <c r="R78" i="19"/>
  <c r="U351" i="14"/>
  <c r="T566" i="14"/>
  <c r="T603" i="14"/>
  <c r="T324" i="14"/>
  <c r="R603" i="14"/>
  <c r="R27" i="14"/>
  <c r="P587" i="14"/>
  <c r="P324" i="14"/>
  <c r="O587" i="14"/>
  <c r="O324" i="14"/>
  <c r="N324" i="14"/>
  <c r="L323" i="14"/>
  <c r="U567" i="13"/>
  <c r="O567" i="13"/>
  <c r="M567" i="13"/>
  <c r="M22" i="18"/>
  <c r="U302" i="14"/>
  <c r="T587" i="14"/>
  <c r="T323" i="14"/>
  <c r="S587" i="14"/>
  <c r="S603" i="14"/>
  <c r="Q324" i="14"/>
  <c r="Q40" i="14"/>
  <c r="P323" i="14"/>
  <c r="P40" i="14"/>
  <c r="Q567" i="13"/>
  <c r="V566" i="14"/>
  <c r="V324" i="14"/>
  <c r="R351" i="14"/>
  <c r="Q351" i="14"/>
  <c r="N587" i="14"/>
  <c r="N351" i="14"/>
  <c r="V567" i="13"/>
  <c r="S567" i="13"/>
  <c r="Q23" i="18"/>
  <c r="M23" i="18"/>
  <c r="R23" i="18"/>
  <c r="V23" i="18"/>
  <c r="L23" i="18"/>
  <c r="K23" i="18"/>
  <c r="P23" i="18"/>
  <c r="J23" i="18"/>
  <c r="S23" i="18"/>
  <c r="N23" i="18"/>
  <c r="T23" i="18"/>
  <c r="O23" i="18"/>
  <c r="X23" i="18"/>
  <c r="Q422" i="17"/>
  <c r="L422" i="17"/>
  <c r="V422" i="17"/>
  <c r="W422" i="17"/>
  <c r="K422" i="17"/>
  <c r="M422" i="17"/>
  <c r="T422" i="17"/>
  <c r="O422" i="17"/>
  <c r="X422" i="17"/>
  <c r="R70" i="17"/>
  <c r="N70" i="17"/>
  <c r="M70" i="17"/>
  <c r="V70" i="17"/>
  <c r="J70" i="17"/>
  <c r="V334" i="18"/>
  <c r="J43" i="18"/>
  <c r="L584" i="18"/>
  <c r="U584" i="18"/>
  <c r="K584" i="18"/>
  <c r="Q584" i="18"/>
  <c r="W584" i="18"/>
  <c r="N584" i="18"/>
  <c r="R584" i="18"/>
  <c r="J584" i="18"/>
  <c r="J57" i="18"/>
  <c r="N57" i="18"/>
  <c r="Q15" i="18"/>
  <c r="T15" i="18"/>
  <c r="K348" i="18"/>
  <c r="L348" i="18"/>
  <c r="R348" i="18"/>
  <c r="M348" i="18"/>
  <c r="P612" i="18"/>
  <c r="K612" i="18"/>
  <c r="Q612" i="18"/>
  <c r="X203" i="17"/>
  <c r="S203" i="17"/>
  <c r="P203" i="17"/>
  <c r="M203" i="17"/>
  <c r="T203" i="17"/>
  <c r="U81" i="17"/>
  <c r="S81" i="17"/>
  <c r="W231" i="17"/>
  <c r="X231" i="17"/>
  <c r="J231" i="17"/>
  <c r="P231" i="17"/>
  <c r="Q231" i="17"/>
  <c r="V256" i="17"/>
  <c r="L256" i="17"/>
  <c r="N256" i="17"/>
  <c r="T256" i="17"/>
  <c r="U256" i="17"/>
  <c r="W256" i="17"/>
  <c r="J256" i="17"/>
  <c r="X308" i="18"/>
  <c r="P308" i="18"/>
  <c r="K308" i="18"/>
  <c r="J308" i="18"/>
  <c r="N308" i="18"/>
  <c r="I348" i="17"/>
  <c r="M348" i="17" s="1"/>
  <c r="M20" i="8"/>
  <c r="X189" i="17"/>
  <c r="Q189" i="17"/>
  <c r="P189" i="17"/>
  <c r="K189" i="17"/>
  <c r="S189" i="17"/>
  <c r="R189" i="17"/>
  <c r="N189" i="17"/>
  <c r="M189" i="17"/>
  <c r="T189" i="17"/>
  <c r="V189" i="17"/>
  <c r="U189" i="17"/>
  <c r="L189" i="17"/>
  <c r="O189" i="17"/>
  <c r="I179" i="17"/>
  <c r="O179" i="17" s="1"/>
  <c r="M15" i="8"/>
  <c r="M24" i="17"/>
  <c r="K24" i="17"/>
  <c r="T24" i="17"/>
  <c r="V24" i="17"/>
  <c r="U334" i="18"/>
  <c r="V104" i="17"/>
  <c r="P70" i="17"/>
  <c r="J38" i="17"/>
  <c r="O584" i="18"/>
  <c r="L334" i="18"/>
  <c r="S43" i="18"/>
  <c r="N231" i="17"/>
  <c r="R422" i="17"/>
  <c r="Q70" i="17"/>
  <c r="L612" i="18"/>
  <c r="M56" i="10"/>
  <c r="L81" i="17"/>
  <c r="I42" i="18"/>
  <c r="M42" i="10"/>
  <c r="O391" i="17"/>
  <c r="W391" i="17"/>
  <c r="X391" i="17"/>
  <c r="U391" i="17"/>
  <c r="P391" i="17"/>
  <c r="I275" i="17"/>
  <c r="M111" i="8"/>
  <c r="V601" i="18"/>
  <c r="M601" i="18"/>
  <c r="T601" i="18"/>
  <c r="X601" i="18"/>
  <c r="R601" i="18"/>
  <c r="L601" i="18"/>
  <c r="N601" i="18"/>
  <c r="S28" i="17"/>
  <c r="V28" i="17"/>
  <c r="T28" i="17"/>
  <c r="R28" i="17"/>
  <c r="S104" i="17"/>
  <c r="W48" i="18"/>
  <c r="V48" i="18"/>
  <c r="R48" i="18"/>
  <c r="S422" i="17"/>
  <c r="R104" i="17"/>
  <c r="N104" i="17"/>
  <c r="S584" i="18"/>
  <c r="K334" i="18"/>
  <c r="T70" i="17"/>
  <c r="L145" i="17"/>
  <c r="K20" i="17"/>
  <c r="J20" i="17"/>
  <c r="O20" i="17"/>
  <c r="T20" i="17"/>
  <c r="V20" i="17"/>
  <c r="I80" i="13"/>
  <c r="K80" i="13" s="1"/>
  <c r="M80" i="5"/>
  <c r="R43" i="18"/>
  <c r="W43" i="18"/>
  <c r="V43" i="18"/>
  <c r="M43" i="18"/>
  <c r="P43" i="18"/>
  <c r="K43" i="18"/>
  <c r="X43" i="18"/>
  <c r="R21" i="17"/>
  <c r="R38" i="17"/>
  <c r="W38" i="17"/>
  <c r="N38" i="17"/>
  <c r="X38" i="17"/>
  <c r="L38" i="17"/>
  <c r="U38" i="17"/>
  <c r="O38" i="17"/>
  <c r="K38" i="17"/>
  <c r="V584" i="18"/>
  <c r="N43" i="18"/>
  <c r="R231" i="17"/>
  <c r="X67" i="17"/>
  <c r="I336" i="18"/>
  <c r="X336" i="18" s="1"/>
  <c r="M72" i="10"/>
  <c r="W585" i="18"/>
  <c r="S585" i="18"/>
  <c r="O585" i="18"/>
  <c r="M585" i="18"/>
  <c r="O104" i="17"/>
  <c r="M104" i="17"/>
  <c r="P104" i="17"/>
  <c r="L104" i="17"/>
  <c r="Q104" i="17"/>
  <c r="X104" i="17"/>
  <c r="T104" i="17"/>
  <c r="N334" i="18"/>
  <c r="T334" i="18"/>
  <c r="X334" i="18"/>
  <c r="W334" i="18"/>
  <c r="P334" i="18"/>
  <c r="L69" i="17"/>
  <c r="K69" i="17"/>
  <c r="T69" i="17"/>
  <c r="O575" i="18"/>
  <c r="K575" i="18"/>
  <c r="S575" i="18"/>
  <c r="X575" i="18"/>
  <c r="K104" i="17"/>
  <c r="M38" i="17"/>
  <c r="Q43" i="18"/>
  <c r="Q15" i="17"/>
  <c r="T348" i="18"/>
  <c r="I458" i="17"/>
  <c r="N458" i="17" s="1"/>
  <c r="U109" i="17"/>
  <c r="J104" i="17"/>
  <c r="T38" i="17"/>
  <c r="O43" i="18"/>
  <c r="J15" i="17"/>
  <c r="P422" i="17"/>
  <c r="K294" i="17"/>
  <c r="Q294" i="17"/>
  <c r="O81" i="17"/>
  <c r="I287" i="17"/>
  <c r="X287" i="17" s="1"/>
  <c r="M123" i="8"/>
  <c r="Q64" i="17"/>
  <c r="K64" i="17"/>
  <c r="S64" i="17"/>
  <c r="X64" i="17"/>
  <c r="Q257" i="17"/>
  <c r="K257" i="17"/>
  <c r="P72" i="18"/>
  <c r="P569" i="18"/>
  <c r="K569" i="18"/>
  <c r="X180" i="17"/>
  <c r="T35" i="17"/>
  <c r="R600" i="18"/>
  <c r="J600" i="18"/>
  <c r="T191" i="17"/>
  <c r="T390" i="17"/>
  <c r="T459" i="17"/>
  <c r="N412" i="17"/>
  <c r="O72" i="17"/>
  <c r="Q387" i="17"/>
  <c r="M475" i="17"/>
  <c r="V181" i="17"/>
  <c r="K191" i="17"/>
  <c r="V342" i="17"/>
  <c r="X459" i="17"/>
  <c r="T414" i="17"/>
  <c r="S414" i="17"/>
  <c r="U35" i="17"/>
  <c r="M130" i="8"/>
  <c r="P611" i="18"/>
  <c r="R432" i="17"/>
  <c r="U432" i="17"/>
  <c r="L432" i="17"/>
  <c r="W74" i="18"/>
  <c r="X74" i="18"/>
  <c r="X375" i="17"/>
  <c r="W375" i="17"/>
  <c r="J72" i="18"/>
  <c r="Q244" i="17"/>
  <c r="K244" i="17"/>
  <c r="R138" i="17"/>
  <c r="M72" i="18"/>
  <c r="P304" i="18"/>
  <c r="O353" i="18"/>
  <c r="Q424" i="17"/>
  <c r="U569" i="18"/>
  <c r="W58" i="18"/>
  <c r="S58" i="18"/>
  <c r="K100" i="15"/>
  <c r="T600" i="18"/>
  <c r="S412" i="17"/>
  <c r="M412" i="17"/>
  <c r="X389" i="17"/>
  <c r="M387" i="17"/>
  <c r="O611" i="18"/>
  <c r="O191" i="17"/>
  <c r="Q475" i="17"/>
  <c r="N181" i="17"/>
  <c r="K181" i="17"/>
  <c r="P44" i="18"/>
  <c r="U191" i="17"/>
  <c r="K342" i="17"/>
  <c r="V459" i="17"/>
  <c r="I335" i="18"/>
  <c r="P335" i="18" s="1"/>
  <c r="M71" i="10"/>
  <c r="S35" i="17"/>
  <c r="R82" i="17"/>
  <c r="U257" i="17"/>
  <c r="Q72" i="18"/>
  <c r="N138" i="17"/>
  <c r="Q304" i="18"/>
  <c r="O138" i="17"/>
  <c r="K138" i="17"/>
  <c r="U138" i="17"/>
  <c r="R257" i="17"/>
  <c r="M138" i="17"/>
  <c r="P292" i="18"/>
  <c r="P244" i="17"/>
  <c r="L72" i="18"/>
  <c r="J292" i="18"/>
  <c r="V389" i="17"/>
  <c r="P424" i="17"/>
  <c r="R569" i="18"/>
  <c r="V58" i="18"/>
  <c r="L58" i="18"/>
  <c r="M84" i="8"/>
  <c r="I100" i="15"/>
  <c r="P600" i="18"/>
  <c r="T353" i="18"/>
  <c r="M14" i="10"/>
  <c r="X412" i="17"/>
  <c r="J412" i="17"/>
  <c r="T44" i="18"/>
  <c r="X257" i="17"/>
  <c r="J475" i="17"/>
  <c r="U181" i="17"/>
  <c r="S459" i="17"/>
  <c r="R588" i="18"/>
  <c r="Q611" i="18"/>
  <c r="M82" i="17"/>
  <c r="P18" i="15"/>
  <c r="V18" i="15"/>
  <c r="U72" i="18"/>
  <c r="T244" i="17"/>
  <c r="K387" i="17"/>
  <c r="O424" i="17"/>
  <c r="U389" i="17"/>
  <c r="L105" i="17"/>
  <c r="T611" i="18"/>
  <c r="O459" i="17"/>
  <c r="T411" i="17"/>
  <c r="J411" i="17"/>
  <c r="Q412" i="17"/>
  <c r="V412" i="17"/>
  <c r="T389" i="17"/>
  <c r="O389" i="17"/>
  <c r="W257" i="17"/>
  <c r="J257" i="17"/>
  <c r="N257" i="17"/>
  <c r="I139" i="17"/>
  <c r="W139" i="17" s="1"/>
  <c r="U602" i="18"/>
  <c r="R602" i="18"/>
  <c r="K542" i="18"/>
  <c r="Q542" i="18"/>
  <c r="J542" i="18"/>
  <c r="S100" i="15"/>
  <c r="W100" i="15"/>
  <c r="X569" i="18"/>
  <c r="W569" i="18"/>
  <c r="X292" i="18"/>
  <c r="N292" i="18"/>
  <c r="J588" i="18"/>
  <c r="Q588" i="18"/>
  <c r="W588" i="18"/>
  <c r="J44" i="18"/>
  <c r="K44" i="18"/>
  <c r="X304" i="18"/>
  <c r="J304" i="18"/>
  <c r="V304" i="18"/>
  <c r="N304" i="18"/>
  <c r="R191" i="17"/>
  <c r="S191" i="17"/>
  <c r="Q191" i="17"/>
  <c r="R181" i="17"/>
  <c r="S181" i="17"/>
  <c r="J181" i="17"/>
  <c r="Q181" i="17"/>
  <c r="O181" i="17"/>
  <c r="P35" i="17"/>
  <c r="X35" i="17"/>
  <c r="O35" i="17"/>
  <c r="V35" i="17"/>
  <c r="W35" i="17"/>
  <c r="R35" i="17"/>
  <c r="L35" i="17"/>
  <c r="N326" i="17"/>
  <c r="V326" i="17"/>
  <c r="J326" i="17"/>
  <c r="P326" i="17"/>
  <c r="M105" i="17"/>
  <c r="O412" i="17"/>
  <c r="K600" i="18"/>
  <c r="M600" i="18"/>
  <c r="W600" i="18"/>
  <c r="N191" i="17"/>
  <c r="X475" i="17"/>
  <c r="P475" i="17"/>
  <c r="S475" i="17"/>
  <c r="K475" i="17"/>
  <c r="O475" i="17"/>
  <c r="T475" i="17"/>
  <c r="P459" i="17"/>
  <c r="Q459" i="17"/>
  <c r="R459" i="17"/>
  <c r="U459" i="17"/>
  <c r="V611" i="18"/>
  <c r="M611" i="18"/>
  <c r="X611" i="18"/>
  <c r="J611" i="18"/>
  <c r="K611" i="18"/>
  <c r="J82" i="17"/>
  <c r="N82" i="17"/>
  <c r="K82" i="17"/>
  <c r="L82" i="17"/>
  <c r="S82" i="17"/>
  <c r="U82" i="17"/>
  <c r="W82" i="17"/>
  <c r="X82" i="17"/>
  <c r="Q82" i="17"/>
  <c r="W261" i="17"/>
  <c r="X261" i="17"/>
  <c r="K116" i="15"/>
  <c r="W116" i="15"/>
  <c r="N357" i="17"/>
  <c r="X357" i="17"/>
  <c r="W357" i="17"/>
  <c r="K357" i="17"/>
  <c r="S357" i="17"/>
  <c r="L357" i="17"/>
  <c r="P357" i="17"/>
  <c r="S190" i="17"/>
  <c r="N190" i="17"/>
  <c r="M190" i="17"/>
  <c r="L190" i="17"/>
  <c r="K190" i="17"/>
  <c r="V190" i="17"/>
  <c r="W79" i="17"/>
  <c r="R79" i="17"/>
  <c r="J79" i="17"/>
  <c r="P79" i="17"/>
  <c r="S79" i="17"/>
  <c r="X259" i="17"/>
  <c r="W259" i="17"/>
  <c r="I552" i="14"/>
  <c r="Q552" i="14" s="1"/>
  <c r="M22" i="6"/>
  <c r="N313" i="13"/>
  <c r="K313" i="13"/>
  <c r="P313" i="13"/>
  <c r="V313" i="13"/>
  <c r="J313" i="13"/>
  <c r="J28" i="14"/>
  <c r="P28" i="14"/>
  <c r="M28" i="14"/>
  <c r="O28" i="14"/>
  <c r="U28" i="14"/>
  <c r="K28" i="14"/>
  <c r="T28" i="14"/>
  <c r="V28" i="14"/>
  <c r="L28" i="14"/>
  <c r="N28" i="14"/>
  <c r="Q28" i="14"/>
  <c r="R28" i="14"/>
  <c r="J34" i="14"/>
  <c r="R34" i="14"/>
  <c r="S34" i="14"/>
  <c r="U34" i="14"/>
  <c r="L34" i="14"/>
  <c r="Q34" i="14"/>
  <c r="N34" i="14"/>
  <c r="P34" i="14"/>
  <c r="T34" i="14"/>
  <c r="K34" i="14"/>
  <c r="M34" i="14"/>
  <c r="O34" i="14"/>
  <c r="J56" i="14"/>
  <c r="K56" i="14"/>
  <c r="V56" i="14"/>
  <c r="M56" i="14"/>
  <c r="U56" i="14"/>
  <c r="R56" i="14"/>
  <c r="X56" i="14"/>
  <c r="L56" i="14"/>
  <c r="N56" i="14"/>
  <c r="S56" i="14"/>
  <c r="W56" i="14"/>
  <c r="T56" i="14"/>
  <c r="Q56" i="14"/>
  <c r="J83" i="14"/>
  <c r="N83" i="14"/>
  <c r="Q83" i="14"/>
  <c r="P83" i="14"/>
  <c r="L83" i="14"/>
  <c r="T83" i="14"/>
  <c r="O83" i="14"/>
  <c r="M83" i="14"/>
  <c r="R83" i="14"/>
  <c r="S83" i="14"/>
  <c r="V83" i="14"/>
  <c r="U75" i="14"/>
  <c r="S75" i="14"/>
  <c r="V89" i="18"/>
  <c r="W333" i="18"/>
  <c r="X333" i="18"/>
  <c r="U425" i="17"/>
  <c r="N425" i="17"/>
  <c r="Q425" i="17"/>
  <c r="R425" i="17"/>
  <c r="I49" i="18"/>
  <c r="S49" i="18" s="1"/>
  <c r="S355" i="17"/>
  <c r="T355" i="17"/>
  <c r="S309" i="17"/>
  <c r="U309" i="17"/>
  <c r="T410" i="17"/>
  <c r="X410" i="17"/>
  <c r="V87" i="15"/>
  <c r="W87" i="15"/>
  <c r="N346" i="17"/>
  <c r="P346" i="17"/>
  <c r="Q461" i="17"/>
  <c r="S461" i="17"/>
  <c r="W308" i="17"/>
  <c r="S308" i="17"/>
  <c r="L308" i="17"/>
  <c r="Q308" i="17"/>
  <c r="U83" i="14"/>
  <c r="P56" i="14"/>
  <c r="T601" i="14"/>
  <c r="Q601" i="14"/>
  <c r="J348" i="13"/>
  <c r="Q348" i="13"/>
  <c r="V348" i="13"/>
  <c r="K348" i="13"/>
  <c r="P348" i="13"/>
  <c r="N348" i="13"/>
  <c r="Q565" i="18"/>
  <c r="X565" i="18"/>
  <c r="W70" i="18"/>
  <c r="X70" i="18"/>
  <c r="X616" i="18"/>
  <c r="Q616" i="18"/>
  <c r="K616" i="18"/>
  <c r="P616" i="18"/>
  <c r="J408" i="17"/>
  <c r="M408" i="17"/>
  <c r="X345" i="17"/>
  <c r="O345" i="17"/>
  <c r="P345" i="17"/>
  <c r="R194" i="17"/>
  <c r="J194" i="17"/>
  <c r="W194" i="17"/>
  <c r="T565" i="18"/>
  <c r="T89" i="17"/>
  <c r="N89" i="17"/>
  <c r="L49" i="19"/>
  <c r="M461" i="17"/>
  <c r="K308" i="17"/>
  <c r="W566" i="18"/>
  <c r="P566" i="18"/>
  <c r="T566" i="18"/>
  <c r="S566" i="18"/>
  <c r="M56" i="18"/>
  <c r="N56" i="18"/>
  <c r="S61" i="17"/>
  <c r="P61" i="17"/>
  <c r="X61" i="17"/>
  <c r="W61" i="17"/>
  <c r="W123" i="17"/>
  <c r="X123" i="17"/>
  <c r="K83" i="14"/>
  <c r="J16" i="14"/>
  <c r="R16" i="14"/>
  <c r="P16" i="14"/>
  <c r="U50" i="14"/>
  <c r="S50" i="14"/>
  <c r="R50" i="14"/>
  <c r="S42" i="14"/>
  <c r="Q42" i="14"/>
  <c r="O35" i="14"/>
  <c r="V35" i="14"/>
  <c r="R35" i="14"/>
  <c r="S35" i="14"/>
  <c r="U35" i="14"/>
  <c r="Q35" i="14"/>
  <c r="J57" i="14"/>
  <c r="T57" i="14"/>
  <c r="K57" i="14"/>
  <c r="V57" i="14"/>
  <c r="J84" i="14"/>
  <c r="S84" i="14"/>
  <c r="N84" i="14"/>
  <c r="Q84" i="14"/>
  <c r="J76" i="14"/>
  <c r="M76" i="14"/>
  <c r="V76" i="14"/>
  <c r="R76" i="14"/>
  <c r="U76" i="14"/>
  <c r="J50" i="13"/>
  <c r="K50" i="13"/>
  <c r="V16" i="14"/>
  <c r="T76" i="14"/>
  <c r="Q69" i="14"/>
  <c r="N35" i="14"/>
  <c r="M84" i="14"/>
  <c r="L76" i="14"/>
  <c r="J592" i="14"/>
  <c r="S592" i="14"/>
  <c r="L592" i="14"/>
  <c r="N592" i="14"/>
  <c r="S581" i="13"/>
  <c r="K281" i="14"/>
  <c r="O281" i="14"/>
  <c r="M315" i="14"/>
  <c r="P315" i="14"/>
  <c r="T315" i="14"/>
  <c r="L308" i="14"/>
  <c r="O308" i="14"/>
  <c r="J301" i="14"/>
  <c r="K301" i="14"/>
  <c r="N301" i="14"/>
  <c r="T301" i="14"/>
  <c r="L301" i="14"/>
  <c r="P301" i="14"/>
  <c r="J323" i="14"/>
  <c r="O323" i="14"/>
  <c r="Q323" i="14"/>
  <c r="J350" i="14"/>
  <c r="U350" i="14"/>
  <c r="R350" i="14"/>
  <c r="M350" i="14"/>
  <c r="P350" i="14"/>
  <c r="S350" i="14"/>
  <c r="J27" i="14"/>
  <c r="M27" i="14"/>
  <c r="Q27" i="14"/>
  <c r="K48" i="14"/>
  <c r="L48" i="14"/>
  <c r="S48" i="14"/>
  <c r="V48" i="14"/>
  <c r="R48" i="14"/>
  <c r="U48" i="14"/>
  <c r="P48" i="14"/>
  <c r="J40" i="14"/>
  <c r="M40" i="14"/>
  <c r="T40" i="14"/>
  <c r="O40" i="14"/>
  <c r="J63" i="14"/>
  <c r="L63" i="14"/>
  <c r="Q63" i="14"/>
  <c r="N63" i="14"/>
  <c r="P63" i="14"/>
  <c r="K63" i="14"/>
  <c r="L50" i="13"/>
  <c r="T16" i="14"/>
  <c r="S57" i="14"/>
  <c r="S76" i="14"/>
  <c r="O84" i="14"/>
  <c r="N76" i="14"/>
  <c r="K35" i="14"/>
  <c r="N605" i="14"/>
  <c r="P605" i="14"/>
  <c r="J580" i="13"/>
  <c r="T580" i="13"/>
  <c r="L293" i="14"/>
  <c r="R293" i="14"/>
  <c r="Q293" i="14"/>
  <c r="P314" i="14"/>
  <c r="T314" i="14"/>
  <c r="N307" i="14"/>
  <c r="Q307" i="14"/>
  <c r="J300" i="14"/>
  <c r="T300" i="14"/>
  <c r="L300" i="14"/>
  <c r="P300" i="14"/>
  <c r="U300" i="14"/>
  <c r="T336" i="14"/>
  <c r="U336" i="14"/>
  <c r="V307" i="13"/>
  <c r="J340" i="13"/>
  <c r="V340" i="13"/>
  <c r="J26" i="14"/>
  <c r="M26" i="14"/>
  <c r="O26" i="14"/>
  <c r="Q26" i="14"/>
  <c r="K26" i="14"/>
  <c r="T26" i="14"/>
  <c r="J47" i="14"/>
  <c r="R47" i="14"/>
  <c r="U47" i="14"/>
  <c r="N47" i="14"/>
  <c r="P47" i="14"/>
  <c r="M47" i="14"/>
  <c r="J39" i="14"/>
  <c r="T39" i="14"/>
  <c r="O39" i="14"/>
  <c r="L39" i="14"/>
  <c r="R39" i="14"/>
  <c r="S39" i="14"/>
  <c r="V39" i="14"/>
  <c r="U50" i="13"/>
  <c r="Q50" i="13"/>
  <c r="N50" i="13"/>
  <c r="M50" i="13"/>
  <c r="K42" i="13"/>
  <c r="P42" i="13"/>
  <c r="U42" i="13"/>
  <c r="X63" i="13"/>
  <c r="Q63" i="13"/>
  <c r="N34" i="13"/>
  <c r="T34" i="13"/>
  <c r="U34" i="13"/>
  <c r="M74" i="10"/>
  <c r="P617" i="18"/>
  <c r="V307" i="14"/>
  <c r="V323" i="14"/>
  <c r="V27" i="14"/>
  <c r="S47" i="14"/>
  <c r="Q592" i="14"/>
  <c r="Q336" i="14"/>
  <c r="P308" i="14"/>
  <c r="P35" i="14"/>
  <c r="P76" i="14"/>
  <c r="O307" i="14"/>
  <c r="O336" i="14"/>
  <c r="O63" i="14"/>
  <c r="N57" i="14"/>
  <c r="M63" i="14"/>
  <c r="L350" i="14"/>
  <c r="L57" i="14"/>
  <c r="K76" i="14"/>
  <c r="J576" i="14"/>
  <c r="P576" i="14"/>
  <c r="R576" i="14"/>
  <c r="T576" i="14"/>
  <c r="K576" i="14"/>
  <c r="Q576" i="14"/>
  <c r="J568" i="14"/>
  <c r="Q568" i="14"/>
  <c r="P580" i="13"/>
  <c r="R292" i="14"/>
  <c r="J313" i="14"/>
  <c r="P313" i="14"/>
  <c r="K313" i="14"/>
  <c r="U313" i="14"/>
  <c r="J341" i="14"/>
  <c r="O341" i="14"/>
  <c r="K341" i="14"/>
  <c r="R335" i="14"/>
  <c r="U335" i="14"/>
  <c r="O293" i="13"/>
  <c r="J25" i="14"/>
  <c r="O25" i="14"/>
  <c r="Q25" i="14"/>
  <c r="T25" i="14"/>
  <c r="K61" i="14"/>
  <c r="N61" i="14"/>
  <c r="U73" i="14"/>
  <c r="V73" i="14"/>
  <c r="R73" i="14"/>
  <c r="O73" i="14"/>
  <c r="Q73" i="14"/>
  <c r="S73" i="14"/>
  <c r="R50" i="13"/>
  <c r="V570" i="14"/>
  <c r="V315" i="14"/>
  <c r="V26" i="14"/>
  <c r="V40" i="14"/>
  <c r="V69" i="14"/>
  <c r="U308" i="14"/>
  <c r="U40" i="14"/>
  <c r="U57" i="14"/>
  <c r="T27" i="14"/>
  <c r="T35" i="14"/>
  <c r="S301" i="14"/>
  <c r="R568" i="14"/>
  <c r="R605" i="14"/>
  <c r="R57" i="14"/>
  <c r="Q308" i="14"/>
  <c r="Q335" i="14"/>
  <c r="P293" i="14"/>
  <c r="P307" i="14"/>
  <c r="P73" i="14"/>
  <c r="N292" i="14"/>
  <c r="M25" i="14"/>
  <c r="L314" i="14"/>
  <c r="L69" i="14"/>
  <c r="K300" i="14"/>
  <c r="R575" i="14"/>
  <c r="T575" i="14"/>
  <c r="Q575" i="14"/>
  <c r="J615" i="14"/>
  <c r="R615" i="14"/>
  <c r="M615" i="14"/>
  <c r="U558" i="13"/>
  <c r="O558" i="13"/>
  <c r="R558" i="13"/>
  <c r="K621" i="13"/>
  <c r="V621" i="13"/>
  <c r="P621" i="13"/>
  <c r="R621" i="13"/>
  <c r="U312" i="14"/>
  <c r="R312" i="14"/>
  <c r="J340" i="14"/>
  <c r="K340" i="14"/>
  <c r="L340" i="14"/>
  <c r="Q340" i="14"/>
  <c r="U334" i="14"/>
  <c r="R334" i="14"/>
  <c r="Q340" i="13"/>
  <c r="M42" i="13"/>
  <c r="W76" i="14"/>
  <c r="V568" i="14"/>
  <c r="V314" i="14"/>
  <c r="V301" i="14"/>
  <c r="U592" i="14"/>
  <c r="U307" i="14"/>
  <c r="U39" i="14"/>
  <c r="T592" i="14"/>
  <c r="S315" i="14"/>
  <c r="S16" i="14"/>
  <c r="R592" i="14"/>
  <c r="R308" i="14"/>
  <c r="R323" i="14"/>
  <c r="Q350" i="14"/>
  <c r="P554" i="14"/>
  <c r="P292" i="14"/>
  <c r="P57" i="14"/>
  <c r="O592" i="14"/>
  <c r="O292" i="14"/>
  <c r="O301" i="14"/>
  <c r="O57" i="14"/>
  <c r="M57" i="14"/>
  <c r="L313" i="14"/>
  <c r="K27" i="14"/>
  <c r="U311" i="14"/>
  <c r="R311" i="14"/>
  <c r="O311" i="14"/>
  <c r="P327" i="14"/>
  <c r="U327" i="14"/>
  <c r="R327" i="14"/>
  <c r="J346" i="14"/>
  <c r="R346" i="14"/>
  <c r="V346" i="14"/>
  <c r="P346" i="14"/>
  <c r="K346" i="14"/>
  <c r="O346" i="14"/>
  <c r="O50" i="13"/>
  <c r="N42" i="13"/>
  <c r="M67" i="17"/>
  <c r="T67" i="17"/>
  <c r="I34" i="18"/>
  <c r="X310" i="18"/>
  <c r="V310" i="18"/>
  <c r="M51" i="8"/>
  <c r="I215" i="17"/>
  <c r="R215" i="17" s="1"/>
  <c r="K269" i="17"/>
  <c r="R269" i="17"/>
  <c r="O269" i="17"/>
  <c r="J269" i="17"/>
  <c r="R544" i="18"/>
  <c r="K544" i="18"/>
  <c r="L544" i="18"/>
  <c r="W552" i="18"/>
  <c r="X552" i="18"/>
  <c r="M552" i="18"/>
  <c r="S552" i="18"/>
  <c r="K552" i="18"/>
  <c r="N590" i="18"/>
  <c r="K590" i="18"/>
  <c r="L590" i="18"/>
  <c r="R590" i="18"/>
  <c r="X590" i="18"/>
  <c r="M45" i="18"/>
  <c r="N45" i="18"/>
  <c r="X45" i="18"/>
  <c r="U45" i="18"/>
  <c r="V114" i="15"/>
  <c r="N114" i="15"/>
  <c r="V26" i="17"/>
  <c r="P26" i="17"/>
  <c r="X233" i="17"/>
  <c r="V233" i="17"/>
  <c r="N233" i="17"/>
  <c r="W233" i="17"/>
  <c r="M78" i="10"/>
  <c r="I606" i="18"/>
  <c r="R606" i="18" s="1"/>
  <c r="N589" i="18"/>
  <c r="L589" i="18"/>
  <c r="V589" i="18"/>
  <c r="R589" i="18"/>
  <c r="L423" i="17"/>
  <c r="O423" i="17"/>
  <c r="P423" i="17"/>
  <c r="R423" i="17"/>
  <c r="S423" i="17"/>
  <c r="N465" i="17"/>
  <c r="X465" i="17"/>
  <c r="P465" i="17"/>
  <c r="W465" i="17"/>
  <c r="R465" i="17"/>
  <c r="V465" i="17"/>
  <c r="K597" i="18"/>
  <c r="T597" i="18"/>
  <c r="P597" i="18"/>
  <c r="S597" i="18"/>
  <c r="W597" i="18"/>
  <c r="I279" i="18"/>
  <c r="K279" i="18" s="1"/>
  <c r="M15" i="10"/>
  <c r="L80" i="18"/>
  <c r="W80" i="18"/>
  <c r="K86" i="18"/>
  <c r="M86" i="18"/>
  <c r="S564" i="18"/>
  <c r="I112" i="17"/>
  <c r="X112" i="17" s="1"/>
  <c r="M112" i="8"/>
  <c r="X608" i="18"/>
  <c r="T608" i="18"/>
  <c r="L608" i="18"/>
  <c r="K44" i="17"/>
  <c r="L44" i="17"/>
  <c r="S44" i="17"/>
  <c r="O44" i="17"/>
  <c r="P44" i="17"/>
  <c r="V44" i="17"/>
  <c r="M44" i="17"/>
  <c r="X44" i="17"/>
  <c r="P57" i="17"/>
  <c r="T57" i="17"/>
  <c r="O57" i="17"/>
  <c r="I36" i="18"/>
  <c r="R36" i="18" s="1"/>
  <c r="M36" i="10"/>
  <c r="W564" i="18"/>
  <c r="Q57" i="17"/>
  <c r="N84" i="17"/>
  <c r="P84" i="17"/>
  <c r="J564" i="18"/>
  <c r="M417" i="17"/>
  <c r="K417" i="17"/>
  <c r="L417" i="17"/>
  <c r="S417" i="17"/>
  <c r="T417" i="17"/>
  <c r="L57" i="17"/>
  <c r="N109" i="17"/>
  <c r="Q109" i="17"/>
  <c r="M390" i="17"/>
  <c r="R390" i="17"/>
  <c r="L390" i="17"/>
  <c r="K390" i="17"/>
  <c r="W140" i="17"/>
  <c r="L140" i="17"/>
  <c r="S140" i="17"/>
  <c r="X140" i="17"/>
  <c r="L72" i="17"/>
  <c r="Q72" i="17"/>
  <c r="U72" i="17"/>
  <c r="M72" i="17"/>
  <c r="N72" i="17"/>
  <c r="T72" i="17"/>
  <c r="P72" i="17"/>
  <c r="R72" i="17"/>
  <c r="N602" i="18"/>
  <c r="M602" i="18"/>
  <c r="J602" i="18"/>
  <c r="V602" i="18"/>
  <c r="Q602" i="18"/>
  <c r="X602" i="18"/>
  <c r="T602" i="18"/>
  <c r="J95" i="17"/>
  <c r="R95" i="17"/>
  <c r="X95" i="17"/>
  <c r="M385" i="17"/>
  <c r="U70" i="17"/>
  <c r="O70" i="17"/>
  <c r="I610" i="18"/>
  <c r="L610" i="18" s="1"/>
  <c r="M82" i="10"/>
  <c r="R57" i="17"/>
  <c r="J105" i="17"/>
  <c r="O105" i="17"/>
  <c r="R105" i="17"/>
  <c r="Q105" i="17"/>
  <c r="V105" i="17"/>
  <c r="U105" i="17"/>
  <c r="T105" i="17"/>
  <c r="W105" i="17"/>
  <c r="V37" i="18"/>
  <c r="L37" i="18"/>
  <c r="X37" i="18"/>
  <c r="W340" i="18"/>
  <c r="X340" i="18"/>
  <c r="K48" i="18"/>
  <c r="M48" i="18"/>
  <c r="U48" i="18"/>
  <c r="N48" i="18"/>
  <c r="O48" i="18"/>
  <c r="J48" i="18"/>
  <c r="S48" i="18"/>
  <c r="L73" i="15"/>
  <c r="I73" i="15"/>
  <c r="M73" i="15"/>
  <c r="T73" i="15"/>
  <c r="Q73" i="15"/>
  <c r="W73" i="15"/>
  <c r="P73" i="15"/>
  <c r="V73" i="15"/>
  <c r="W342" i="18"/>
  <c r="J342" i="18"/>
  <c r="P342" i="18"/>
  <c r="X342" i="18"/>
  <c r="K391" i="17"/>
  <c r="J391" i="17"/>
  <c r="R391" i="17"/>
  <c r="K307" i="18"/>
  <c r="L609" i="18"/>
  <c r="M609" i="18"/>
  <c r="S609" i="18"/>
  <c r="X482" i="17"/>
  <c r="U482" i="17"/>
  <c r="T482" i="17"/>
  <c r="V615" i="18"/>
  <c r="O615" i="18"/>
  <c r="T615" i="18"/>
  <c r="I80" i="17"/>
  <c r="T80" i="17" s="1"/>
  <c r="M80" i="8"/>
  <c r="K256" i="17"/>
  <c r="X256" i="17"/>
  <c r="X320" i="18"/>
  <c r="W320" i="18"/>
  <c r="V320" i="18"/>
  <c r="P320" i="18"/>
  <c r="X44" i="18"/>
  <c r="S44" i="18"/>
  <c r="W44" i="18"/>
  <c r="O44" i="18"/>
  <c r="U44" i="18"/>
  <c r="M44" i="18"/>
  <c r="R44" i="18"/>
  <c r="J349" i="14"/>
  <c r="L349" i="14"/>
  <c r="K349" i="14"/>
  <c r="R349" i="14"/>
  <c r="O349" i="14"/>
  <c r="S349" i="14"/>
  <c r="V349" i="14"/>
  <c r="N349" i="14"/>
  <c r="U349" i="14"/>
  <c r="T349" i="14"/>
  <c r="X349" i="14"/>
  <c r="J73" i="13"/>
  <c r="M73" i="13"/>
  <c r="U590" i="14"/>
  <c r="Q590" i="14"/>
  <c r="P590" i="14"/>
  <c r="T590" i="14"/>
  <c r="N590" i="14"/>
  <c r="L616" i="14"/>
  <c r="P616" i="14"/>
  <c r="R616" i="14"/>
  <c r="U616" i="14"/>
  <c r="J616" i="14"/>
  <c r="J306" i="14"/>
  <c r="N306" i="14"/>
  <c r="O306" i="14"/>
  <c r="R306" i="14"/>
  <c r="K306" i="14"/>
  <c r="L306" i="14"/>
  <c r="U306" i="14"/>
  <c r="V306" i="14"/>
  <c r="P306" i="14"/>
  <c r="T306" i="14"/>
  <c r="J299" i="14"/>
  <c r="K299" i="14"/>
  <c r="L299" i="14"/>
  <c r="P299" i="14"/>
  <c r="T299" i="14"/>
  <c r="Q299" i="14"/>
  <c r="N299" i="14"/>
  <c r="O299" i="14"/>
  <c r="R299" i="14"/>
  <c r="J321" i="14"/>
  <c r="O321" i="14"/>
  <c r="T321" i="14"/>
  <c r="P321" i="14"/>
  <c r="Q321" i="14"/>
  <c r="K321" i="14"/>
  <c r="L321" i="14"/>
  <c r="T82" i="14"/>
  <c r="U82" i="14"/>
  <c r="Q74" i="14"/>
  <c r="R74" i="14"/>
  <c r="S74" i="14"/>
  <c r="T74" i="14"/>
  <c r="O74" i="14"/>
  <c r="U74" i="14"/>
  <c r="V74" i="14"/>
  <c r="H32" i="15"/>
  <c r="L32" i="7"/>
  <c r="R567" i="14"/>
  <c r="S567" i="14"/>
  <c r="Q567" i="14"/>
  <c r="V567" i="14"/>
  <c r="O567" i="14"/>
  <c r="U567" i="14"/>
  <c r="R347" i="14"/>
  <c r="N347" i="14"/>
  <c r="I62" i="14"/>
  <c r="M62" i="6"/>
  <c r="P88" i="14"/>
  <c r="S88" i="14"/>
  <c r="T88" i="14"/>
  <c r="V88" i="14"/>
  <c r="U88" i="14"/>
  <c r="Q88" i="14"/>
  <c r="R352" i="17"/>
  <c r="M389" i="17"/>
  <c r="K457" i="17"/>
  <c r="U345" i="17"/>
  <c r="L345" i="17"/>
  <c r="X73" i="13"/>
  <c r="M95" i="8"/>
  <c r="P553" i="18"/>
  <c r="N283" i="17"/>
  <c r="P283" i="17"/>
  <c r="W345" i="17"/>
  <c r="P349" i="14"/>
  <c r="M580" i="14"/>
  <c r="J580" i="14"/>
  <c r="S580" i="14"/>
  <c r="K580" i="14"/>
  <c r="R580" i="14"/>
  <c r="Q580" i="14"/>
  <c r="O580" i="14"/>
  <c r="P580" i="14"/>
  <c r="T580" i="14"/>
  <c r="U580" i="14"/>
  <c r="L580" i="14"/>
  <c r="O573" i="14"/>
  <c r="P573" i="14"/>
  <c r="V573" i="14"/>
  <c r="M573" i="14"/>
  <c r="R573" i="14"/>
  <c r="P588" i="14"/>
  <c r="Q588" i="14"/>
  <c r="T588" i="14"/>
  <c r="O588" i="14"/>
  <c r="N588" i="14"/>
  <c r="N290" i="14"/>
  <c r="P290" i="14"/>
  <c r="Q290" i="14"/>
  <c r="T290" i="14"/>
  <c r="L290" i="14"/>
  <c r="O290" i="14"/>
  <c r="W290" i="14"/>
  <c r="M290" i="14"/>
  <c r="R290" i="14"/>
  <c r="U290" i="14"/>
  <c r="J311" i="14"/>
  <c r="P311" i="14"/>
  <c r="T311" i="14"/>
  <c r="Q311" i="14"/>
  <c r="K311" i="14"/>
  <c r="N311" i="14"/>
  <c r="L311" i="14"/>
  <c r="J38" i="14"/>
  <c r="Q38" i="14"/>
  <c r="L38" i="14"/>
  <c r="N38" i="14"/>
  <c r="O38" i="14"/>
  <c r="P38" i="14"/>
  <c r="R38" i="14"/>
  <c r="S38" i="14"/>
  <c r="K38" i="14"/>
  <c r="T38" i="14"/>
  <c r="V38" i="14"/>
  <c r="M38" i="14"/>
  <c r="W51" i="17"/>
  <c r="Q51" i="17"/>
  <c r="V37" i="17"/>
  <c r="T283" i="17"/>
  <c r="R389" i="17"/>
  <c r="J457" i="17"/>
  <c r="S345" i="17"/>
  <c r="K345" i="17"/>
  <c r="M553" i="18"/>
  <c r="R437" i="17"/>
  <c r="L283" i="17"/>
  <c r="S15" i="18"/>
  <c r="M131" i="8"/>
  <c r="I131" i="17"/>
  <c r="W131" i="17" s="1"/>
  <c r="X324" i="18"/>
  <c r="W324" i="18"/>
  <c r="P190" i="17"/>
  <c r="J190" i="17"/>
  <c r="Q190" i="17"/>
  <c r="M349" i="14"/>
  <c r="M568" i="13"/>
  <c r="S568" i="13"/>
  <c r="P327" i="13"/>
  <c r="S327" i="13"/>
  <c r="N294" i="13"/>
  <c r="V294" i="13"/>
  <c r="X294" i="13"/>
  <c r="J24" i="14"/>
  <c r="M24" i="14"/>
  <c r="P24" i="14"/>
  <c r="R24" i="14"/>
  <c r="S24" i="14"/>
  <c r="T24" i="14"/>
  <c r="V24" i="14"/>
  <c r="N24" i="14"/>
  <c r="O24" i="14"/>
  <c r="U24" i="14"/>
  <c r="L24" i="14"/>
  <c r="K24" i="14"/>
  <c r="Q24" i="14"/>
  <c r="J45" i="14"/>
  <c r="K45" i="14"/>
  <c r="P45" i="14"/>
  <c r="X45" i="14"/>
  <c r="M45" i="14"/>
  <c r="R45" i="14"/>
  <c r="S45" i="14"/>
  <c r="T45" i="14"/>
  <c r="V45" i="14"/>
  <c r="O45" i="14"/>
  <c r="U45" i="14"/>
  <c r="O457" i="17"/>
  <c r="X51" i="17"/>
  <c r="Q37" i="17"/>
  <c r="S389" i="17"/>
  <c r="M147" i="8"/>
  <c r="N457" i="17"/>
  <c r="U187" i="17"/>
  <c r="R345" i="17"/>
  <c r="J345" i="17"/>
  <c r="V437" i="17"/>
  <c r="S283" i="17"/>
  <c r="T567" i="14"/>
  <c r="S588" i="14"/>
  <c r="J555" i="14"/>
  <c r="P555" i="14"/>
  <c r="M555" i="14"/>
  <c r="K555" i="14"/>
  <c r="R555" i="14"/>
  <c r="Q555" i="14"/>
  <c r="S555" i="14"/>
  <c r="N555" i="14"/>
  <c r="O555" i="14"/>
  <c r="U555" i="14"/>
  <c r="V630" i="13"/>
  <c r="P630" i="13"/>
  <c r="J613" i="13"/>
  <c r="M613" i="13"/>
  <c r="L613" i="13"/>
  <c r="P613" i="13"/>
  <c r="R613" i="13"/>
  <c r="T613" i="13"/>
  <c r="K613" i="13"/>
  <c r="O613" i="13"/>
  <c r="Q613" i="13"/>
  <c r="V613" i="13"/>
  <c r="U613" i="13"/>
  <c r="N613" i="13"/>
  <c r="T437" i="17"/>
  <c r="Q345" i="17"/>
  <c r="X129" i="17"/>
  <c r="J283" i="17"/>
  <c r="R611" i="14"/>
  <c r="U611" i="14"/>
  <c r="V611" i="14"/>
  <c r="P611" i="14"/>
  <c r="Q611" i="14"/>
  <c r="T611" i="14"/>
  <c r="M611" i="14"/>
  <c r="W611" i="14"/>
  <c r="J344" i="14"/>
  <c r="K344" i="14"/>
  <c r="N344" i="14"/>
  <c r="O344" i="14"/>
  <c r="U344" i="14"/>
  <c r="T344" i="14"/>
  <c r="P344" i="14"/>
  <c r="Q344" i="14"/>
  <c r="L344" i="14"/>
  <c r="R344" i="14"/>
  <c r="M160" i="8"/>
  <c r="V326" i="14"/>
  <c r="U566" i="14"/>
  <c r="U326" i="14"/>
  <c r="U44" i="14"/>
  <c r="U36" i="14"/>
  <c r="S61" i="14"/>
  <c r="R352" i="14"/>
  <c r="R86" i="14"/>
  <c r="Q23" i="14"/>
  <c r="P281" i="14"/>
  <c r="P50" i="14"/>
  <c r="P61" i="14"/>
  <c r="M16" i="14"/>
  <c r="M37" i="14"/>
  <c r="L615" i="14"/>
  <c r="L42" i="14"/>
  <c r="K23" i="14"/>
  <c r="J600" i="14"/>
  <c r="T629" i="13"/>
  <c r="Q621" i="13"/>
  <c r="P629" i="13"/>
  <c r="U348" i="13"/>
  <c r="T348" i="13"/>
  <c r="R42" i="13"/>
  <c r="Q42" i="13"/>
  <c r="N81" i="13"/>
  <c r="J42" i="13"/>
  <c r="M36" i="5"/>
  <c r="G133" i="5"/>
  <c r="M89" i="10"/>
  <c r="K65" i="10"/>
  <c r="I329" i="18" s="1"/>
  <c r="V281" i="14"/>
  <c r="V335" i="14"/>
  <c r="V44" i="14"/>
  <c r="V36" i="14"/>
  <c r="U23" i="14"/>
  <c r="U42" i="14"/>
  <c r="T335" i="14"/>
  <c r="T44" i="14"/>
  <c r="T36" i="14"/>
  <c r="S566" i="14"/>
  <c r="S281" i="14"/>
  <c r="S37" i="14"/>
  <c r="S59" i="14"/>
  <c r="Q579" i="14"/>
  <c r="Q341" i="14"/>
  <c r="Q16" i="14"/>
  <c r="Q50" i="14"/>
  <c r="P341" i="14"/>
  <c r="P59" i="14"/>
  <c r="O23" i="14"/>
  <c r="N281" i="14"/>
  <c r="N335" i="14"/>
  <c r="N23" i="14"/>
  <c r="L79" i="14"/>
  <c r="K600" i="14"/>
  <c r="T42" i="13"/>
  <c r="V23" i="14"/>
  <c r="U281" i="14"/>
  <c r="U79" i="14"/>
  <c r="T23" i="14"/>
  <c r="S335" i="14"/>
  <c r="S44" i="14"/>
  <c r="S36" i="14"/>
  <c r="R281" i="14"/>
  <c r="R37" i="14"/>
  <c r="R59" i="14"/>
  <c r="Q352" i="14"/>
  <c r="Q86" i="14"/>
  <c r="P352" i="14"/>
  <c r="P37" i="14"/>
  <c r="O335" i="14"/>
  <c r="O59" i="14"/>
  <c r="N79" i="14"/>
  <c r="M352" i="14"/>
  <c r="L50" i="14"/>
  <c r="K16" i="14"/>
  <c r="V581" i="13"/>
  <c r="Q581" i="13"/>
  <c r="O598" i="13"/>
  <c r="U313" i="13"/>
  <c r="Q313" i="13"/>
  <c r="O348" i="13"/>
  <c r="X326" i="14"/>
  <c r="W581" i="13"/>
  <c r="V572" i="14"/>
  <c r="V42" i="14"/>
  <c r="V79" i="14"/>
  <c r="U16" i="14"/>
  <c r="U86" i="14"/>
  <c r="T42" i="14"/>
  <c r="S23" i="14"/>
  <c r="R36" i="14"/>
  <c r="Q61" i="14"/>
  <c r="O79" i="14"/>
  <c r="N16" i="14"/>
  <c r="N36" i="14"/>
  <c r="M61" i="14"/>
  <c r="L16" i="14"/>
  <c r="L86" i="14"/>
  <c r="V580" i="13"/>
  <c r="U580" i="13"/>
  <c r="Q580" i="13"/>
  <c r="O581" i="13"/>
  <c r="R348" i="13"/>
  <c r="S79" i="14"/>
  <c r="R23" i="14"/>
  <c r="P79" i="14"/>
  <c r="O16" i="14"/>
  <c r="K586" i="14"/>
  <c r="R580" i="13"/>
  <c r="V293" i="13"/>
  <c r="O42" i="13"/>
  <c r="K416" i="17"/>
  <c r="S416" i="17"/>
  <c r="Q416" i="17"/>
  <c r="X416" i="17"/>
  <c r="R416" i="17"/>
  <c r="N416" i="17"/>
  <c r="P416" i="17"/>
  <c r="J416" i="17"/>
  <c r="T416" i="17"/>
  <c r="L416" i="17"/>
  <c r="U416" i="17"/>
  <c r="M416" i="17"/>
  <c r="V416" i="17"/>
  <c r="O416" i="17"/>
  <c r="W416" i="17"/>
  <c r="J141" i="8"/>
  <c r="I141" i="17" s="1"/>
  <c r="I137" i="17"/>
  <c r="W352" i="18"/>
  <c r="R352" i="18"/>
  <c r="T352" i="18"/>
  <c r="I589" i="14"/>
  <c r="K589" i="14" s="1"/>
  <c r="L65" i="6"/>
  <c r="I595" i="14" s="1"/>
  <c r="L610" i="14"/>
  <c r="M610" i="14"/>
  <c r="K610" i="14"/>
  <c r="P610" i="14"/>
  <c r="U610" i="14"/>
  <c r="R610" i="14"/>
  <c r="X610" i="14"/>
  <c r="Q610" i="14"/>
  <c r="W610" i="14"/>
  <c r="N610" i="14"/>
  <c r="T610" i="14"/>
  <c r="V610" i="14"/>
  <c r="N27" i="13"/>
  <c r="V27" i="13"/>
  <c r="P27" i="13"/>
  <c r="X27" i="13"/>
  <c r="K628" i="13"/>
  <c r="U628" i="13"/>
  <c r="J628" i="13"/>
  <c r="L628" i="13"/>
  <c r="M628" i="13"/>
  <c r="O628" i="13"/>
  <c r="V628" i="13"/>
  <c r="N628" i="13"/>
  <c r="S628" i="13"/>
  <c r="Q628" i="13"/>
  <c r="T628" i="13"/>
  <c r="W628" i="13"/>
  <c r="R620" i="13"/>
  <c r="U620" i="13"/>
  <c r="M620" i="13"/>
  <c r="P620" i="13"/>
  <c r="V620" i="13"/>
  <c r="T620" i="13"/>
  <c r="W620" i="13"/>
  <c r="T612" i="13"/>
  <c r="J612" i="13"/>
  <c r="P612" i="13"/>
  <c r="U612" i="13"/>
  <c r="X612" i="13"/>
  <c r="W612" i="13"/>
  <c r="M612" i="13"/>
  <c r="R612" i="13"/>
  <c r="O599" i="13"/>
  <c r="J599" i="13"/>
  <c r="U599" i="13"/>
  <c r="M599" i="13"/>
  <c r="Q599" i="13"/>
  <c r="S599" i="13"/>
  <c r="K599" i="13"/>
  <c r="W599" i="13"/>
  <c r="J565" i="13"/>
  <c r="T565" i="13"/>
  <c r="U565" i="13"/>
  <c r="L565" i="13"/>
  <c r="R565" i="13"/>
  <c r="N565" i="13"/>
  <c r="P565" i="13"/>
  <c r="V565" i="13"/>
  <c r="X565" i="13"/>
  <c r="I354" i="13"/>
  <c r="Q354" i="13" s="1"/>
  <c r="M83" i="5"/>
  <c r="J346" i="13"/>
  <c r="P346" i="13"/>
  <c r="K346" i="13"/>
  <c r="V346" i="13"/>
  <c r="L333" i="13"/>
  <c r="K333" i="13"/>
  <c r="N333" i="13"/>
  <c r="R333" i="13"/>
  <c r="T333" i="13"/>
  <c r="U333" i="13"/>
  <c r="V333" i="13"/>
  <c r="J333" i="13"/>
  <c r="O333" i="13"/>
  <c r="P333" i="13"/>
  <c r="Q333" i="13"/>
  <c r="W333" i="13"/>
  <c r="M333" i="13"/>
  <c r="I320" i="13"/>
  <c r="M49" i="5"/>
  <c r="I312" i="13"/>
  <c r="T312" i="13" s="1"/>
  <c r="M41" i="5"/>
  <c r="T299" i="13"/>
  <c r="X299" i="13"/>
  <c r="U88" i="13"/>
  <c r="N88" i="13"/>
  <c r="O88" i="13"/>
  <c r="Q88" i="13"/>
  <c r="V88" i="13"/>
  <c r="S88" i="13"/>
  <c r="P88" i="13"/>
  <c r="R88" i="13"/>
  <c r="J88" i="13"/>
  <c r="T88" i="13"/>
  <c r="X88" i="13"/>
  <c r="W88" i="13"/>
  <c r="I72" i="13"/>
  <c r="V72" i="13" s="1"/>
  <c r="M72" i="5"/>
  <c r="I59" i="13"/>
  <c r="K59" i="13" s="1"/>
  <c r="M59" i="5"/>
  <c r="M227" i="17"/>
  <c r="J39" i="17"/>
  <c r="Q50" i="18"/>
  <c r="P254" i="17"/>
  <c r="Q51" i="19"/>
  <c r="V47" i="18"/>
  <c r="J47" i="18"/>
  <c r="N15" i="17"/>
  <c r="V69" i="17"/>
  <c r="S69" i="17"/>
  <c r="N227" i="17"/>
  <c r="M64" i="17"/>
  <c r="R64" i="17"/>
  <c r="R40" i="18"/>
  <c r="I603" i="18"/>
  <c r="V603" i="18" s="1"/>
  <c r="M75" i="10"/>
  <c r="M556" i="18"/>
  <c r="P556" i="18"/>
  <c r="K556" i="18"/>
  <c r="T556" i="18"/>
  <c r="N358" i="17"/>
  <c r="Q358" i="17"/>
  <c r="O352" i="17"/>
  <c r="W352" i="17"/>
  <c r="P352" i="17"/>
  <c r="U352" i="17"/>
  <c r="V352" i="17"/>
  <c r="L352" i="17"/>
  <c r="S352" i="17"/>
  <c r="Q352" i="17"/>
  <c r="X344" i="17"/>
  <c r="W344" i="17"/>
  <c r="M344" i="17"/>
  <c r="N344" i="17"/>
  <c r="P344" i="17"/>
  <c r="Q344" i="17"/>
  <c r="R344" i="17"/>
  <c r="O344" i="17"/>
  <c r="T344" i="17"/>
  <c r="J344" i="17"/>
  <c r="V344" i="17"/>
  <c r="V187" i="17"/>
  <c r="R187" i="17"/>
  <c r="K187" i="17"/>
  <c r="I199" i="17"/>
  <c r="M35" i="8"/>
  <c r="X309" i="17"/>
  <c r="J309" i="17"/>
  <c r="W309" i="17"/>
  <c r="K309" i="17"/>
  <c r="L309" i="17"/>
  <c r="R309" i="17"/>
  <c r="T309" i="17"/>
  <c r="M309" i="17"/>
  <c r="X144" i="17"/>
  <c r="M144" i="17"/>
  <c r="J144" i="17"/>
  <c r="V144" i="17"/>
  <c r="W95" i="17"/>
  <c r="K95" i="17"/>
  <c r="N415" i="17"/>
  <c r="V415" i="17"/>
  <c r="X268" i="17"/>
  <c r="V268" i="17"/>
  <c r="K227" i="17"/>
  <c r="M47" i="18"/>
  <c r="J69" i="17"/>
  <c r="L268" i="17"/>
  <c r="V95" i="17"/>
  <c r="W346" i="13"/>
  <c r="X599" i="13"/>
  <c r="M84" i="5"/>
  <c r="M59" i="6"/>
  <c r="M137" i="8"/>
  <c r="P74" i="15"/>
  <c r="W74" i="15"/>
  <c r="M71" i="8"/>
  <c r="I235" i="17"/>
  <c r="N607" i="18"/>
  <c r="Q607" i="18"/>
  <c r="P30" i="17"/>
  <c r="N30" i="17"/>
  <c r="X343" i="18"/>
  <c r="P343" i="18"/>
  <c r="K343" i="18"/>
  <c r="V614" i="18"/>
  <c r="U614" i="18"/>
  <c r="L61" i="18"/>
  <c r="U61" i="18"/>
  <c r="N61" i="18"/>
  <c r="P61" i="18"/>
  <c r="K61" i="18"/>
  <c r="Q61" i="18"/>
  <c r="S61" i="18"/>
  <c r="V61" i="18"/>
  <c r="J61" i="18"/>
  <c r="X228" i="17"/>
  <c r="L228" i="17"/>
  <c r="W228" i="17"/>
  <c r="X398" i="17"/>
  <c r="J398" i="17"/>
  <c r="P398" i="17"/>
  <c r="W398" i="17"/>
  <c r="Q398" i="17"/>
  <c r="M398" i="17"/>
  <c r="U398" i="17"/>
  <c r="T398" i="17"/>
  <c r="K551" i="18"/>
  <c r="S551" i="18"/>
  <c r="Q551" i="18"/>
  <c r="N551" i="18"/>
  <c r="W551" i="18"/>
  <c r="S587" i="18"/>
  <c r="V587" i="18"/>
  <c r="U587" i="18"/>
  <c r="L587" i="18"/>
  <c r="J587" i="18"/>
  <c r="Q587" i="18"/>
  <c r="M587" i="18"/>
  <c r="P587" i="18"/>
  <c r="W587" i="18"/>
  <c r="O587" i="18"/>
  <c r="X587" i="18"/>
  <c r="U41" i="18"/>
  <c r="L41" i="18"/>
  <c r="N41" i="18"/>
  <c r="O41" i="18"/>
  <c r="S41" i="18"/>
  <c r="R41" i="18"/>
  <c r="W299" i="18"/>
  <c r="X299" i="18"/>
  <c r="J299" i="18"/>
  <c r="I309" i="18"/>
  <c r="W309" i="18" s="1"/>
  <c r="M45" i="10"/>
  <c r="U356" i="17"/>
  <c r="R356" i="17"/>
  <c r="X356" i="17"/>
  <c r="K356" i="17"/>
  <c r="O356" i="17"/>
  <c r="M356" i="17"/>
  <c r="P356" i="17"/>
  <c r="W349" i="17"/>
  <c r="U349" i="17"/>
  <c r="Q349" i="17"/>
  <c r="P349" i="17"/>
  <c r="R349" i="17"/>
  <c r="O349" i="17"/>
  <c r="L349" i="17"/>
  <c r="K349" i="17"/>
  <c r="V349" i="17"/>
  <c r="P342" i="17"/>
  <c r="T342" i="17"/>
  <c r="Q342" i="17"/>
  <c r="R342" i="17"/>
  <c r="S342" i="17"/>
  <c r="J342" i="17"/>
  <c r="U342" i="17"/>
  <c r="L342" i="17"/>
  <c r="I192" i="17"/>
  <c r="U192" i="17" s="1"/>
  <c r="M28" i="8"/>
  <c r="X47" i="18"/>
  <c r="K51" i="19"/>
  <c r="S51" i="19"/>
  <c r="P40" i="18"/>
  <c r="M40" i="18"/>
  <c r="S40" i="18"/>
  <c r="T40" i="18"/>
  <c r="X40" i="18"/>
  <c r="L40" i="18"/>
  <c r="W40" i="18"/>
  <c r="U40" i="18"/>
  <c r="I618" i="13"/>
  <c r="L618" i="13" s="1"/>
  <c r="M76" i="5"/>
  <c r="R50" i="18"/>
  <c r="T254" i="17"/>
  <c r="T227" i="17"/>
  <c r="R47" i="18"/>
  <c r="S15" i="17"/>
  <c r="M69" i="17"/>
  <c r="W415" i="17"/>
  <c r="O415" i="17"/>
  <c r="N254" i="17"/>
  <c r="O39" i="17"/>
  <c r="X50" i="18"/>
  <c r="U50" i="18"/>
  <c r="N51" i="19"/>
  <c r="M564" i="18"/>
  <c r="O47" i="18"/>
  <c r="K15" i="17"/>
  <c r="R69" i="17"/>
  <c r="X415" i="17"/>
  <c r="M415" i="17"/>
  <c r="O95" i="17"/>
  <c r="X346" i="13"/>
  <c r="M87" i="8"/>
  <c r="M62" i="5"/>
  <c r="U40" i="17"/>
  <c r="K40" i="17"/>
  <c r="M23" i="10"/>
  <c r="M30" i="8"/>
  <c r="J40" i="18"/>
  <c r="K19" i="17"/>
  <c r="W19" i="17"/>
  <c r="N19" i="17"/>
  <c r="L19" i="17"/>
  <c r="K207" i="17"/>
  <c r="Q207" i="17"/>
  <c r="O207" i="17"/>
  <c r="K41" i="18"/>
  <c r="M62" i="17"/>
  <c r="R62" i="17"/>
  <c r="U59" i="17"/>
  <c r="W59" i="17"/>
  <c r="R59" i="15"/>
  <c r="I59" i="15"/>
  <c r="M59" i="15"/>
  <c r="T59" i="15"/>
  <c r="Q49" i="19"/>
  <c r="J49" i="19"/>
  <c r="P49" i="19"/>
  <c r="T49" i="19"/>
  <c r="P562" i="18"/>
  <c r="R562" i="18"/>
  <c r="V562" i="18"/>
  <c r="J562" i="18"/>
  <c r="I69" i="18"/>
  <c r="M69" i="10"/>
  <c r="N47" i="18"/>
  <c r="U47" i="18"/>
  <c r="U39" i="17"/>
  <c r="X39" i="17"/>
  <c r="P227" i="17"/>
  <c r="R227" i="17"/>
  <c r="O227" i="17"/>
  <c r="O51" i="19"/>
  <c r="M39" i="17"/>
  <c r="L39" i="17"/>
  <c r="T50" i="18"/>
  <c r="W51" i="19"/>
  <c r="M51" i="19"/>
  <c r="V564" i="18"/>
  <c r="W47" i="18"/>
  <c r="K47" i="18"/>
  <c r="U15" i="17"/>
  <c r="U69" i="17"/>
  <c r="U415" i="17"/>
  <c r="L415" i="17"/>
  <c r="N119" i="17"/>
  <c r="Q119" i="17"/>
  <c r="R119" i="17"/>
  <c r="T14" i="17"/>
  <c r="S14" i="17"/>
  <c r="L39" i="18"/>
  <c r="V39" i="18"/>
  <c r="N58" i="17"/>
  <c r="P58" i="17"/>
  <c r="U23" i="18"/>
  <c r="W23" i="18"/>
  <c r="T26" i="17"/>
  <c r="R26" i="17"/>
  <c r="O26" i="17"/>
  <c r="Q26" i="17"/>
  <c r="T61" i="18"/>
  <c r="O551" i="18"/>
  <c r="W343" i="18"/>
  <c r="N422" i="17"/>
  <c r="U422" i="17"/>
  <c r="I568" i="18"/>
  <c r="M568" i="18" s="1"/>
  <c r="M40" i="10"/>
  <c r="W27" i="13"/>
  <c r="N349" i="17"/>
  <c r="T465" i="17"/>
  <c r="U465" i="17"/>
  <c r="L465" i="17"/>
  <c r="S465" i="17"/>
  <c r="Q605" i="18"/>
  <c r="V605" i="18"/>
  <c r="R605" i="18"/>
  <c r="P605" i="18"/>
  <c r="X605" i="18"/>
  <c r="N605" i="18"/>
  <c r="U605" i="18"/>
  <c r="K50" i="18"/>
  <c r="W50" i="18"/>
  <c r="Q626" i="13"/>
  <c r="S626" i="13"/>
  <c r="W626" i="13"/>
  <c r="X626" i="13"/>
  <c r="X897" i="13" s="1"/>
  <c r="I344" i="13"/>
  <c r="M73" i="5"/>
  <c r="U227" i="17"/>
  <c r="U51" i="19"/>
  <c r="L51" i="19"/>
  <c r="T564" i="18"/>
  <c r="S47" i="18"/>
  <c r="V15" i="17"/>
  <c r="W69" i="17"/>
  <c r="N69" i="17"/>
  <c r="T415" i="17"/>
  <c r="K415" i="17"/>
  <c r="H27" i="23"/>
  <c r="X333" i="13"/>
  <c r="M28" i="5"/>
  <c r="M43" i="10"/>
  <c r="O40" i="18"/>
  <c r="T551" i="18"/>
  <c r="X620" i="13"/>
  <c r="X614" i="18"/>
  <c r="S398" i="17"/>
  <c r="K70" i="17"/>
  <c r="W70" i="17"/>
  <c r="L70" i="17"/>
  <c r="S70" i="17"/>
  <c r="I42" i="17"/>
  <c r="M42" i="8"/>
  <c r="J349" i="17"/>
  <c r="W138" i="17"/>
  <c r="X138" i="17"/>
  <c r="L138" i="17"/>
  <c r="S138" i="17"/>
  <c r="Q138" i="17"/>
  <c r="V138" i="17"/>
  <c r="W364" i="17"/>
  <c r="X364" i="17"/>
  <c r="W71" i="18"/>
  <c r="X71" i="18"/>
  <c r="I602" i="14"/>
  <c r="M72" i="6"/>
  <c r="P47" i="18"/>
  <c r="W39" i="17"/>
  <c r="K39" i="17"/>
  <c r="Q227" i="17"/>
  <c r="R39" i="17"/>
  <c r="V39" i="17"/>
  <c r="O50" i="18"/>
  <c r="M50" i="18"/>
  <c r="P39" i="17"/>
  <c r="N39" i="17"/>
  <c r="V50" i="18"/>
  <c r="L50" i="18"/>
  <c r="R51" i="19"/>
  <c r="P51" i="19"/>
  <c r="X564" i="18"/>
  <c r="T47" i="18"/>
  <c r="T15" i="17"/>
  <c r="X69" i="17"/>
  <c r="P69" i="17"/>
  <c r="S415" i="17"/>
  <c r="J415" i="17"/>
  <c r="S67" i="17"/>
  <c r="X628" i="13"/>
  <c r="Q40" i="18"/>
  <c r="N352" i="18"/>
  <c r="T269" i="17"/>
  <c r="Q269" i="17"/>
  <c r="M269" i="17"/>
  <c r="P551" i="18"/>
  <c r="J356" i="17"/>
  <c r="R130" i="17"/>
  <c r="K130" i="17"/>
  <c r="P130" i="17"/>
  <c r="T130" i="17"/>
  <c r="M109" i="17"/>
  <c r="J109" i="17"/>
  <c r="W124" i="17"/>
  <c r="Q601" i="18"/>
  <c r="M22" i="10"/>
  <c r="I550" i="18"/>
  <c r="M29" i="8"/>
  <c r="U185" i="17"/>
  <c r="L185" i="17"/>
  <c r="J185" i="17"/>
  <c r="I297" i="17"/>
  <c r="M133" i="8"/>
  <c r="I17" i="17"/>
  <c r="U17" i="17" s="1"/>
  <c r="M17" i="8"/>
  <c r="M488" i="17"/>
  <c r="W488" i="17"/>
  <c r="M606" i="14"/>
  <c r="K606" i="14"/>
  <c r="R606" i="14"/>
  <c r="T606" i="14"/>
  <c r="Q606" i="14"/>
  <c r="P606" i="14"/>
  <c r="X564" i="13"/>
  <c r="W564" i="13"/>
  <c r="V564" i="13"/>
  <c r="Q345" i="13"/>
  <c r="S345" i="13"/>
  <c r="P345" i="13"/>
  <c r="K345" i="13"/>
  <c r="L345" i="13"/>
  <c r="R345" i="13"/>
  <c r="T345" i="13"/>
  <c r="N345" i="13"/>
  <c r="U345" i="13"/>
  <c r="V345" i="13"/>
  <c r="O345" i="13"/>
  <c r="J345" i="13"/>
  <c r="M584" i="18"/>
  <c r="X388" i="17"/>
  <c r="V600" i="18"/>
  <c r="M25" i="10"/>
  <c r="U85" i="18"/>
  <c r="T48" i="18"/>
  <c r="Q423" i="17"/>
  <c r="L615" i="18"/>
  <c r="W308" i="18"/>
  <c r="N185" i="17"/>
  <c r="P488" i="17"/>
  <c r="M58" i="10"/>
  <c r="V472" i="17"/>
  <c r="M472" i="17"/>
  <c r="Q472" i="17"/>
  <c r="U472" i="17"/>
  <c r="N94" i="17"/>
  <c r="R94" i="17"/>
  <c r="V94" i="17"/>
  <c r="P94" i="17"/>
  <c r="J94" i="17"/>
  <c r="Q94" i="17"/>
  <c r="K571" i="14"/>
  <c r="M571" i="14"/>
  <c r="O571" i="14"/>
  <c r="J571" i="14"/>
  <c r="P571" i="14"/>
  <c r="R571" i="14"/>
  <c r="U571" i="14"/>
  <c r="N571" i="14"/>
  <c r="Q571" i="14"/>
  <c r="U588" i="13"/>
  <c r="M588" i="13"/>
  <c r="K588" i="13"/>
  <c r="P588" i="13"/>
  <c r="R588" i="13"/>
  <c r="S588" i="13"/>
  <c r="Q588" i="13"/>
  <c r="V588" i="13"/>
  <c r="J588" i="13"/>
  <c r="T588" i="13"/>
  <c r="O588" i="13"/>
  <c r="J305" i="14"/>
  <c r="K305" i="14"/>
  <c r="L305" i="14"/>
  <c r="P305" i="14"/>
  <c r="U305" i="14"/>
  <c r="O305" i="14"/>
  <c r="R305" i="14"/>
  <c r="T305" i="14"/>
  <c r="N305" i="14"/>
  <c r="Q305" i="14"/>
  <c r="V305" i="14"/>
  <c r="I328" i="14"/>
  <c r="J328" i="14" s="1"/>
  <c r="M63" i="6"/>
  <c r="J354" i="14"/>
  <c r="M354" i="14"/>
  <c r="K354" i="14"/>
  <c r="X354" i="14"/>
  <c r="W354" i="14"/>
  <c r="Q354" i="14"/>
  <c r="V354" i="14"/>
  <c r="S354" i="14"/>
  <c r="N354" i="14"/>
  <c r="U354" i="14"/>
  <c r="P354" i="14"/>
  <c r="R354" i="14"/>
  <c r="X371" i="17"/>
  <c r="W371" i="17"/>
  <c r="V56" i="18"/>
  <c r="P56" i="18"/>
  <c r="U56" i="18"/>
  <c r="W248" i="17"/>
  <c r="X248" i="17"/>
  <c r="W273" i="17"/>
  <c r="X273" i="17"/>
  <c r="L354" i="14"/>
  <c r="J553" i="14"/>
  <c r="K553" i="14"/>
  <c r="P553" i="14"/>
  <c r="V553" i="14"/>
  <c r="O553" i="14"/>
  <c r="U553" i="14"/>
  <c r="M553" i="14"/>
  <c r="Q553" i="14"/>
  <c r="T553" i="14"/>
  <c r="N203" i="17"/>
  <c r="W203" i="17"/>
  <c r="J203" i="17"/>
  <c r="L606" i="14"/>
  <c r="X291" i="18"/>
  <c r="W291" i="18"/>
  <c r="V606" i="14"/>
  <c r="I89" i="14"/>
  <c r="M89" i="6"/>
  <c r="J82" i="14"/>
  <c r="L82" i="14"/>
  <c r="K82" i="14"/>
  <c r="M82" i="14"/>
  <c r="N82" i="14"/>
  <c r="O82" i="14"/>
  <c r="P82" i="14"/>
  <c r="Q82" i="14"/>
  <c r="V82" i="14"/>
  <c r="S82" i="14"/>
  <c r="R82" i="14"/>
  <c r="J75" i="14"/>
  <c r="L75" i="14"/>
  <c r="K75" i="14"/>
  <c r="N75" i="14"/>
  <c r="T75" i="14"/>
  <c r="O75" i="14"/>
  <c r="M75" i="14"/>
  <c r="P75" i="14"/>
  <c r="Q75" i="14"/>
  <c r="V75" i="14"/>
  <c r="R75" i="14"/>
  <c r="U423" i="17"/>
  <c r="S615" i="18"/>
  <c r="R203" i="17"/>
  <c r="S353" i="18"/>
  <c r="Q615" i="18"/>
  <c r="L18" i="7"/>
  <c r="J544" i="18"/>
  <c r="X544" i="18"/>
  <c r="I188" i="17"/>
  <c r="W188" i="17" s="1"/>
  <c r="M24" i="8"/>
  <c r="J134" i="8"/>
  <c r="I134" i="17" s="1"/>
  <c r="M145" i="8"/>
  <c r="N606" i="14"/>
  <c r="U327" i="13"/>
  <c r="R327" i="13"/>
  <c r="J570" i="14"/>
  <c r="K570" i="14"/>
  <c r="J46" i="14"/>
  <c r="L46" i="14"/>
  <c r="K46" i="14"/>
  <c r="M46" i="14"/>
  <c r="J69" i="14"/>
  <c r="O69" i="14"/>
  <c r="P69" i="14"/>
  <c r="K26" i="13"/>
  <c r="Q26" i="13"/>
  <c r="T26" i="13"/>
  <c r="M26" i="13"/>
  <c r="O26" i="13"/>
  <c r="V26" i="13"/>
  <c r="P26" i="13"/>
  <c r="R26" i="13"/>
  <c r="J627" i="13"/>
  <c r="M627" i="13"/>
  <c r="Q619" i="13"/>
  <c r="J598" i="13"/>
  <c r="T598" i="13"/>
  <c r="L598" i="13"/>
  <c r="U598" i="13"/>
  <c r="M598" i="13"/>
  <c r="K598" i="13"/>
  <c r="N598" i="13"/>
  <c r="S598" i="13"/>
  <c r="P585" i="13"/>
  <c r="S585" i="13"/>
  <c r="V585" i="13"/>
  <c r="T570" i="14"/>
  <c r="T69" i="14"/>
  <c r="S570" i="14"/>
  <c r="S616" i="14"/>
  <c r="O46" i="14"/>
  <c r="L588" i="14"/>
  <c r="U585" i="13"/>
  <c r="R598" i="13"/>
  <c r="J327" i="14"/>
  <c r="K327" i="14"/>
  <c r="L336" i="14"/>
  <c r="J44" i="14"/>
  <c r="L44" i="14"/>
  <c r="P44" i="14"/>
  <c r="K44" i="14"/>
  <c r="M44" i="14"/>
  <c r="O44" i="14"/>
  <c r="J37" i="14"/>
  <c r="L37" i="14"/>
  <c r="K37" i="14"/>
  <c r="N37" i="14"/>
  <c r="J61" i="14"/>
  <c r="O61" i="14"/>
  <c r="L61" i="14"/>
  <c r="J88" i="14"/>
  <c r="M88" i="14"/>
  <c r="N88" i="14"/>
  <c r="O88" i="14"/>
  <c r="J74" i="14"/>
  <c r="P74" i="14"/>
  <c r="L74" i="14"/>
  <c r="K74" i="14"/>
  <c r="M74" i="14"/>
  <c r="U89" i="13"/>
  <c r="M89" i="13"/>
  <c r="O89" i="13"/>
  <c r="Q89" i="13"/>
  <c r="V616" i="14"/>
  <c r="Q570" i="14"/>
  <c r="N46" i="14"/>
  <c r="O556" i="14"/>
  <c r="K556" i="14"/>
  <c r="L556" i="14"/>
  <c r="J281" i="14"/>
  <c r="L281" i="14"/>
  <c r="M281" i="14"/>
  <c r="O326" i="14"/>
  <c r="L326" i="14"/>
  <c r="P326" i="14"/>
  <c r="J335" i="14"/>
  <c r="L335" i="14"/>
  <c r="K335" i="14"/>
  <c r="J50" i="14"/>
  <c r="K50" i="14"/>
  <c r="M50" i="14"/>
  <c r="N50" i="14"/>
  <c r="O50" i="14"/>
  <c r="J60" i="14"/>
  <c r="L60" i="14"/>
  <c r="K60" i="14"/>
  <c r="S26" i="13"/>
  <c r="J81" i="13"/>
  <c r="M81" i="13"/>
  <c r="V81" i="13"/>
  <c r="R81" i="13"/>
  <c r="S81" i="13"/>
  <c r="T81" i="13"/>
  <c r="M39" i="8"/>
  <c r="M61" i="10"/>
  <c r="U601" i="14"/>
  <c r="U69" i="14"/>
  <c r="T616" i="14"/>
  <c r="T46" i="14"/>
  <c r="R588" i="14"/>
  <c r="Q616" i="14"/>
  <c r="P46" i="14"/>
  <c r="O570" i="14"/>
  <c r="O616" i="14"/>
  <c r="N616" i="14"/>
  <c r="L327" i="14"/>
  <c r="J630" i="13"/>
  <c r="T630" i="13"/>
  <c r="N630" i="13"/>
  <c r="R630" i="13"/>
  <c r="V614" i="13"/>
  <c r="P614" i="13"/>
  <c r="M293" i="14"/>
  <c r="K293" i="14"/>
  <c r="O293" i="14"/>
  <c r="K315" i="14"/>
  <c r="L315" i="14"/>
  <c r="N315" i="14"/>
  <c r="J308" i="14"/>
  <c r="K308" i="14"/>
  <c r="J334" i="14"/>
  <c r="L334" i="14"/>
  <c r="P334" i="14"/>
  <c r="K334" i="14"/>
  <c r="N334" i="14"/>
  <c r="O334" i="14"/>
  <c r="O307" i="13"/>
  <c r="Q307" i="13"/>
  <c r="M307" i="13"/>
  <c r="R307" i="13"/>
  <c r="U307" i="13"/>
  <c r="J42" i="14"/>
  <c r="K42" i="14"/>
  <c r="M42" i="14"/>
  <c r="N42" i="14"/>
  <c r="O42" i="14"/>
  <c r="J36" i="14"/>
  <c r="L36" i="14"/>
  <c r="P36" i="14"/>
  <c r="K36" i="14"/>
  <c r="M36" i="14"/>
  <c r="J73" i="14"/>
  <c r="L73" i="14"/>
  <c r="K73" i="14"/>
  <c r="M73" i="14"/>
  <c r="N73" i="14"/>
  <c r="S89" i="13"/>
  <c r="K89" i="13"/>
  <c r="X211" i="17"/>
  <c r="V475" i="17"/>
  <c r="U570" i="14"/>
  <c r="U588" i="14"/>
  <c r="R69" i="14"/>
  <c r="M616" i="14"/>
  <c r="K88" i="14"/>
  <c r="V598" i="13"/>
  <c r="S627" i="13"/>
  <c r="Q598" i="13"/>
  <c r="J629" i="13"/>
  <c r="N629" i="13"/>
  <c r="K629" i="13"/>
  <c r="R629" i="13"/>
  <c r="U629" i="13"/>
  <c r="J307" i="14"/>
  <c r="K307" i="14"/>
  <c r="L307" i="14"/>
  <c r="O27" i="14"/>
  <c r="L27" i="14"/>
  <c r="P27" i="14"/>
  <c r="L59" i="14"/>
  <c r="K59" i="14"/>
  <c r="M59" i="14"/>
  <c r="N59" i="14"/>
  <c r="M36" i="8"/>
  <c r="U46" i="14"/>
  <c r="S69" i="14"/>
  <c r="R570" i="14"/>
  <c r="P570" i="14"/>
  <c r="M69" i="14"/>
  <c r="N611" i="14"/>
  <c r="L611" i="14"/>
  <c r="K558" i="13"/>
  <c r="N558" i="13"/>
  <c r="O629" i="13"/>
  <c r="M629" i="13"/>
  <c r="L630" i="13"/>
  <c r="P332" i="13"/>
  <c r="P305" i="13"/>
  <c r="Q305" i="13"/>
  <c r="U305" i="13"/>
  <c r="V305" i="13"/>
  <c r="K25" i="14"/>
  <c r="T581" i="13"/>
  <c r="O580" i="13"/>
  <c r="L348" i="13"/>
  <c r="V60" i="13"/>
  <c r="K592" i="14"/>
  <c r="U340" i="13"/>
  <c r="T340" i="13"/>
  <c r="R340" i="13"/>
  <c r="P294" i="13"/>
  <c r="N340" i="13"/>
  <c r="L340" i="13"/>
  <c r="K340" i="13"/>
  <c r="U294" i="13"/>
  <c r="L42" i="13"/>
  <c r="M587" i="14"/>
  <c r="K587" i="14"/>
  <c r="S580" i="13"/>
  <c r="R567" i="13"/>
  <c r="Q568" i="13"/>
  <c r="P340" i="13"/>
  <c r="T303" i="18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X193" i="17"/>
  <c r="V193" i="17"/>
  <c r="P193" i="17"/>
  <c r="O193" i="17"/>
  <c r="S193" i="17"/>
  <c r="K193" i="17"/>
  <c r="N193" i="17"/>
  <c r="M193" i="17"/>
  <c r="J193" i="17"/>
  <c r="T193" i="17"/>
  <c r="U193" i="17"/>
  <c r="R193" i="17"/>
  <c r="Q193" i="17"/>
  <c r="W193" i="17"/>
  <c r="L193" i="17"/>
  <c r="I178" i="17"/>
  <c r="R178" i="17" s="1"/>
  <c r="K31" i="8"/>
  <c r="I195" i="17" s="1"/>
  <c r="P324" i="17"/>
  <c r="R324" i="17"/>
  <c r="V324" i="17"/>
  <c r="O324" i="17"/>
  <c r="T324" i="17"/>
  <c r="X145" i="17"/>
  <c r="W145" i="17"/>
  <c r="P145" i="17"/>
  <c r="R145" i="17"/>
  <c r="M145" i="17"/>
  <c r="S145" i="17"/>
  <c r="U145" i="17"/>
  <c r="K145" i="17"/>
  <c r="O145" i="17"/>
  <c r="V145" i="17"/>
  <c r="N145" i="17"/>
  <c r="T145" i="17"/>
  <c r="S327" i="18"/>
  <c r="W234" i="17"/>
  <c r="K234" i="17"/>
  <c r="O234" i="17"/>
  <c r="T234" i="17"/>
  <c r="P234" i="17"/>
  <c r="L234" i="17"/>
  <c r="X234" i="17"/>
  <c r="V234" i="17"/>
  <c r="U234" i="17"/>
  <c r="O200" i="17"/>
  <c r="J200" i="17"/>
  <c r="N200" i="17"/>
  <c r="W200" i="17"/>
  <c r="M200" i="17"/>
  <c r="K200" i="17"/>
  <c r="U200" i="17"/>
  <c r="L200" i="17"/>
  <c r="V200" i="17"/>
  <c r="P200" i="17"/>
  <c r="T200" i="17"/>
  <c r="S200" i="17"/>
  <c r="R200" i="17"/>
  <c r="I25" i="13"/>
  <c r="M25" i="5"/>
  <c r="I85" i="17"/>
  <c r="M85" i="8"/>
  <c r="X288" i="18"/>
  <c r="T288" i="18"/>
  <c r="J288" i="18"/>
  <c r="S288" i="18"/>
  <c r="O288" i="18"/>
  <c r="W288" i="18"/>
  <c r="P288" i="18"/>
  <c r="R288" i="18"/>
  <c r="K288" i="18"/>
  <c r="L288" i="18"/>
  <c r="V288" i="18"/>
  <c r="M288" i="18"/>
  <c r="N288" i="18"/>
  <c r="M567" i="18"/>
  <c r="P567" i="18"/>
  <c r="V567" i="18"/>
  <c r="S567" i="18"/>
  <c r="W567" i="18"/>
  <c r="R567" i="18"/>
  <c r="J567" i="18"/>
  <c r="Q567" i="18"/>
  <c r="U567" i="18"/>
  <c r="T567" i="18"/>
  <c r="K567" i="18"/>
  <c r="O567" i="18"/>
  <c r="X567" i="18"/>
  <c r="W572" i="18"/>
  <c r="R572" i="18"/>
  <c r="S572" i="18"/>
  <c r="T572" i="18"/>
  <c r="O572" i="18"/>
  <c r="J572" i="18"/>
  <c r="U572" i="18"/>
  <c r="X572" i="18"/>
  <c r="M572" i="18"/>
  <c r="K572" i="18"/>
  <c r="P572" i="18"/>
  <c r="Q572" i="18"/>
  <c r="V572" i="18"/>
  <c r="I46" i="13"/>
  <c r="M46" i="5"/>
  <c r="W327" i="18"/>
  <c r="X327" i="18"/>
  <c r="R327" i="18"/>
  <c r="P327" i="18"/>
  <c r="L327" i="18"/>
  <c r="J327" i="18"/>
  <c r="O327" i="18"/>
  <c r="K327" i="18"/>
  <c r="T327" i="18"/>
  <c r="N327" i="18"/>
  <c r="V327" i="18"/>
  <c r="I305" i="18"/>
  <c r="X305" i="18" s="1"/>
  <c r="M41" i="10"/>
  <c r="U288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R346" i="18"/>
  <c r="Q346" i="18"/>
  <c r="T346" i="18"/>
  <c r="P346" i="18"/>
  <c r="K346" i="18"/>
  <c r="N346" i="18"/>
  <c r="V346" i="18"/>
  <c r="L346" i="18"/>
  <c r="W346" i="18"/>
  <c r="U346" i="18"/>
  <c r="O346" i="18"/>
  <c r="K347" i="18"/>
  <c r="M347" i="18"/>
  <c r="S347" i="18"/>
  <c r="X303" i="18"/>
  <c r="K303" i="18"/>
  <c r="V303" i="18"/>
  <c r="W303" i="18"/>
  <c r="Q303" i="18"/>
  <c r="U303" i="18"/>
  <c r="P303" i="18"/>
  <c r="M303" i="18"/>
  <c r="N303" i="18"/>
  <c r="J303" i="18"/>
  <c r="R303" i="18"/>
  <c r="O303" i="18"/>
  <c r="I38" i="13"/>
  <c r="M38" i="5"/>
  <c r="M613" i="18"/>
  <c r="K613" i="18"/>
  <c r="Q613" i="18"/>
  <c r="U613" i="18"/>
  <c r="J613" i="18"/>
  <c r="O613" i="18"/>
  <c r="X613" i="18"/>
  <c r="T613" i="18"/>
  <c r="W369" i="17"/>
  <c r="X369" i="17"/>
  <c r="V38" i="18"/>
  <c r="W38" i="18"/>
  <c r="O38" i="18"/>
  <c r="K38" i="18"/>
  <c r="Q38" i="18"/>
  <c r="Q288" i="18"/>
  <c r="J145" i="17"/>
  <c r="J21" i="17"/>
  <c r="U21" i="17"/>
  <c r="O21" i="17"/>
  <c r="W21" i="17"/>
  <c r="M21" i="17"/>
  <c r="L21" i="17"/>
  <c r="S21" i="17"/>
  <c r="X21" i="17"/>
  <c r="K21" i="17"/>
  <c r="N21" i="17"/>
  <c r="Q21" i="17"/>
  <c r="P21" i="17"/>
  <c r="V21" i="17"/>
  <c r="I24" i="13"/>
  <c r="P24" i="13" s="1"/>
  <c r="M24" i="5"/>
  <c r="U268" i="17"/>
  <c r="W250" i="17"/>
  <c r="T250" i="17"/>
  <c r="K250" i="17"/>
  <c r="N250" i="17"/>
  <c r="X250" i="17"/>
  <c r="J614" i="18"/>
  <c r="W614" i="18"/>
  <c r="K614" i="18"/>
  <c r="Q614" i="18"/>
  <c r="M614" i="18"/>
  <c r="T614" i="18"/>
  <c r="S614" i="18"/>
  <c r="N614" i="18"/>
  <c r="P614" i="18"/>
  <c r="O613" i="14"/>
  <c r="K613" i="14"/>
  <c r="U613" i="14"/>
  <c r="Q613" i="14"/>
  <c r="L613" i="14"/>
  <c r="N613" i="14"/>
  <c r="T613" i="14"/>
  <c r="J613" i="14"/>
  <c r="R613" i="14"/>
  <c r="S613" i="14"/>
  <c r="P613" i="14"/>
  <c r="V613" i="14"/>
  <c r="W613" i="14"/>
  <c r="X613" i="14"/>
  <c r="L605" i="13"/>
  <c r="M605" i="13"/>
  <c r="O605" i="13"/>
  <c r="Q605" i="13"/>
  <c r="S605" i="13"/>
  <c r="K605" i="13"/>
  <c r="V605" i="13"/>
  <c r="R605" i="13"/>
  <c r="P605" i="13"/>
  <c r="U605" i="13"/>
  <c r="X605" i="13"/>
  <c r="T605" i="13"/>
  <c r="I592" i="13"/>
  <c r="M50" i="5"/>
  <c r="I584" i="13"/>
  <c r="M42" i="5"/>
  <c r="I576" i="13"/>
  <c r="R576" i="13" s="1"/>
  <c r="M34" i="5"/>
  <c r="I360" i="13"/>
  <c r="M89" i="5"/>
  <c r="J352" i="13"/>
  <c r="K352" i="13"/>
  <c r="O352" i="13"/>
  <c r="Q352" i="13"/>
  <c r="L352" i="13"/>
  <c r="P352" i="13"/>
  <c r="T352" i="13"/>
  <c r="U352" i="13"/>
  <c r="R352" i="13"/>
  <c r="V352" i="13"/>
  <c r="N352" i="13"/>
  <c r="I331" i="13"/>
  <c r="U331" i="13" s="1"/>
  <c r="M60" i="5"/>
  <c r="L318" i="13"/>
  <c r="O318" i="13"/>
  <c r="R318" i="13"/>
  <c r="V318" i="13"/>
  <c r="Q318" i="13"/>
  <c r="T318" i="13"/>
  <c r="J318" i="13"/>
  <c r="J310" i="13"/>
  <c r="V310" i="13"/>
  <c r="Q310" i="13"/>
  <c r="W310" i="13"/>
  <c r="X310" i="13"/>
  <c r="J297" i="13"/>
  <c r="U297" i="13"/>
  <c r="X297" i="13"/>
  <c r="W297" i="13"/>
  <c r="I86" i="13"/>
  <c r="M86" i="5"/>
  <c r="I78" i="13"/>
  <c r="M78" i="5"/>
  <c r="F27" i="23"/>
  <c r="I70" i="13"/>
  <c r="M70" i="5"/>
  <c r="F42" i="23"/>
  <c r="I57" i="13"/>
  <c r="N57" i="13" s="1"/>
  <c r="M57" i="5"/>
  <c r="M44" i="13"/>
  <c r="R44" i="13"/>
  <c r="L44" i="13"/>
  <c r="S44" i="13"/>
  <c r="K44" i="13"/>
  <c r="U44" i="13"/>
  <c r="T44" i="13"/>
  <c r="P44" i="13"/>
  <c r="Q44" i="13"/>
  <c r="O44" i="13"/>
  <c r="N44" i="13"/>
  <c r="J44" i="13"/>
  <c r="V44" i="13"/>
  <c r="W44" i="13"/>
  <c r="I36" i="13"/>
  <c r="J52" i="5"/>
  <c r="I52" i="13" s="1"/>
  <c r="R254" i="17"/>
  <c r="O254" i="17"/>
  <c r="U421" i="17"/>
  <c r="M421" i="17"/>
  <c r="X14" i="17"/>
  <c r="N14" i="17"/>
  <c r="P46" i="15"/>
  <c r="X318" i="13"/>
  <c r="N64" i="17"/>
  <c r="L64" i="17"/>
  <c r="M268" i="17"/>
  <c r="M93" i="8"/>
  <c r="R20" i="17"/>
  <c r="S20" i="17"/>
  <c r="P20" i="17"/>
  <c r="U20" i="17"/>
  <c r="M20" i="17"/>
  <c r="Q20" i="17"/>
  <c r="V67" i="17"/>
  <c r="R67" i="17"/>
  <c r="Q67" i="17"/>
  <c r="K67" i="17"/>
  <c r="O67" i="17"/>
  <c r="P67" i="17"/>
  <c r="N67" i="17"/>
  <c r="P206" i="17"/>
  <c r="J334" i="18"/>
  <c r="R334" i="18"/>
  <c r="S22" i="19"/>
  <c r="G42" i="23"/>
  <c r="M63" i="5"/>
  <c r="J225" i="17"/>
  <c r="N225" i="17"/>
  <c r="X225" i="17"/>
  <c r="T225" i="17"/>
  <c r="W298" i="18"/>
  <c r="V298" i="18"/>
  <c r="J298" i="18"/>
  <c r="M14" i="8"/>
  <c r="X80" i="18"/>
  <c r="P80" i="18"/>
  <c r="R80" i="18"/>
  <c r="O80" i="18"/>
  <c r="S80" i="18"/>
  <c r="V80" i="18"/>
  <c r="M80" i="18"/>
  <c r="N80" i="18"/>
  <c r="K80" i="18"/>
  <c r="R37" i="17"/>
  <c r="M37" i="17"/>
  <c r="S37" i="17"/>
  <c r="W37" i="17"/>
  <c r="K37" i="17"/>
  <c r="P37" i="17"/>
  <c r="T37" i="17"/>
  <c r="U37" i="17"/>
  <c r="J37" i="17"/>
  <c r="X37" i="17"/>
  <c r="I598" i="18"/>
  <c r="M70" i="10"/>
  <c r="J387" i="17"/>
  <c r="X387" i="17"/>
  <c r="R387" i="17"/>
  <c r="W387" i="17"/>
  <c r="V387" i="17"/>
  <c r="T387" i="17"/>
  <c r="P387" i="17"/>
  <c r="O387" i="17"/>
  <c r="M86" i="10"/>
  <c r="I350" i="18"/>
  <c r="M350" i="18" s="1"/>
  <c r="V612" i="18"/>
  <c r="T612" i="18"/>
  <c r="O612" i="18"/>
  <c r="J612" i="18"/>
  <c r="I367" i="17"/>
  <c r="I56" i="17"/>
  <c r="M56" i="8"/>
  <c r="I83" i="17"/>
  <c r="L83" i="17" s="1"/>
  <c r="M83" i="8"/>
  <c r="M57" i="10"/>
  <c r="W247" i="17"/>
  <c r="X247" i="17"/>
  <c r="J247" i="17"/>
  <c r="V247" i="17"/>
  <c r="K247" i="17"/>
  <c r="I618" i="14"/>
  <c r="M88" i="6"/>
  <c r="I60" i="17"/>
  <c r="M60" i="8"/>
  <c r="M571" i="18"/>
  <c r="X571" i="18"/>
  <c r="V571" i="18"/>
  <c r="T395" i="17"/>
  <c r="V395" i="17"/>
  <c r="K57" i="18"/>
  <c r="T57" i="18"/>
  <c r="L57" i="18"/>
  <c r="P57" i="18"/>
  <c r="U57" i="18"/>
  <c r="O57" i="18"/>
  <c r="W57" i="18"/>
  <c r="R57" i="18"/>
  <c r="I344" i="18"/>
  <c r="V344" i="18" s="1"/>
  <c r="M80" i="10"/>
  <c r="P180" i="17"/>
  <c r="M180" i="17"/>
  <c r="K180" i="17"/>
  <c r="O180" i="17"/>
  <c r="L180" i="17"/>
  <c r="V180" i="17"/>
  <c r="N180" i="17"/>
  <c r="S180" i="17"/>
  <c r="T180" i="17"/>
  <c r="I319" i="13"/>
  <c r="M48" i="5"/>
  <c r="M40" i="5"/>
  <c r="I311" i="13"/>
  <c r="I298" i="13"/>
  <c r="U298" i="13" s="1"/>
  <c r="M27" i="5"/>
  <c r="I87" i="13"/>
  <c r="S87" i="13" s="1"/>
  <c r="M87" i="5"/>
  <c r="I79" i="13"/>
  <c r="K79" i="13" s="1"/>
  <c r="M79" i="5"/>
  <c r="J71" i="13"/>
  <c r="V71" i="13"/>
  <c r="T71" i="13"/>
  <c r="J58" i="13"/>
  <c r="K58" i="13"/>
  <c r="U58" i="13"/>
  <c r="O58" i="13"/>
  <c r="Q58" i="13"/>
  <c r="M58" i="13"/>
  <c r="N58" i="13"/>
  <c r="R58" i="13"/>
  <c r="V58" i="13"/>
  <c r="S58" i="13"/>
  <c r="T58" i="13"/>
  <c r="W58" i="13"/>
  <c r="P58" i="13"/>
  <c r="L58" i="13"/>
  <c r="X58" i="13"/>
  <c r="X871" i="13" s="1"/>
  <c r="S45" i="13"/>
  <c r="N45" i="13"/>
  <c r="V45" i="13"/>
  <c r="K45" i="13"/>
  <c r="J37" i="13"/>
  <c r="V37" i="13"/>
  <c r="N37" i="13"/>
  <c r="Q37" i="13"/>
  <c r="R37" i="13"/>
  <c r="O37" i="13"/>
  <c r="U37" i="13"/>
  <c r="M37" i="13"/>
  <c r="L37" i="13"/>
  <c r="P37" i="13"/>
  <c r="S37" i="13"/>
  <c r="T37" i="13"/>
  <c r="X37" i="13"/>
  <c r="K37" i="13"/>
  <c r="W37" i="13"/>
  <c r="W14" i="17"/>
  <c r="U14" i="17"/>
  <c r="W45" i="13"/>
  <c r="U180" i="17"/>
  <c r="I420" i="17"/>
  <c r="M92" i="8"/>
  <c r="I18" i="15"/>
  <c r="Q18" i="15"/>
  <c r="K37" i="18"/>
  <c r="Q37" i="18"/>
  <c r="J37" i="18"/>
  <c r="U37" i="18"/>
  <c r="N37" i="18"/>
  <c r="O37" i="18"/>
  <c r="T37" i="18"/>
  <c r="W37" i="18"/>
  <c r="P37" i="18"/>
  <c r="I23" i="13"/>
  <c r="V23" i="13" s="1"/>
  <c r="M23" i="5"/>
  <c r="T421" i="17"/>
  <c r="L421" i="17"/>
  <c r="P14" i="17"/>
  <c r="Q14" i="17"/>
  <c r="W318" i="13"/>
  <c r="P64" i="17"/>
  <c r="J64" i="17"/>
  <c r="P250" i="17"/>
  <c r="L46" i="15"/>
  <c r="V250" i="17"/>
  <c r="P268" i="17"/>
  <c r="R46" i="15"/>
  <c r="Q79" i="18"/>
  <c r="Q250" i="17"/>
  <c r="V79" i="18"/>
  <c r="K564" i="18"/>
  <c r="P564" i="18"/>
  <c r="L564" i="18"/>
  <c r="O564" i="18"/>
  <c r="U564" i="18"/>
  <c r="R564" i="18"/>
  <c r="M67" i="8"/>
  <c r="V57" i="18"/>
  <c r="R180" i="17"/>
  <c r="W605" i="13"/>
  <c r="R18" i="15"/>
  <c r="M26" i="5"/>
  <c r="R571" i="18"/>
  <c r="M37" i="18"/>
  <c r="U93" i="17"/>
  <c r="K607" i="18"/>
  <c r="T607" i="18"/>
  <c r="R607" i="18"/>
  <c r="L607" i="18"/>
  <c r="U607" i="18"/>
  <c r="M607" i="18"/>
  <c r="X607" i="18"/>
  <c r="W607" i="18"/>
  <c r="P607" i="18"/>
  <c r="I24" i="18"/>
  <c r="M24" i="10"/>
  <c r="V46" i="15"/>
  <c r="K249" i="17"/>
  <c r="T249" i="17"/>
  <c r="N249" i="17"/>
  <c r="V608" i="18"/>
  <c r="W608" i="18"/>
  <c r="N608" i="18"/>
  <c r="M608" i="18"/>
  <c r="U608" i="18"/>
  <c r="Q608" i="18"/>
  <c r="R608" i="18"/>
  <c r="I25" i="11"/>
  <c r="H21" i="19"/>
  <c r="W21" i="19" s="1"/>
  <c r="L22" i="11"/>
  <c r="L23" i="11"/>
  <c r="H50" i="19"/>
  <c r="U50" i="19" s="1"/>
  <c r="J25" i="11"/>
  <c r="H52" i="19" s="1"/>
  <c r="X84" i="18"/>
  <c r="W84" i="18"/>
  <c r="M84" i="18"/>
  <c r="S84" i="18"/>
  <c r="K84" i="18"/>
  <c r="R84" i="18"/>
  <c r="V84" i="18"/>
  <c r="O84" i="18"/>
  <c r="J84" i="18"/>
  <c r="T84" i="18"/>
  <c r="U84" i="18"/>
  <c r="O351" i="18"/>
  <c r="P351" i="18"/>
  <c r="M47" i="8"/>
  <c r="I47" i="17"/>
  <c r="W111" i="17"/>
  <c r="X111" i="17"/>
  <c r="M613" i="14"/>
  <c r="I58" i="14"/>
  <c r="J65" i="6"/>
  <c r="J78" i="14"/>
  <c r="N78" i="14"/>
  <c r="K78" i="14"/>
  <c r="T78" i="14"/>
  <c r="P78" i="14"/>
  <c r="O78" i="14"/>
  <c r="S78" i="14"/>
  <c r="R78" i="14"/>
  <c r="Q78" i="14"/>
  <c r="U78" i="14"/>
  <c r="V78" i="14"/>
  <c r="W78" i="14"/>
  <c r="X78" i="14"/>
  <c r="L78" i="14"/>
  <c r="J72" i="14"/>
  <c r="N72" i="14"/>
  <c r="U72" i="14"/>
  <c r="M72" i="14"/>
  <c r="Q72" i="14"/>
  <c r="T72" i="14"/>
  <c r="P72" i="14"/>
  <c r="L72" i="14"/>
  <c r="R72" i="14"/>
  <c r="K72" i="14"/>
  <c r="O72" i="14"/>
  <c r="S72" i="14"/>
  <c r="X72" i="14"/>
  <c r="V72" i="14"/>
  <c r="M250" i="17"/>
  <c r="U254" i="17"/>
  <c r="R421" i="17"/>
  <c r="O14" i="17"/>
  <c r="J14" i="17"/>
  <c r="N154" i="17"/>
  <c r="V64" i="17"/>
  <c r="U154" i="17"/>
  <c r="X71" i="13"/>
  <c r="X57" i="18"/>
  <c r="M37" i="5"/>
  <c r="M39" i="5"/>
  <c r="L91" i="6"/>
  <c r="I621" i="14" s="1"/>
  <c r="I338" i="18"/>
  <c r="M47" i="5"/>
  <c r="M395" i="17"/>
  <c r="R15" i="17"/>
  <c r="X15" i="17"/>
  <c r="P15" i="17"/>
  <c r="W15" i="17"/>
  <c r="M15" i="17"/>
  <c r="L15" i="17"/>
  <c r="M83" i="6"/>
  <c r="L614" i="18"/>
  <c r="I325" i="18"/>
  <c r="T84" i="17"/>
  <c r="S84" i="17"/>
  <c r="U84" i="17"/>
  <c r="V109" i="17"/>
  <c r="K109" i="17"/>
  <c r="T109" i="17"/>
  <c r="W109" i="17"/>
  <c r="R109" i="17"/>
  <c r="S109" i="17"/>
  <c r="P109" i="17"/>
  <c r="I466" i="17"/>
  <c r="M138" i="8"/>
  <c r="I564" i="14"/>
  <c r="M34" i="6"/>
  <c r="W631" i="13"/>
  <c r="X631" i="13"/>
  <c r="M616" i="13"/>
  <c r="Q616" i="13"/>
  <c r="T616" i="13"/>
  <c r="U616" i="13"/>
  <c r="N616" i="13"/>
  <c r="V616" i="13"/>
  <c r="K616" i="13"/>
  <c r="R616" i="13"/>
  <c r="P616" i="13"/>
  <c r="W616" i="13"/>
  <c r="L616" i="13"/>
  <c r="K579" i="13"/>
  <c r="U579" i="13"/>
  <c r="S579" i="13"/>
  <c r="O579" i="13"/>
  <c r="Q579" i="13"/>
  <c r="X579" i="13"/>
  <c r="M579" i="13"/>
  <c r="W579" i="13"/>
  <c r="I348" i="14"/>
  <c r="G27" i="23"/>
  <c r="J343" i="14"/>
  <c r="K343" i="14"/>
  <c r="P343" i="14"/>
  <c r="N343" i="14"/>
  <c r="S343" i="14"/>
  <c r="R343" i="14"/>
  <c r="V343" i="14"/>
  <c r="L343" i="14"/>
  <c r="Q343" i="14"/>
  <c r="U343" i="14"/>
  <c r="O343" i="14"/>
  <c r="W343" i="14"/>
  <c r="Q57" i="18"/>
  <c r="J180" i="17"/>
  <c r="M71" i="5"/>
  <c r="X294" i="17"/>
  <c r="W294" i="17"/>
  <c r="J294" i="17"/>
  <c r="V294" i="17"/>
  <c r="K571" i="18"/>
  <c r="Q268" i="17"/>
  <c r="N268" i="17"/>
  <c r="O268" i="17"/>
  <c r="K268" i="17"/>
  <c r="T268" i="17"/>
  <c r="S268" i="17"/>
  <c r="J268" i="17"/>
  <c r="M39" i="10"/>
  <c r="J30" i="10"/>
  <c r="M28" i="10"/>
  <c r="U206" i="17"/>
  <c r="M206" i="17"/>
  <c r="J206" i="17"/>
  <c r="W206" i="17"/>
  <c r="I36" i="17"/>
  <c r="I373" i="17"/>
  <c r="M45" i="8"/>
  <c r="W254" i="17"/>
  <c r="V254" i="17"/>
  <c r="X254" i="17"/>
  <c r="I397" i="17"/>
  <c r="M69" i="8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K154" i="17"/>
  <c r="W154" i="17"/>
  <c r="O22" i="19"/>
  <c r="V22" i="19"/>
  <c r="T22" i="19"/>
  <c r="P22" i="19"/>
  <c r="W73" i="18"/>
  <c r="X73" i="18"/>
  <c r="L73" i="18"/>
  <c r="U73" i="18"/>
  <c r="P73" i="18"/>
  <c r="T73" i="18"/>
  <c r="M79" i="18"/>
  <c r="R79" i="18"/>
  <c r="J79" i="18"/>
  <c r="T79" i="18"/>
  <c r="K79" i="18"/>
  <c r="N79" i="18"/>
  <c r="W79" i="18"/>
  <c r="O79" i="18"/>
  <c r="V280" i="18"/>
  <c r="T280" i="18"/>
  <c r="M280" i="18"/>
  <c r="X280" i="18"/>
  <c r="U352" i="18"/>
  <c r="J352" i="18"/>
  <c r="X352" i="18"/>
  <c r="S352" i="18"/>
  <c r="K352" i="18"/>
  <c r="P352" i="18"/>
  <c r="V352" i="18"/>
  <c r="L352" i="18"/>
  <c r="Q352" i="18"/>
  <c r="M352" i="18"/>
  <c r="O352" i="18"/>
  <c r="M410" i="17"/>
  <c r="L410" i="17"/>
  <c r="W410" i="17"/>
  <c r="N410" i="17"/>
  <c r="K410" i="17"/>
  <c r="R410" i="17"/>
  <c r="U410" i="17"/>
  <c r="O410" i="17"/>
  <c r="I554" i="18"/>
  <c r="L30" i="10"/>
  <c r="I558" i="18" s="1"/>
  <c r="X591" i="18"/>
  <c r="W591" i="18"/>
  <c r="T591" i="18"/>
  <c r="O591" i="18"/>
  <c r="W46" i="15"/>
  <c r="J46" i="15"/>
  <c r="N46" i="15"/>
  <c r="O46" i="15"/>
  <c r="S46" i="15"/>
  <c r="Q46" i="15"/>
  <c r="J354" i="17"/>
  <c r="T354" i="17"/>
  <c r="S354" i="17"/>
  <c r="M124" i="8"/>
  <c r="I288" i="17"/>
  <c r="W591" i="13"/>
  <c r="X591" i="13"/>
  <c r="I337" i="14"/>
  <c r="K91" i="6"/>
  <c r="I356" i="14" s="1"/>
  <c r="L250" i="17"/>
  <c r="V154" i="17"/>
  <c r="Q73" i="18"/>
  <c r="Q254" i="17"/>
  <c r="L254" i="17"/>
  <c r="R250" i="17"/>
  <c r="V73" i="18"/>
  <c r="P79" i="18"/>
  <c r="W421" i="17"/>
  <c r="M14" i="17"/>
  <c r="X352" i="13"/>
  <c r="N73" i="18"/>
  <c r="M46" i="15"/>
  <c r="W64" i="17"/>
  <c r="O64" i="17"/>
  <c r="W71" i="13"/>
  <c r="T154" i="17"/>
  <c r="W268" i="17"/>
  <c r="S73" i="18"/>
  <c r="P294" i="17"/>
  <c r="L154" i="17"/>
  <c r="S57" i="18"/>
  <c r="M26" i="8"/>
  <c r="M45" i="5"/>
  <c r="M58" i="5"/>
  <c r="R614" i="18"/>
  <c r="K285" i="17"/>
  <c r="X285" i="17"/>
  <c r="X385" i="17"/>
  <c r="Q385" i="17"/>
  <c r="U385" i="17"/>
  <c r="K385" i="17"/>
  <c r="N609" i="18"/>
  <c r="W609" i="18"/>
  <c r="Q609" i="18"/>
  <c r="U609" i="18"/>
  <c r="R609" i="18"/>
  <c r="X609" i="18"/>
  <c r="T609" i="18"/>
  <c r="K609" i="18"/>
  <c r="P609" i="18"/>
  <c r="H23" i="19"/>
  <c r="L24" i="11"/>
  <c r="U354" i="17"/>
  <c r="W270" i="17"/>
  <c r="W598" i="17" s="1"/>
  <c r="X270" i="17"/>
  <c r="V243" i="17"/>
  <c r="N243" i="17"/>
  <c r="Q243" i="17"/>
  <c r="J243" i="17"/>
  <c r="S400" i="17"/>
  <c r="W400" i="17"/>
  <c r="R400" i="17"/>
  <c r="K400" i="17"/>
  <c r="M400" i="17"/>
  <c r="P400" i="17"/>
  <c r="J400" i="17"/>
  <c r="O400" i="17"/>
  <c r="V400" i="17"/>
  <c r="S147" i="17"/>
  <c r="T147" i="17"/>
  <c r="P147" i="17"/>
  <c r="L147" i="17"/>
  <c r="M161" i="8"/>
  <c r="I489" i="17"/>
  <c r="U489" i="17" s="1"/>
  <c r="L33" i="7"/>
  <c r="P578" i="18"/>
  <c r="V391" i="17"/>
  <c r="S391" i="17"/>
  <c r="Q48" i="18"/>
  <c r="X48" i="18"/>
  <c r="W390" i="17"/>
  <c r="O390" i="17"/>
  <c r="P390" i="17"/>
  <c r="V390" i="17"/>
  <c r="Q390" i="17"/>
  <c r="X390" i="17"/>
  <c r="S390" i="17"/>
  <c r="X89" i="17"/>
  <c r="P89" i="17"/>
  <c r="Q89" i="17"/>
  <c r="V89" i="17"/>
  <c r="J89" i="17"/>
  <c r="K89" i="17"/>
  <c r="J577" i="18"/>
  <c r="W577" i="18"/>
  <c r="M577" i="18"/>
  <c r="S577" i="18"/>
  <c r="X577" i="18"/>
  <c r="U577" i="18"/>
  <c r="Q577" i="18"/>
  <c r="U86" i="18"/>
  <c r="J86" i="18"/>
  <c r="V353" i="18"/>
  <c r="L353" i="18"/>
  <c r="K353" i="18"/>
  <c r="P353" i="18"/>
  <c r="N353" i="18"/>
  <c r="U353" i="18"/>
  <c r="W353" i="18"/>
  <c r="R353" i="18"/>
  <c r="X60" i="18"/>
  <c r="N60" i="18"/>
  <c r="I286" i="18"/>
  <c r="K30" i="10"/>
  <c r="I294" i="18" s="1"/>
  <c r="N408" i="17"/>
  <c r="X408" i="17"/>
  <c r="Q408" i="17"/>
  <c r="P408" i="17"/>
  <c r="U408" i="17"/>
  <c r="V408" i="17"/>
  <c r="K408" i="17"/>
  <c r="L408" i="17"/>
  <c r="Q114" i="15"/>
  <c r="M114" i="15"/>
  <c r="O114" i="15"/>
  <c r="I114" i="15"/>
  <c r="S114" i="15"/>
  <c r="K114" i="15"/>
  <c r="M353" i="17"/>
  <c r="N353" i="17"/>
  <c r="K75" i="15"/>
  <c r="V75" i="15"/>
  <c r="R75" i="15"/>
  <c r="S75" i="15"/>
  <c r="P75" i="15"/>
  <c r="M75" i="15"/>
  <c r="O75" i="15"/>
  <c r="J75" i="15"/>
  <c r="W75" i="15"/>
  <c r="I75" i="15"/>
  <c r="Q75" i="15"/>
  <c r="J625" i="13"/>
  <c r="P625" i="13"/>
  <c r="R625" i="13"/>
  <c r="T625" i="13"/>
  <c r="L625" i="13"/>
  <c r="N625" i="13"/>
  <c r="O625" i="13"/>
  <c r="K625" i="13"/>
  <c r="Q625" i="13"/>
  <c r="M625" i="13"/>
  <c r="U625" i="13"/>
  <c r="S625" i="13"/>
  <c r="V625" i="13"/>
  <c r="I617" i="13"/>
  <c r="M75" i="5"/>
  <c r="H42" i="23"/>
  <c r="L604" i="13"/>
  <c r="N604" i="13"/>
  <c r="P604" i="13"/>
  <c r="R604" i="13"/>
  <c r="V604" i="13"/>
  <c r="T604" i="13"/>
  <c r="J583" i="13"/>
  <c r="L583" i="13"/>
  <c r="P583" i="13"/>
  <c r="R583" i="13"/>
  <c r="T583" i="13"/>
  <c r="X583" i="13"/>
  <c r="V583" i="13"/>
  <c r="J570" i="13"/>
  <c r="O570" i="13"/>
  <c r="U570" i="13"/>
  <c r="P570" i="13"/>
  <c r="V570" i="13"/>
  <c r="Q570" i="13"/>
  <c r="M570" i="13"/>
  <c r="N570" i="13"/>
  <c r="K570" i="13"/>
  <c r="L570" i="13"/>
  <c r="S570" i="13"/>
  <c r="T570" i="13"/>
  <c r="R570" i="13"/>
  <c r="W570" i="13"/>
  <c r="M88" i="5"/>
  <c r="I359" i="13"/>
  <c r="P359" i="13" s="1"/>
  <c r="J351" i="13"/>
  <c r="N351" i="13"/>
  <c r="X351" i="13"/>
  <c r="N343" i="13"/>
  <c r="J343" i="13"/>
  <c r="X343" i="13"/>
  <c r="L330" i="13"/>
  <c r="O330" i="13"/>
  <c r="R330" i="13"/>
  <c r="T330" i="13"/>
  <c r="W330" i="13"/>
  <c r="J317" i="13"/>
  <c r="T317" i="13"/>
  <c r="U317" i="13"/>
  <c r="L317" i="13"/>
  <c r="R317" i="13"/>
  <c r="W317" i="13"/>
  <c r="J309" i="13"/>
  <c r="L309" i="13"/>
  <c r="O309" i="13"/>
  <c r="R309" i="13"/>
  <c r="T309" i="13"/>
  <c r="U309" i="13"/>
  <c r="K296" i="13"/>
  <c r="L296" i="13"/>
  <c r="O296" i="13"/>
  <c r="Q296" i="13"/>
  <c r="M296" i="13"/>
  <c r="P296" i="13"/>
  <c r="U296" i="13"/>
  <c r="V296" i="13"/>
  <c r="R296" i="13"/>
  <c r="T296" i="13"/>
  <c r="J296" i="13"/>
  <c r="X296" i="13"/>
  <c r="J85" i="13"/>
  <c r="M85" i="13"/>
  <c r="R85" i="13"/>
  <c r="U85" i="13"/>
  <c r="I56" i="13"/>
  <c r="R56" i="13" s="1"/>
  <c r="M56" i="5"/>
  <c r="M47" i="10"/>
  <c r="I311" i="18"/>
  <c r="X311" i="18" s="1"/>
  <c r="P269" i="17"/>
  <c r="W269" i="17"/>
  <c r="S269" i="17"/>
  <c r="U269" i="17"/>
  <c r="M106" i="8"/>
  <c r="Q353" i="18"/>
  <c r="P71" i="17"/>
  <c r="R71" i="17"/>
  <c r="V71" i="17"/>
  <c r="M71" i="17"/>
  <c r="W71" i="17"/>
  <c r="J71" i="17"/>
  <c r="M542" i="18"/>
  <c r="L542" i="18"/>
  <c r="S542" i="18"/>
  <c r="N542" i="18"/>
  <c r="R542" i="18"/>
  <c r="W287" i="18"/>
  <c r="X287" i="18"/>
  <c r="J24" i="17"/>
  <c r="O24" i="17"/>
  <c r="S24" i="17"/>
  <c r="R24" i="17"/>
  <c r="X133" i="17"/>
  <c r="W133" i="17"/>
  <c r="R326" i="17"/>
  <c r="U326" i="17"/>
  <c r="S326" i="17"/>
  <c r="Q326" i="17"/>
  <c r="W326" i="17"/>
  <c r="K329" i="13"/>
  <c r="Q329" i="13"/>
  <c r="J329" i="13"/>
  <c r="L329" i="13"/>
  <c r="T329" i="13"/>
  <c r="U329" i="13"/>
  <c r="V329" i="13"/>
  <c r="O329" i="13"/>
  <c r="P329" i="13"/>
  <c r="R329" i="13"/>
  <c r="W329" i="13"/>
  <c r="Q388" i="17"/>
  <c r="M388" i="17"/>
  <c r="V388" i="17"/>
  <c r="S408" i="17"/>
  <c r="M353" i="18"/>
  <c r="W468" i="17"/>
  <c r="M468" i="17"/>
  <c r="R468" i="17"/>
  <c r="X468" i="17"/>
  <c r="J15" i="18"/>
  <c r="L15" i="18"/>
  <c r="X15" i="18"/>
  <c r="R15" i="18"/>
  <c r="K15" i="18"/>
  <c r="M15" i="18"/>
  <c r="H77" i="19"/>
  <c r="M77" i="19" s="1"/>
  <c r="K25" i="11"/>
  <c r="H80" i="19" s="1"/>
  <c r="R87" i="17"/>
  <c r="U87" i="17"/>
  <c r="I27" i="18"/>
  <c r="X27" i="18" s="1"/>
  <c r="M27" i="10"/>
  <c r="M62" i="10"/>
  <c r="I62" i="18"/>
  <c r="X551" i="18"/>
  <c r="V551" i="18"/>
  <c r="L551" i="18"/>
  <c r="U551" i="18"/>
  <c r="J551" i="18"/>
  <c r="R551" i="18"/>
  <c r="M551" i="18"/>
  <c r="I343" i="17"/>
  <c r="L31" i="8"/>
  <c r="I359" i="17" s="1"/>
  <c r="L187" i="17"/>
  <c r="M187" i="17"/>
  <c r="Q187" i="17"/>
  <c r="J187" i="17"/>
  <c r="P187" i="17"/>
  <c r="M18" i="8"/>
  <c r="I18" i="17"/>
  <c r="R447" i="17"/>
  <c r="W447" i="17"/>
  <c r="V447" i="17"/>
  <c r="L447" i="17"/>
  <c r="K447" i="17"/>
  <c r="M593" i="14"/>
  <c r="N593" i="14"/>
  <c r="Q593" i="14"/>
  <c r="W593" i="14"/>
  <c r="T593" i="14"/>
  <c r="P593" i="14"/>
  <c r="S593" i="14"/>
  <c r="O593" i="14"/>
  <c r="R593" i="14"/>
  <c r="W119" i="17"/>
  <c r="S402" i="17"/>
  <c r="J52" i="10"/>
  <c r="I52" i="18" s="1"/>
  <c r="W85" i="18"/>
  <c r="S85" i="18"/>
  <c r="K85" i="18"/>
  <c r="T85" i="18"/>
  <c r="W304" i="18"/>
  <c r="R408" i="17"/>
  <c r="J353" i="18"/>
  <c r="W292" i="18"/>
  <c r="K437" i="17"/>
  <c r="J437" i="17"/>
  <c r="N437" i="17"/>
  <c r="S437" i="17"/>
  <c r="Q437" i="17"/>
  <c r="L437" i="17"/>
  <c r="M569" i="18"/>
  <c r="O569" i="18"/>
  <c r="V569" i="18"/>
  <c r="L89" i="18"/>
  <c r="N89" i="18"/>
  <c r="Q89" i="18"/>
  <c r="X290" i="18"/>
  <c r="W290" i="18"/>
  <c r="U393" i="17"/>
  <c r="V393" i="17"/>
  <c r="R574" i="14"/>
  <c r="V574" i="14"/>
  <c r="Q574" i="14"/>
  <c r="U574" i="14"/>
  <c r="M574" i="14"/>
  <c r="O574" i="14"/>
  <c r="S574" i="14"/>
  <c r="P574" i="14"/>
  <c r="K569" i="14"/>
  <c r="M569" i="14"/>
  <c r="P569" i="14"/>
  <c r="S569" i="14"/>
  <c r="O569" i="14"/>
  <c r="R569" i="14"/>
  <c r="V569" i="14"/>
  <c r="W569" i="14"/>
  <c r="Q569" i="14"/>
  <c r="T569" i="14"/>
  <c r="U569" i="14"/>
  <c r="T343" i="13"/>
  <c r="M70" i="8"/>
  <c r="M63" i="8"/>
  <c r="K412" i="17"/>
  <c r="P412" i="17"/>
  <c r="V604" i="18"/>
  <c r="N604" i="18"/>
  <c r="X604" i="18"/>
  <c r="K601" i="18"/>
  <c r="P601" i="18"/>
  <c r="W601" i="18"/>
  <c r="Q44" i="17"/>
  <c r="J44" i="17"/>
  <c r="M57" i="17"/>
  <c r="N57" i="17"/>
  <c r="W57" i="17"/>
  <c r="O59" i="15"/>
  <c r="K59" i="15"/>
  <c r="J59" i="15"/>
  <c r="R49" i="19"/>
  <c r="W49" i="19"/>
  <c r="I81" i="18"/>
  <c r="M81" i="10"/>
  <c r="X323" i="18"/>
  <c r="W323" i="18"/>
  <c r="P588" i="18"/>
  <c r="L588" i="18"/>
  <c r="S588" i="18"/>
  <c r="Q44" i="18"/>
  <c r="N44" i="18"/>
  <c r="V44" i="18"/>
  <c r="L46" i="7"/>
  <c r="K355" i="17"/>
  <c r="Q355" i="17"/>
  <c r="R355" i="17"/>
  <c r="W342" i="17"/>
  <c r="X342" i="17"/>
  <c r="M342" i="17"/>
  <c r="L608" i="14"/>
  <c r="M608" i="14"/>
  <c r="R608" i="14"/>
  <c r="V608" i="14"/>
  <c r="K608" i="14"/>
  <c r="J608" i="14"/>
  <c r="K604" i="14"/>
  <c r="N604" i="14"/>
  <c r="U604" i="14"/>
  <c r="Q604" i="14"/>
  <c r="T604" i="14"/>
  <c r="L604" i="14"/>
  <c r="P604" i="14"/>
  <c r="R604" i="14"/>
  <c r="R623" i="13"/>
  <c r="V623" i="13"/>
  <c r="T623" i="13"/>
  <c r="W623" i="13"/>
  <c r="L602" i="13"/>
  <c r="O602" i="13"/>
  <c r="Q602" i="13"/>
  <c r="S602" i="13"/>
  <c r="K602" i="13"/>
  <c r="P602" i="13"/>
  <c r="J602" i="13"/>
  <c r="T602" i="13"/>
  <c r="N602" i="13"/>
  <c r="U602" i="13"/>
  <c r="V602" i="13"/>
  <c r="R602" i="13"/>
  <c r="Q577" i="13"/>
  <c r="S577" i="13"/>
  <c r="O577" i="13"/>
  <c r="P577" i="13"/>
  <c r="K577" i="13"/>
  <c r="V577" i="13"/>
  <c r="R577" i="13"/>
  <c r="T577" i="13"/>
  <c r="J287" i="14"/>
  <c r="L287" i="14"/>
  <c r="N287" i="14"/>
  <c r="R287" i="14"/>
  <c r="V287" i="14"/>
  <c r="O287" i="14"/>
  <c r="U287" i="14"/>
  <c r="X287" i="14"/>
  <c r="Q287" i="14"/>
  <c r="T287" i="14"/>
  <c r="J309" i="14"/>
  <c r="L309" i="14"/>
  <c r="M309" i="14"/>
  <c r="K309" i="14"/>
  <c r="R309" i="14"/>
  <c r="V309" i="14"/>
  <c r="N309" i="14"/>
  <c r="U309" i="14"/>
  <c r="P309" i="14"/>
  <c r="O309" i="14"/>
  <c r="T309" i="14"/>
  <c r="Q309" i="14"/>
  <c r="W309" i="14"/>
  <c r="I304" i="14"/>
  <c r="M39" i="6"/>
  <c r="J353" i="14"/>
  <c r="K353" i="14"/>
  <c r="L353" i="14"/>
  <c r="O353" i="14"/>
  <c r="Q353" i="14"/>
  <c r="T353" i="14"/>
  <c r="N353" i="14"/>
  <c r="P353" i="14"/>
  <c r="M353" i="14"/>
  <c r="S353" i="14"/>
  <c r="U353" i="14"/>
  <c r="X353" i="14"/>
  <c r="J347" i="14"/>
  <c r="O347" i="14"/>
  <c r="U347" i="14"/>
  <c r="Q347" i="14"/>
  <c r="K347" i="14"/>
  <c r="L347" i="14"/>
  <c r="T347" i="14"/>
  <c r="P347" i="14"/>
  <c r="V347" i="14"/>
  <c r="I342" i="14"/>
  <c r="M77" i="6"/>
  <c r="J16" i="13"/>
  <c r="L16" i="13"/>
  <c r="M16" i="13"/>
  <c r="O16" i="13"/>
  <c r="S16" i="13"/>
  <c r="R16" i="13"/>
  <c r="V16" i="13"/>
  <c r="K16" i="13"/>
  <c r="P16" i="13"/>
  <c r="Q16" i="13"/>
  <c r="T16" i="13"/>
  <c r="U16" i="13"/>
  <c r="N16" i="13"/>
  <c r="M624" i="13"/>
  <c r="K624" i="13"/>
  <c r="Q624" i="13"/>
  <c r="R624" i="13"/>
  <c r="V624" i="13"/>
  <c r="U624" i="13"/>
  <c r="P624" i="13"/>
  <c r="L624" i="13"/>
  <c r="N624" i="13"/>
  <c r="T624" i="13"/>
  <c r="L603" i="13"/>
  <c r="N603" i="13"/>
  <c r="J603" i="13"/>
  <c r="R603" i="13"/>
  <c r="P603" i="13"/>
  <c r="T603" i="13"/>
  <c r="V603" i="13"/>
  <c r="W603" i="13"/>
  <c r="K590" i="13"/>
  <c r="M590" i="13"/>
  <c r="Q590" i="13"/>
  <c r="S590" i="13"/>
  <c r="V590" i="13"/>
  <c r="P590" i="13"/>
  <c r="T590" i="13"/>
  <c r="R590" i="13"/>
  <c r="U590" i="13"/>
  <c r="O590" i="13"/>
  <c r="T582" i="13"/>
  <c r="W582" i="13"/>
  <c r="S582" i="13"/>
  <c r="Q582" i="13"/>
  <c r="J569" i="13"/>
  <c r="O569" i="13"/>
  <c r="M569" i="13"/>
  <c r="Q569" i="13"/>
  <c r="V569" i="13"/>
  <c r="K569" i="13"/>
  <c r="S569" i="13"/>
  <c r="U569" i="13"/>
  <c r="J358" i="13"/>
  <c r="Q358" i="13"/>
  <c r="L358" i="13"/>
  <c r="O358" i="13"/>
  <c r="R358" i="13"/>
  <c r="V358" i="13"/>
  <c r="T358" i="13"/>
  <c r="W358" i="13"/>
  <c r="L350" i="13"/>
  <c r="J350" i="13"/>
  <c r="Q350" i="13"/>
  <c r="V350" i="13"/>
  <c r="T350" i="13"/>
  <c r="O350" i="13"/>
  <c r="J342" i="13"/>
  <c r="R342" i="13"/>
  <c r="P316" i="13"/>
  <c r="K316" i="13"/>
  <c r="L316" i="13"/>
  <c r="O316" i="13"/>
  <c r="N316" i="13"/>
  <c r="R316" i="13"/>
  <c r="T316" i="13"/>
  <c r="Q316" i="13"/>
  <c r="U316" i="13"/>
  <c r="J316" i="13"/>
  <c r="V316" i="13"/>
  <c r="X316" i="13"/>
  <c r="I308" i="13"/>
  <c r="K52" i="5"/>
  <c r="I323" i="13" s="1"/>
  <c r="K295" i="13"/>
  <c r="Q295" i="13"/>
  <c r="P295" i="13"/>
  <c r="T295" i="13"/>
  <c r="J295" i="13"/>
  <c r="N295" i="13"/>
  <c r="O295" i="13"/>
  <c r="L295" i="13"/>
  <c r="R295" i="13"/>
  <c r="V295" i="13"/>
  <c r="J84" i="13"/>
  <c r="M84" i="13"/>
  <c r="V84" i="13"/>
  <c r="N84" i="13"/>
  <c r="P84" i="13"/>
  <c r="Q84" i="13"/>
  <c r="L84" i="13"/>
  <c r="T84" i="13"/>
  <c r="U84" i="13"/>
  <c r="S84" i="13"/>
  <c r="O84" i="13"/>
  <c r="R84" i="13"/>
  <c r="K84" i="13"/>
  <c r="J76" i="13"/>
  <c r="K76" i="13"/>
  <c r="V76" i="13"/>
  <c r="O76" i="13"/>
  <c r="Q76" i="13"/>
  <c r="N76" i="13"/>
  <c r="S76" i="13"/>
  <c r="T76" i="13"/>
  <c r="P76" i="13"/>
  <c r="L76" i="13"/>
  <c r="M76" i="13"/>
  <c r="U76" i="13"/>
  <c r="W76" i="13"/>
  <c r="S43" i="13"/>
  <c r="K43" i="13"/>
  <c r="O43" i="13"/>
  <c r="U43" i="13"/>
  <c r="O35" i="13"/>
  <c r="S35" i="13"/>
  <c r="K35" i="13"/>
  <c r="M35" i="13"/>
  <c r="P22" i="13"/>
  <c r="Q22" i="13"/>
  <c r="R411" i="17"/>
  <c r="T412" i="17"/>
  <c r="I63" i="17"/>
  <c r="V588" i="18"/>
  <c r="Q59" i="15"/>
  <c r="J57" i="17"/>
  <c r="M105" i="8"/>
  <c r="I433" i="17"/>
  <c r="S65" i="17"/>
  <c r="W65" i="17"/>
  <c r="U601" i="18"/>
  <c r="K73" i="15"/>
  <c r="U73" i="15"/>
  <c r="O73" i="15"/>
  <c r="J73" i="15"/>
  <c r="S73" i="15"/>
  <c r="X449" i="17"/>
  <c r="R449" i="17"/>
  <c r="W449" i="17"/>
  <c r="S449" i="17"/>
  <c r="U597" i="18"/>
  <c r="L597" i="18"/>
  <c r="M597" i="18"/>
  <c r="W544" i="18"/>
  <c r="M544" i="18"/>
  <c r="T544" i="18"/>
  <c r="P615" i="18"/>
  <c r="U615" i="18"/>
  <c r="X615" i="18"/>
  <c r="W615" i="18"/>
  <c r="R615" i="18"/>
  <c r="N615" i="18"/>
  <c r="M97" i="8"/>
  <c r="I97" i="17"/>
  <c r="W425" i="17"/>
  <c r="L425" i="17"/>
  <c r="V425" i="17"/>
  <c r="P425" i="17"/>
  <c r="O425" i="17"/>
  <c r="N553" i="18"/>
  <c r="O553" i="18"/>
  <c r="J227" i="17"/>
  <c r="X227" i="17"/>
  <c r="L600" i="14"/>
  <c r="M600" i="14"/>
  <c r="N600" i="14"/>
  <c r="S600" i="14"/>
  <c r="R600" i="14"/>
  <c r="V600" i="14"/>
  <c r="P600" i="14"/>
  <c r="Q600" i="14"/>
  <c r="T600" i="14"/>
  <c r="U600" i="14"/>
  <c r="X600" i="14"/>
  <c r="K601" i="13"/>
  <c r="P601" i="13"/>
  <c r="R601" i="13"/>
  <c r="U601" i="13"/>
  <c r="T601" i="13"/>
  <c r="N601" i="13"/>
  <c r="V601" i="13"/>
  <c r="L601" i="13"/>
  <c r="Q601" i="13"/>
  <c r="X601" i="13"/>
  <c r="X439" i="17"/>
  <c r="W439" i="17"/>
  <c r="N608" i="14"/>
  <c r="I565" i="14"/>
  <c r="M35" i="6"/>
  <c r="I617" i="14"/>
  <c r="M87" i="6"/>
  <c r="M577" i="13"/>
  <c r="M59" i="8"/>
  <c r="I223" i="17"/>
  <c r="L65" i="10"/>
  <c r="I593" i="18" s="1"/>
  <c r="N423" i="17"/>
  <c r="V423" i="17"/>
  <c r="N105" i="17"/>
  <c r="S105" i="17"/>
  <c r="K58" i="18"/>
  <c r="N58" i="18"/>
  <c r="L605" i="18"/>
  <c r="W605" i="18"/>
  <c r="Q78" i="19"/>
  <c r="P78" i="19"/>
  <c r="U78" i="19"/>
  <c r="J570" i="18"/>
  <c r="R570" i="18"/>
  <c r="I26" i="18"/>
  <c r="J26" i="18" s="1"/>
  <c r="M26" i="10"/>
  <c r="V556" i="18"/>
  <c r="L556" i="18"/>
  <c r="N556" i="18"/>
  <c r="Q556" i="18"/>
  <c r="M27" i="8"/>
  <c r="I27" i="17"/>
  <c r="V457" i="17"/>
  <c r="X457" i="17"/>
  <c r="Q457" i="17"/>
  <c r="T457" i="17"/>
  <c r="W160" i="17"/>
  <c r="X160" i="17"/>
  <c r="R350" i="13"/>
  <c r="M44" i="10"/>
  <c r="V357" i="17"/>
  <c r="L552" i="18"/>
  <c r="W459" i="17"/>
  <c r="W189" i="17"/>
  <c r="J189" i="17"/>
  <c r="R587" i="18"/>
  <c r="K587" i="18"/>
  <c r="W72" i="18"/>
  <c r="J566" i="18"/>
  <c r="X566" i="18"/>
  <c r="Q203" i="17"/>
  <c r="V203" i="17"/>
  <c r="X488" i="17"/>
  <c r="N488" i="17"/>
  <c r="R488" i="17"/>
  <c r="M72" i="8"/>
  <c r="I236" i="17"/>
  <c r="W236" i="17" s="1"/>
  <c r="J573" i="14"/>
  <c r="Q573" i="14"/>
  <c r="U573" i="14"/>
  <c r="K573" i="14"/>
  <c r="L573" i="14"/>
  <c r="T573" i="14"/>
  <c r="J356" i="13"/>
  <c r="M356" i="13"/>
  <c r="N356" i="13"/>
  <c r="K356" i="13"/>
  <c r="P356" i="13"/>
  <c r="L356" i="13"/>
  <c r="R356" i="13"/>
  <c r="S356" i="13"/>
  <c r="V356" i="13"/>
  <c r="O356" i="13"/>
  <c r="T356" i="13"/>
  <c r="U356" i="13"/>
  <c r="Q356" i="13"/>
  <c r="W356" i="13"/>
  <c r="W898" i="13" s="1"/>
  <c r="V321" i="13"/>
  <c r="K321" i="13"/>
  <c r="R190" i="17"/>
  <c r="X190" i="17"/>
  <c r="U190" i="17"/>
  <c r="O554" i="14"/>
  <c r="N554" i="14"/>
  <c r="R554" i="14"/>
  <c r="V554" i="14"/>
  <c r="Q554" i="14"/>
  <c r="U554" i="14"/>
  <c r="T579" i="14"/>
  <c r="P579" i="14"/>
  <c r="M579" i="14"/>
  <c r="S579" i="14"/>
  <c r="L572" i="14"/>
  <c r="Q572" i="14"/>
  <c r="U572" i="14"/>
  <c r="T572" i="14"/>
  <c r="P572" i="14"/>
  <c r="M194" i="17"/>
  <c r="S194" i="17"/>
  <c r="N472" i="17"/>
  <c r="L472" i="17"/>
  <c r="M129" i="8"/>
  <c r="I293" i="17"/>
  <c r="X293" i="17" s="1"/>
  <c r="H34" i="15"/>
  <c r="V34" i="15" s="1"/>
  <c r="L34" i="7"/>
  <c r="J578" i="14"/>
  <c r="K578" i="14"/>
  <c r="T578" i="14"/>
  <c r="P578" i="14"/>
  <c r="M578" i="14"/>
  <c r="S578" i="14"/>
  <c r="O578" i="14"/>
  <c r="J590" i="14"/>
  <c r="L590" i="14"/>
  <c r="M590" i="14"/>
  <c r="S590" i="14"/>
  <c r="O590" i="14"/>
  <c r="R590" i="14"/>
  <c r="V590" i="14"/>
  <c r="K590" i="14"/>
  <c r="N619" i="14"/>
  <c r="Q619" i="14"/>
  <c r="T619" i="14"/>
  <c r="P619" i="14"/>
  <c r="M619" i="14"/>
  <c r="S619" i="14"/>
  <c r="J614" i="14"/>
  <c r="L614" i="14"/>
  <c r="M614" i="14"/>
  <c r="K614" i="14"/>
  <c r="O614" i="14"/>
  <c r="R614" i="14"/>
  <c r="V614" i="14"/>
  <c r="U614" i="14"/>
  <c r="Q614" i="14"/>
  <c r="L601" i="14"/>
  <c r="P601" i="14"/>
  <c r="N601" i="14"/>
  <c r="S601" i="14"/>
  <c r="M601" i="14"/>
  <c r="R601" i="14"/>
  <c r="V601" i="14"/>
  <c r="N587" i="18"/>
  <c r="I83" i="18"/>
  <c r="M83" i="10"/>
  <c r="M60" i="10"/>
  <c r="Q356" i="17"/>
  <c r="S356" i="17"/>
  <c r="S349" i="17"/>
  <c r="X349" i="17"/>
  <c r="M349" i="17"/>
  <c r="V61" i="17"/>
  <c r="K61" i="17"/>
  <c r="K605" i="14"/>
  <c r="U605" i="14"/>
  <c r="Q605" i="14"/>
  <c r="T605" i="14"/>
  <c r="U341" i="14"/>
  <c r="J588" i="14"/>
  <c r="M588" i="14"/>
  <c r="K588" i="14"/>
  <c r="J587" i="13"/>
  <c r="Q587" i="13"/>
  <c r="S587" i="13"/>
  <c r="M587" i="13"/>
  <c r="O587" i="13"/>
  <c r="U587" i="13"/>
  <c r="J293" i="14"/>
  <c r="N293" i="14"/>
  <c r="J315" i="14"/>
  <c r="O315" i="14"/>
  <c r="J326" i="14"/>
  <c r="N326" i="14"/>
  <c r="K326" i="14"/>
  <c r="J352" i="14"/>
  <c r="N352" i="14"/>
  <c r="K352" i="14"/>
  <c r="N336" i="14"/>
  <c r="K336" i="14"/>
  <c r="P615" i="13"/>
  <c r="R615" i="13"/>
  <c r="T615" i="13"/>
  <c r="N615" i="13"/>
  <c r="J615" i="13"/>
  <c r="L615" i="13"/>
  <c r="K589" i="13"/>
  <c r="L589" i="13"/>
  <c r="O589" i="13"/>
  <c r="S589" i="13"/>
  <c r="V589" i="13"/>
  <c r="Q589" i="13"/>
  <c r="J357" i="13"/>
  <c r="P357" i="13"/>
  <c r="T357" i="13"/>
  <c r="K357" i="13"/>
  <c r="O357" i="13"/>
  <c r="U357" i="13"/>
  <c r="R357" i="13"/>
  <c r="N357" i="13"/>
  <c r="M357" i="13"/>
  <c r="Q357" i="13"/>
  <c r="S357" i="13"/>
  <c r="L349" i="13"/>
  <c r="O349" i="13"/>
  <c r="J349" i="13"/>
  <c r="K349" i="13"/>
  <c r="Q349" i="13"/>
  <c r="N349" i="13"/>
  <c r="R349" i="13"/>
  <c r="V349" i="13"/>
  <c r="P341" i="13"/>
  <c r="V341" i="13"/>
  <c r="L341" i="13"/>
  <c r="O341" i="13"/>
  <c r="K341" i="13"/>
  <c r="R341" i="13"/>
  <c r="T341" i="13"/>
  <c r="Q328" i="13"/>
  <c r="J328" i="13"/>
  <c r="K328" i="13"/>
  <c r="R328" i="13"/>
  <c r="P328" i="13"/>
  <c r="V328" i="13"/>
  <c r="N328" i="13"/>
  <c r="U328" i="13"/>
  <c r="O328" i="13"/>
  <c r="L328" i="13"/>
  <c r="K568" i="14"/>
  <c r="M568" i="14"/>
  <c r="J292" i="14"/>
  <c r="K292" i="14"/>
  <c r="J314" i="14"/>
  <c r="N314" i="14"/>
  <c r="L341" i="14"/>
  <c r="M341" i="14"/>
  <c r="N299" i="13"/>
  <c r="R299" i="13"/>
  <c r="K299" i="13"/>
  <c r="J299" i="13"/>
  <c r="U299" i="13"/>
  <c r="V299" i="13"/>
  <c r="O299" i="13"/>
  <c r="L299" i="13"/>
  <c r="P299" i="13"/>
  <c r="Q299" i="13"/>
  <c r="M140" i="8"/>
  <c r="M88" i="10"/>
  <c r="M144" i="8"/>
  <c r="V341" i="14"/>
  <c r="T292" i="14"/>
  <c r="R341" i="14"/>
  <c r="Q314" i="14"/>
  <c r="O568" i="14"/>
  <c r="O314" i="14"/>
  <c r="L553" i="14"/>
  <c r="J567" i="14"/>
  <c r="K567" i="14"/>
  <c r="M567" i="14"/>
  <c r="L558" i="13"/>
  <c r="M558" i="13"/>
  <c r="J558" i="13"/>
  <c r="Q627" i="13"/>
  <c r="U627" i="13"/>
  <c r="K627" i="13"/>
  <c r="O627" i="13"/>
  <c r="V612" i="13"/>
  <c r="L612" i="13"/>
  <c r="N612" i="13"/>
  <c r="Q612" i="13"/>
  <c r="K612" i="13"/>
  <c r="K581" i="13"/>
  <c r="R581" i="13"/>
  <c r="P581" i="13"/>
  <c r="U581" i="13"/>
  <c r="J302" i="14"/>
  <c r="L302" i="14"/>
  <c r="J324" i="14"/>
  <c r="L324" i="14"/>
  <c r="J351" i="14"/>
  <c r="K351" i="14"/>
  <c r="J345" i="14"/>
  <c r="K345" i="14"/>
  <c r="M109" i="8"/>
  <c r="U314" i="14"/>
  <c r="S568" i="14"/>
  <c r="R553" i="14"/>
  <c r="Q292" i="14"/>
  <c r="N553" i="14"/>
  <c r="J556" i="14"/>
  <c r="M556" i="14"/>
  <c r="J626" i="13"/>
  <c r="M626" i="13"/>
  <c r="U626" i="13"/>
  <c r="K626" i="13"/>
  <c r="O626" i="13"/>
  <c r="J290" i="14"/>
  <c r="K290" i="14"/>
  <c r="J312" i="14"/>
  <c r="N312" i="14"/>
  <c r="K312" i="14"/>
  <c r="J332" i="13"/>
  <c r="O332" i="13"/>
  <c r="K332" i="13"/>
  <c r="L332" i="13"/>
  <c r="N332" i="13"/>
  <c r="T332" i="13"/>
  <c r="U332" i="13"/>
  <c r="M332" i="13"/>
  <c r="Q332" i="13"/>
  <c r="V332" i="13"/>
  <c r="J48" i="14"/>
  <c r="N48" i="14"/>
  <c r="J35" i="14"/>
  <c r="L35" i="14"/>
  <c r="M35" i="14"/>
  <c r="J62" i="13"/>
  <c r="R62" i="13"/>
  <c r="L62" i="13"/>
  <c r="S62" i="13"/>
  <c r="U62" i="13"/>
  <c r="V62" i="13"/>
  <c r="O62" i="13"/>
  <c r="T62" i="13"/>
  <c r="P62" i="13"/>
  <c r="M62" i="13"/>
  <c r="K62" i="13"/>
  <c r="M585" i="13"/>
  <c r="O585" i="13"/>
  <c r="K585" i="13"/>
  <c r="R585" i="13"/>
  <c r="P564" i="13"/>
  <c r="L564" i="13"/>
  <c r="R564" i="13"/>
  <c r="T564" i="13"/>
  <c r="O73" i="13"/>
  <c r="Q73" i="13"/>
  <c r="N73" i="13"/>
  <c r="L73" i="13"/>
  <c r="R73" i="13"/>
  <c r="V73" i="13"/>
  <c r="P73" i="13"/>
  <c r="T73" i="13"/>
  <c r="U73" i="13"/>
  <c r="S73" i="13"/>
  <c r="L65" i="5"/>
  <c r="I607" i="13" s="1"/>
  <c r="M355" i="13"/>
  <c r="J355" i="13"/>
  <c r="U355" i="13"/>
  <c r="S355" i="13"/>
  <c r="J334" i="13"/>
  <c r="K334" i="13"/>
  <c r="U334" i="13"/>
  <c r="J314" i="13"/>
  <c r="U314" i="13"/>
  <c r="V314" i="13"/>
  <c r="P314" i="13"/>
  <c r="N82" i="13"/>
  <c r="P82" i="13"/>
  <c r="Q82" i="13"/>
  <c r="R82" i="13"/>
  <c r="J82" i="13"/>
  <c r="K82" i="13"/>
  <c r="S82" i="13"/>
  <c r="T82" i="13"/>
  <c r="U82" i="13"/>
  <c r="M82" i="13"/>
  <c r="O82" i="13"/>
  <c r="J74" i="13"/>
  <c r="M74" i="13"/>
  <c r="P74" i="13"/>
  <c r="S74" i="13"/>
  <c r="L74" i="13"/>
  <c r="Q74" i="13"/>
  <c r="R74" i="13"/>
  <c r="K74" i="13"/>
  <c r="O74" i="13"/>
  <c r="N74" i="13"/>
  <c r="V74" i="13"/>
  <c r="U74" i="13"/>
  <c r="S61" i="13"/>
  <c r="V61" i="13"/>
  <c r="K61" i="13"/>
  <c r="J61" i="13"/>
  <c r="N61" i="13"/>
  <c r="M61" i="13"/>
  <c r="R61" i="13"/>
  <c r="O61" i="13"/>
  <c r="J49" i="13"/>
  <c r="O49" i="13"/>
  <c r="Q49" i="13"/>
  <c r="T49" i="13"/>
  <c r="R49" i="13"/>
  <c r="V49" i="13"/>
  <c r="L49" i="13"/>
  <c r="S49" i="13"/>
  <c r="J41" i="13"/>
  <c r="K41" i="13"/>
  <c r="U41" i="13"/>
  <c r="T41" i="13"/>
  <c r="P41" i="13"/>
  <c r="Q41" i="13"/>
  <c r="M621" i="13"/>
  <c r="L621" i="13"/>
  <c r="N621" i="13"/>
  <c r="L293" i="13"/>
  <c r="J293" i="13"/>
  <c r="N293" i="13"/>
  <c r="R293" i="13"/>
  <c r="K293" i="13"/>
  <c r="M293" i="13"/>
  <c r="Q293" i="13"/>
  <c r="T293" i="13"/>
  <c r="P293" i="13"/>
  <c r="K73" i="13"/>
  <c r="K611" i="14"/>
  <c r="Q585" i="13"/>
  <c r="N564" i="13"/>
  <c r="P628" i="13"/>
  <c r="R628" i="13"/>
  <c r="L620" i="13"/>
  <c r="N620" i="13"/>
  <c r="K620" i="13"/>
  <c r="Q620" i="13"/>
  <c r="R41" i="13"/>
  <c r="M41" i="13"/>
  <c r="L41" i="13"/>
  <c r="R346" i="13"/>
  <c r="S346" i="13"/>
  <c r="U346" i="13"/>
  <c r="J34" i="13"/>
  <c r="P34" i="13"/>
  <c r="M34" i="13"/>
  <c r="Q34" i="13"/>
  <c r="R34" i="13"/>
  <c r="S34" i="13"/>
  <c r="K34" i="13"/>
  <c r="O34" i="13"/>
  <c r="V34" i="13"/>
  <c r="L34" i="13"/>
  <c r="K580" i="13"/>
  <c r="K294" i="13"/>
  <c r="S294" i="13"/>
  <c r="R27" i="13"/>
  <c r="L27" i="13"/>
  <c r="T27" i="13"/>
  <c r="J315" i="13"/>
  <c r="K315" i="13"/>
  <c r="L315" i="13"/>
  <c r="O315" i="13"/>
  <c r="N315" i="13"/>
  <c r="P315" i="13"/>
  <c r="J307" i="13"/>
  <c r="N307" i="13"/>
  <c r="P307" i="13"/>
  <c r="K307" i="13"/>
  <c r="L307" i="13"/>
  <c r="K305" i="13"/>
  <c r="J305" i="13"/>
  <c r="K30" i="5"/>
  <c r="I301" i="13" s="1"/>
  <c r="L30" i="5"/>
  <c r="I572" i="13" s="1"/>
  <c r="H56" i="1"/>
  <c r="L58" i="1"/>
  <c r="L56" i="1" s="1"/>
  <c r="O813" i="18"/>
  <c r="Y21" i="20"/>
  <c r="E168" i="21"/>
  <c r="I169" i="21" s="1"/>
  <c r="E162" i="21"/>
  <c r="F163" i="21" s="1"/>
  <c r="E165" i="21"/>
  <c r="I166" i="21" s="1"/>
  <c r="K813" i="18"/>
  <c r="Q813" i="18"/>
  <c r="X813" i="18"/>
  <c r="P813" i="18"/>
  <c r="I940" i="18"/>
  <c r="G183" i="10"/>
  <c r="I975" i="18" s="1"/>
  <c r="R813" i="18"/>
  <c r="X874" i="13"/>
  <c r="X887" i="13"/>
  <c r="I887" i="18"/>
  <c r="G131" i="10"/>
  <c r="W30" i="20"/>
  <c r="W32" i="20" s="1"/>
  <c r="U13" i="1" s="1"/>
  <c r="U52" i="1" s="1"/>
  <c r="Y549" i="18"/>
  <c r="Y21" i="18"/>
  <c r="G34" i="11"/>
  <c r="H110" i="19"/>
  <c r="G19" i="1" s="1"/>
  <c r="F18" i="12"/>
  <c r="W813" i="18"/>
  <c r="X30" i="20"/>
  <c r="X32" i="20" s="1"/>
  <c r="V13" i="1" s="1"/>
  <c r="Q209" i="17"/>
  <c r="K209" i="17"/>
  <c r="P209" i="17"/>
  <c r="S209" i="17"/>
  <c r="O209" i="17"/>
  <c r="J209" i="17"/>
  <c r="N209" i="17"/>
  <c r="T209" i="17"/>
  <c r="L209" i="17"/>
  <c r="U209" i="17"/>
  <c r="W209" i="17"/>
  <c r="V209" i="17"/>
  <c r="R209" i="17"/>
  <c r="M209" i="17"/>
  <c r="X209" i="17"/>
  <c r="X574" i="18"/>
  <c r="V574" i="18"/>
  <c r="K574" i="18"/>
  <c r="U574" i="18"/>
  <c r="M574" i="18"/>
  <c r="W574" i="18"/>
  <c r="O574" i="18"/>
  <c r="J574" i="18"/>
  <c r="R574" i="18"/>
  <c r="P574" i="18"/>
  <c r="S574" i="18"/>
  <c r="Q574" i="18"/>
  <c r="T574" i="18"/>
  <c r="K306" i="18"/>
  <c r="V306" i="18"/>
  <c r="J306" i="18"/>
  <c r="W306" i="18"/>
  <c r="T306" i="18"/>
  <c r="X306" i="18"/>
  <c r="P306" i="18"/>
  <c r="Q306" i="18"/>
  <c r="M306" i="18"/>
  <c r="U306" i="18"/>
  <c r="L306" i="18"/>
  <c r="X58" i="17"/>
  <c r="U58" i="17"/>
  <c r="U67" i="17"/>
  <c r="P385" i="17"/>
  <c r="O385" i="17"/>
  <c r="T385" i="17"/>
  <c r="W385" i="17"/>
  <c r="S385" i="17"/>
  <c r="J385" i="17"/>
  <c r="V385" i="17"/>
  <c r="R385" i="17"/>
  <c r="M411" i="17"/>
  <c r="S411" i="17"/>
  <c r="Q411" i="17"/>
  <c r="K411" i="17"/>
  <c r="U411" i="17"/>
  <c r="X411" i="17"/>
  <c r="L411" i="17"/>
  <c r="V411" i="17"/>
  <c r="P411" i="17"/>
  <c r="M44" i="8"/>
  <c r="I208" i="17"/>
  <c r="R413" i="17"/>
  <c r="K413" i="17"/>
  <c r="S413" i="17"/>
  <c r="L413" i="17"/>
  <c r="T413" i="17"/>
  <c r="M413" i="17"/>
  <c r="U413" i="17"/>
  <c r="Q413" i="17"/>
  <c r="W413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I77" i="18"/>
  <c r="J91" i="10"/>
  <c r="X244" i="17"/>
  <c r="V244" i="17"/>
  <c r="J244" i="17"/>
  <c r="W244" i="17"/>
  <c r="V326" i="18"/>
  <c r="X326" i="18"/>
  <c r="V183" i="17"/>
  <c r="J183" i="17"/>
  <c r="M183" i="17"/>
  <c r="R183" i="17"/>
  <c r="U183" i="17"/>
  <c r="Q183" i="17"/>
  <c r="L183" i="17"/>
  <c r="X183" i="17"/>
  <c r="N183" i="17"/>
  <c r="O183" i="17"/>
  <c r="P202" i="17"/>
  <c r="S202" i="17"/>
  <c r="O202" i="17"/>
  <c r="X202" i="17"/>
  <c r="K202" i="17"/>
  <c r="M202" i="17"/>
  <c r="V202" i="17"/>
  <c r="W202" i="17"/>
  <c r="Q202" i="17"/>
  <c r="N202" i="17"/>
  <c r="U75" i="18"/>
  <c r="K75" i="18"/>
  <c r="W75" i="18"/>
  <c r="J75" i="18"/>
  <c r="X75" i="18"/>
  <c r="S75" i="18"/>
  <c r="R75" i="18"/>
  <c r="V75" i="18"/>
  <c r="Q434" i="17"/>
  <c r="O434" i="17"/>
  <c r="U434" i="17"/>
  <c r="S434" i="17"/>
  <c r="J434" i="17"/>
  <c r="K434" i="17"/>
  <c r="N434" i="17"/>
  <c r="P434" i="17"/>
  <c r="M434" i="17"/>
  <c r="T434" i="17"/>
  <c r="N311" i="17"/>
  <c r="J311" i="17"/>
  <c r="X311" i="17"/>
  <c r="M311" i="17"/>
  <c r="K311" i="17"/>
  <c r="P311" i="17"/>
  <c r="Q311" i="17"/>
  <c r="U311" i="17"/>
  <c r="O311" i="17"/>
  <c r="R311" i="17"/>
  <c r="W252" i="17"/>
  <c r="X252" i="17"/>
  <c r="X182" i="17"/>
  <c r="V182" i="17"/>
  <c r="U182" i="17"/>
  <c r="P182" i="17"/>
  <c r="S182" i="17"/>
  <c r="J182" i="17"/>
  <c r="W182" i="17"/>
  <c r="R182" i="17"/>
  <c r="N182" i="17"/>
  <c r="K182" i="17"/>
  <c r="W162" i="17"/>
  <c r="X162" i="17"/>
  <c r="L162" i="17"/>
  <c r="P162" i="17"/>
  <c r="H72" i="15"/>
  <c r="L31" i="7"/>
  <c r="I586" i="13"/>
  <c r="M44" i="5"/>
  <c r="L52" i="5"/>
  <c r="I578" i="13"/>
  <c r="W58" i="17"/>
  <c r="S58" i="17"/>
  <c r="L67" i="17"/>
  <c r="J252" i="17"/>
  <c r="V434" i="17"/>
  <c r="O75" i="18"/>
  <c r="O182" i="17"/>
  <c r="P183" i="17"/>
  <c r="U395" i="17"/>
  <c r="X307" i="18"/>
  <c r="M89" i="8"/>
  <c r="U285" i="17"/>
  <c r="P285" i="17"/>
  <c r="N285" i="17"/>
  <c r="V285" i="17"/>
  <c r="W285" i="17"/>
  <c r="R285" i="17"/>
  <c r="Q285" i="17"/>
  <c r="J285" i="17"/>
  <c r="S285" i="17"/>
  <c r="O285" i="17"/>
  <c r="L285" i="17"/>
  <c r="S311" i="17"/>
  <c r="I302" i="18"/>
  <c r="M38" i="10"/>
  <c r="L585" i="18"/>
  <c r="P585" i="18"/>
  <c r="N585" i="18"/>
  <c r="R585" i="18"/>
  <c r="Q585" i="18"/>
  <c r="T585" i="18"/>
  <c r="V585" i="18"/>
  <c r="X585" i="18"/>
  <c r="K585" i="18"/>
  <c r="U585" i="18"/>
  <c r="Q28" i="17"/>
  <c r="X28" i="17"/>
  <c r="U28" i="17"/>
  <c r="K28" i="17"/>
  <c r="O28" i="17"/>
  <c r="W28" i="17"/>
  <c r="N28" i="17"/>
  <c r="L28" i="17"/>
  <c r="J28" i="17"/>
  <c r="P28" i="17"/>
  <c r="M28" i="17"/>
  <c r="M84" i="10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M94" i="8"/>
  <c r="M74" i="8"/>
  <c r="I238" i="17"/>
  <c r="V222" i="17"/>
  <c r="X222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X354" i="17"/>
  <c r="N354" i="17"/>
  <c r="Q354" i="17"/>
  <c r="O354" i="17"/>
  <c r="L354" i="17"/>
  <c r="M354" i="17"/>
  <c r="P354" i="17"/>
  <c r="R354" i="17"/>
  <c r="K354" i="17"/>
  <c r="W354" i="17"/>
  <c r="I490" i="17"/>
  <c r="M162" i="8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L30" i="17"/>
  <c r="M30" i="17"/>
  <c r="R58" i="17"/>
  <c r="K58" i="17"/>
  <c r="N75" i="18"/>
  <c r="W67" i="17"/>
  <c r="L202" i="17"/>
  <c r="R434" i="17"/>
  <c r="O294" i="17"/>
  <c r="L294" i="17"/>
  <c r="N294" i="17"/>
  <c r="M294" i="17"/>
  <c r="U294" i="17"/>
  <c r="S294" i="17"/>
  <c r="R294" i="17"/>
  <c r="T294" i="17"/>
  <c r="M75" i="18"/>
  <c r="T311" i="17"/>
  <c r="S183" i="17"/>
  <c r="I28" i="18"/>
  <c r="W307" i="18"/>
  <c r="W311" i="17"/>
  <c r="L311" i="17"/>
  <c r="O571" i="18"/>
  <c r="U571" i="18"/>
  <c r="T571" i="18"/>
  <c r="S571" i="18"/>
  <c r="Q571" i="18"/>
  <c r="J571" i="18"/>
  <c r="P571" i="18"/>
  <c r="W571" i="18"/>
  <c r="I576" i="18"/>
  <c r="T589" i="18"/>
  <c r="Q589" i="18"/>
  <c r="S589" i="18"/>
  <c r="P589" i="18"/>
  <c r="W589" i="18"/>
  <c r="K589" i="18"/>
  <c r="U589" i="18"/>
  <c r="O589" i="18"/>
  <c r="X589" i="18"/>
  <c r="U207" i="17"/>
  <c r="X207" i="17"/>
  <c r="L207" i="17"/>
  <c r="W207" i="17"/>
  <c r="T207" i="17"/>
  <c r="S207" i="17"/>
  <c r="P207" i="17"/>
  <c r="M207" i="17"/>
  <c r="R207" i="17"/>
  <c r="I96" i="17"/>
  <c r="M96" i="8"/>
  <c r="M38" i="18"/>
  <c r="X38" i="18"/>
  <c r="N38" i="18"/>
  <c r="R38" i="18"/>
  <c r="U38" i="18"/>
  <c r="T38" i="18"/>
  <c r="P38" i="18"/>
  <c r="S38" i="18"/>
  <c r="J38" i="18"/>
  <c r="L38" i="18"/>
  <c r="K45" i="17"/>
  <c r="W45" i="17"/>
  <c r="P45" i="17"/>
  <c r="L45" i="17"/>
  <c r="S45" i="17"/>
  <c r="T45" i="17"/>
  <c r="N45" i="17"/>
  <c r="M45" i="17"/>
  <c r="X45" i="17"/>
  <c r="M62" i="8"/>
  <c r="P211" i="17"/>
  <c r="M211" i="17"/>
  <c r="K211" i="17"/>
  <c r="U211" i="17"/>
  <c r="S211" i="17"/>
  <c r="V211" i="17"/>
  <c r="R211" i="17"/>
  <c r="N211" i="17"/>
  <c r="O211" i="17"/>
  <c r="T211" i="17"/>
  <c r="J211" i="17"/>
  <c r="Q211" i="17"/>
  <c r="W81" i="17"/>
  <c r="X81" i="17"/>
  <c r="R81" i="17"/>
  <c r="N81" i="17"/>
  <c r="J81" i="17"/>
  <c r="M81" i="17"/>
  <c r="K81" i="17"/>
  <c r="Q81" i="17"/>
  <c r="T81" i="17"/>
  <c r="P81" i="17"/>
  <c r="V81" i="17"/>
  <c r="I221" i="17"/>
  <c r="M57" i="8"/>
  <c r="W358" i="17"/>
  <c r="X358" i="17"/>
  <c r="P358" i="17"/>
  <c r="S358" i="17"/>
  <c r="J358" i="17"/>
  <c r="U358" i="17"/>
  <c r="T358" i="17"/>
  <c r="K358" i="17"/>
  <c r="V358" i="17"/>
  <c r="L358" i="17"/>
  <c r="R358" i="17"/>
  <c r="X353" i="17"/>
  <c r="P353" i="17"/>
  <c r="R353" i="17"/>
  <c r="U353" i="17"/>
  <c r="J353" i="17"/>
  <c r="V353" i="17"/>
  <c r="K353" i="17"/>
  <c r="W353" i="17"/>
  <c r="T353" i="17"/>
  <c r="L353" i="17"/>
  <c r="O353" i="17"/>
  <c r="S353" i="17"/>
  <c r="W16" i="17"/>
  <c r="P16" i="17"/>
  <c r="R16" i="17"/>
  <c r="L16" i="17"/>
  <c r="K16" i="17"/>
  <c r="S16" i="17"/>
  <c r="U16" i="17"/>
  <c r="V16" i="17"/>
  <c r="X16" i="17"/>
  <c r="O16" i="17"/>
  <c r="T16" i="17"/>
  <c r="I146" i="17"/>
  <c r="J148" i="8"/>
  <c r="M146" i="8"/>
  <c r="T202" i="17"/>
  <c r="K183" i="17"/>
  <c r="M402" i="17"/>
  <c r="U402" i="17"/>
  <c r="V402" i="17"/>
  <c r="O402" i="17"/>
  <c r="W402" i="17"/>
  <c r="P402" i="17"/>
  <c r="X402" i="17"/>
  <c r="L402" i="17"/>
  <c r="T402" i="17"/>
  <c r="R578" i="18"/>
  <c r="O578" i="18"/>
  <c r="V578" i="18"/>
  <c r="Q578" i="18"/>
  <c r="J578" i="18"/>
  <c r="X578" i="18"/>
  <c r="W578" i="18"/>
  <c r="U578" i="18"/>
  <c r="O417" i="17"/>
  <c r="X417" i="17"/>
  <c r="P417" i="17"/>
  <c r="Q417" i="17"/>
  <c r="W417" i="17"/>
  <c r="J417" i="17"/>
  <c r="R417" i="17"/>
  <c r="N417" i="17"/>
  <c r="V417" i="17"/>
  <c r="K424" i="17"/>
  <c r="S424" i="17"/>
  <c r="L424" i="17"/>
  <c r="T424" i="17"/>
  <c r="M424" i="17"/>
  <c r="U424" i="17"/>
  <c r="N424" i="17"/>
  <c r="V424" i="17"/>
  <c r="J424" i="17"/>
  <c r="R424" i="17"/>
  <c r="J18" i="15"/>
  <c r="T18" i="15"/>
  <c r="K18" i="15"/>
  <c r="L18" i="15"/>
  <c r="U18" i="15"/>
  <c r="O18" i="15"/>
  <c r="N18" i="15"/>
  <c r="W18" i="15"/>
  <c r="M18" i="15"/>
  <c r="S18" i="15"/>
  <c r="I220" i="17"/>
  <c r="I310" i="17"/>
  <c r="K148" i="8"/>
  <c r="I312" i="17" s="1"/>
  <c r="W249" i="17"/>
  <c r="V249" i="17"/>
  <c r="X249" i="17"/>
  <c r="X93" i="17"/>
  <c r="S93" i="17"/>
  <c r="J93" i="17"/>
  <c r="O93" i="17"/>
  <c r="T93" i="17"/>
  <c r="K93" i="17"/>
  <c r="P93" i="17"/>
  <c r="M93" i="17"/>
  <c r="R93" i="17"/>
  <c r="W93" i="17"/>
  <c r="L93" i="17"/>
  <c r="Q93" i="17"/>
  <c r="V93" i="17"/>
  <c r="U468" i="17"/>
  <c r="K468" i="17"/>
  <c r="J468" i="17"/>
  <c r="T468" i="17"/>
  <c r="V468" i="17"/>
  <c r="P468" i="17"/>
  <c r="L468" i="17"/>
  <c r="N468" i="17"/>
  <c r="S468" i="17"/>
  <c r="O468" i="17"/>
  <c r="N612" i="18"/>
  <c r="S612" i="18"/>
  <c r="U612" i="18"/>
  <c r="W612" i="18"/>
  <c r="R612" i="18"/>
  <c r="M612" i="18"/>
  <c r="X612" i="18"/>
  <c r="I46" i="17"/>
  <c r="I88" i="17"/>
  <c r="M88" i="8"/>
  <c r="J65" i="10"/>
  <c r="I59" i="18"/>
  <c r="W393" i="17"/>
  <c r="P393" i="17"/>
  <c r="J393" i="17"/>
  <c r="T393" i="17"/>
  <c r="S393" i="17"/>
  <c r="N393" i="17"/>
  <c r="K393" i="17"/>
  <c r="Q393" i="17"/>
  <c r="X393" i="17"/>
  <c r="O393" i="17"/>
  <c r="R393" i="17"/>
  <c r="H128" i="15"/>
  <c r="R346" i="17"/>
  <c r="K346" i="17"/>
  <c r="U346" i="17"/>
  <c r="V346" i="17"/>
  <c r="J346" i="17"/>
  <c r="X346" i="17"/>
  <c r="O346" i="17"/>
  <c r="L346" i="17"/>
  <c r="W346" i="17"/>
  <c r="M346" i="17"/>
  <c r="S346" i="17"/>
  <c r="X106" i="17"/>
  <c r="U202" i="17"/>
  <c r="T183" i="17"/>
  <c r="M95" i="17"/>
  <c r="N95" i="17"/>
  <c r="U95" i="17"/>
  <c r="Q95" i="17"/>
  <c r="L95" i="17"/>
  <c r="P95" i="17"/>
  <c r="T95" i="17"/>
  <c r="S95" i="17"/>
  <c r="V311" i="17"/>
  <c r="Q182" i="17"/>
  <c r="I392" i="17"/>
  <c r="M64" i="8"/>
  <c r="P395" i="17"/>
  <c r="W395" i="17"/>
  <c r="Q395" i="17"/>
  <c r="J395" i="17"/>
  <c r="R395" i="17"/>
  <c r="K395" i="17"/>
  <c r="S395" i="17"/>
  <c r="O395" i="17"/>
  <c r="X395" i="17"/>
  <c r="W310" i="18"/>
  <c r="Q310" i="18"/>
  <c r="P310" i="18"/>
  <c r="N310" i="18"/>
  <c r="T206" i="17"/>
  <c r="X206" i="17"/>
  <c r="K206" i="17"/>
  <c r="R206" i="17"/>
  <c r="S206" i="17"/>
  <c r="N206" i="17"/>
  <c r="O206" i="17"/>
  <c r="L206" i="17"/>
  <c r="Q206" i="17"/>
  <c r="M79" i="8"/>
  <c r="I407" i="17"/>
  <c r="X260" i="17"/>
  <c r="P260" i="17"/>
  <c r="V260" i="17"/>
  <c r="J260" i="17"/>
  <c r="W260" i="17"/>
  <c r="N260" i="17"/>
  <c r="I384" i="17"/>
  <c r="T313" i="18"/>
  <c r="N313" i="18"/>
  <c r="X313" i="18"/>
  <c r="W82" i="18"/>
  <c r="X82" i="18"/>
  <c r="L82" i="18"/>
  <c r="S82" i="18"/>
  <c r="I87" i="18"/>
  <c r="M87" i="10"/>
  <c r="K351" i="18"/>
  <c r="R351" i="18"/>
  <c r="S351" i="18"/>
  <c r="M351" i="18"/>
  <c r="N351" i="18"/>
  <c r="W351" i="18"/>
  <c r="V351" i="18"/>
  <c r="Q351" i="18"/>
  <c r="J351" i="18"/>
  <c r="X351" i="18"/>
  <c r="T351" i="18"/>
  <c r="L351" i="18"/>
  <c r="W87" i="17"/>
  <c r="X87" i="17"/>
  <c r="J87" i="17"/>
  <c r="S87" i="17"/>
  <c r="Q87" i="17"/>
  <c r="P87" i="17"/>
  <c r="K87" i="17"/>
  <c r="N87" i="17"/>
  <c r="O87" i="17"/>
  <c r="L87" i="17"/>
  <c r="Q60" i="18"/>
  <c r="K60" i="18"/>
  <c r="V60" i="18"/>
  <c r="P60" i="18"/>
  <c r="U60" i="18"/>
  <c r="L60" i="18"/>
  <c r="R60" i="18"/>
  <c r="J60" i="18"/>
  <c r="M60" i="18"/>
  <c r="T60" i="18"/>
  <c r="S60" i="18"/>
  <c r="O60" i="18"/>
  <c r="R202" i="17"/>
  <c r="R402" i="17"/>
  <c r="L182" i="17"/>
  <c r="W451" i="17"/>
  <c r="X451" i="17"/>
  <c r="I35" i="18"/>
  <c r="M35" i="10"/>
  <c r="I563" i="18"/>
  <c r="L52" i="10"/>
  <c r="I580" i="18" s="1"/>
  <c r="K386" i="17"/>
  <c r="S386" i="17"/>
  <c r="L386" i="17"/>
  <c r="T386" i="17"/>
  <c r="M386" i="17"/>
  <c r="U386" i="17"/>
  <c r="V386" i="17"/>
  <c r="R386" i="17"/>
  <c r="L91" i="10"/>
  <c r="I619" i="18" s="1"/>
  <c r="I599" i="18"/>
  <c r="X370" i="17"/>
  <c r="W370" i="17"/>
  <c r="J18" i="10"/>
  <c r="I14" i="18"/>
  <c r="M25" i="8"/>
  <c r="J31" i="8"/>
  <c r="I25" i="17"/>
  <c r="O414" i="17"/>
  <c r="W414" i="17"/>
  <c r="P414" i="17"/>
  <c r="J414" i="17"/>
  <c r="Q414" i="17"/>
  <c r="X414" i="17"/>
  <c r="R414" i="17"/>
  <c r="N414" i="17"/>
  <c r="V414" i="17"/>
  <c r="M59" i="10"/>
  <c r="I201" i="17"/>
  <c r="M37" i="8"/>
  <c r="L84" i="17"/>
  <c r="W84" i="17"/>
  <c r="Q84" i="17"/>
  <c r="X84" i="17"/>
  <c r="O84" i="17"/>
  <c r="M84" i="17"/>
  <c r="V84" i="17"/>
  <c r="R84" i="17"/>
  <c r="J84" i="17"/>
  <c r="T100" i="15"/>
  <c r="J100" i="15"/>
  <c r="V100" i="15"/>
  <c r="U100" i="15"/>
  <c r="N100" i="15"/>
  <c r="M100" i="15"/>
  <c r="O100" i="15"/>
  <c r="P100" i="15"/>
  <c r="L100" i="15"/>
  <c r="I318" i="17"/>
  <c r="M154" i="8"/>
  <c r="X573" i="18"/>
  <c r="J573" i="18"/>
  <c r="Q573" i="18"/>
  <c r="P573" i="18"/>
  <c r="K573" i="18"/>
  <c r="V573" i="18"/>
  <c r="R573" i="18"/>
  <c r="W573" i="18"/>
  <c r="T573" i="18"/>
  <c r="S573" i="18"/>
  <c r="I16" i="18"/>
  <c r="M16" i="10"/>
  <c r="W88" i="18"/>
  <c r="X88" i="18"/>
  <c r="T88" i="18"/>
  <c r="L88" i="18"/>
  <c r="K88" i="18"/>
  <c r="V88" i="18"/>
  <c r="N88" i="18"/>
  <c r="Q88" i="18"/>
  <c r="O88" i="18"/>
  <c r="P88" i="18"/>
  <c r="S88" i="18"/>
  <c r="P586" i="18"/>
  <c r="V586" i="18"/>
  <c r="W586" i="18"/>
  <c r="U586" i="18"/>
  <c r="S586" i="18"/>
  <c r="N586" i="18"/>
  <c r="Q586" i="18"/>
  <c r="M586" i="18"/>
  <c r="O586" i="18"/>
  <c r="R586" i="18"/>
  <c r="X586" i="18"/>
  <c r="L586" i="18"/>
  <c r="I301" i="18"/>
  <c r="M37" i="10"/>
  <c r="K52" i="10"/>
  <c r="I316" i="18" s="1"/>
  <c r="I314" i="18"/>
  <c r="M50" i="10"/>
  <c r="Q58" i="17"/>
  <c r="T75" i="18"/>
  <c r="J202" i="17"/>
  <c r="X434" i="17"/>
  <c r="Q402" i="17"/>
  <c r="M182" i="17"/>
  <c r="M575" i="18"/>
  <c r="U575" i="18"/>
  <c r="N575" i="18"/>
  <c r="T575" i="18"/>
  <c r="J575" i="18"/>
  <c r="P575" i="18"/>
  <c r="W575" i="18"/>
  <c r="R575" i="18"/>
  <c r="L575" i="18"/>
  <c r="V575" i="18"/>
  <c r="K91" i="10"/>
  <c r="I355" i="18" s="1"/>
  <c r="M73" i="10"/>
  <c r="I337" i="18"/>
  <c r="S482" i="17"/>
  <c r="Q482" i="17"/>
  <c r="N482" i="17"/>
  <c r="L482" i="17"/>
  <c r="R482" i="17"/>
  <c r="W482" i="17"/>
  <c r="V482" i="17"/>
  <c r="O482" i="17"/>
  <c r="P482" i="17"/>
  <c r="W60" i="18"/>
  <c r="W372" i="17"/>
  <c r="X372" i="17"/>
  <c r="Q22" i="19"/>
  <c r="L22" i="19"/>
  <c r="U22" i="19"/>
  <c r="I22" i="19"/>
  <c r="M22" i="19"/>
  <c r="W22" i="19"/>
  <c r="J22" i="19"/>
  <c r="K22" i="19"/>
  <c r="N22" i="19"/>
  <c r="X76" i="18"/>
  <c r="L76" i="18"/>
  <c r="W76" i="18"/>
  <c r="P76" i="18"/>
  <c r="S76" i="18"/>
  <c r="Q347" i="18"/>
  <c r="P347" i="18"/>
  <c r="V347" i="18"/>
  <c r="X347" i="18"/>
  <c r="J347" i="18"/>
  <c r="R347" i="18"/>
  <c r="N347" i="18"/>
  <c r="O347" i="18"/>
  <c r="L347" i="18"/>
  <c r="W347" i="18"/>
  <c r="T347" i="18"/>
  <c r="U347" i="18"/>
  <c r="I246" i="17"/>
  <c r="M82" i="8"/>
  <c r="W289" i="18"/>
  <c r="X289" i="18"/>
  <c r="J289" i="18"/>
  <c r="I321" i="18"/>
  <c r="W326" i="18"/>
  <c r="X109" i="17"/>
  <c r="O109" i="17"/>
  <c r="W72" i="17"/>
  <c r="S72" i="17"/>
  <c r="J72" i="17"/>
  <c r="N86" i="18"/>
  <c r="S86" i="18"/>
  <c r="T86" i="18"/>
  <c r="L280" i="18"/>
  <c r="P280" i="18"/>
  <c r="J280" i="18"/>
  <c r="N280" i="18"/>
  <c r="Q280" i="18"/>
  <c r="W280" i="18"/>
  <c r="R280" i="18"/>
  <c r="K280" i="18"/>
  <c r="S280" i="18"/>
  <c r="S556" i="18"/>
  <c r="R556" i="18"/>
  <c r="U556" i="18"/>
  <c r="P591" i="18"/>
  <c r="M591" i="18"/>
  <c r="R591" i="18"/>
  <c r="V591" i="18"/>
  <c r="Q591" i="18"/>
  <c r="U591" i="18"/>
  <c r="N591" i="18"/>
  <c r="J591" i="18"/>
  <c r="P194" i="17"/>
  <c r="L194" i="17"/>
  <c r="V194" i="17"/>
  <c r="Q194" i="17"/>
  <c r="K194" i="17"/>
  <c r="X194" i="17"/>
  <c r="M23" i="8"/>
  <c r="I23" i="17"/>
  <c r="W224" i="17"/>
  <c r="X224" i="17"/>
  <c r="L591" i="18"/>
  <c r="W562" i="18"/>
  <c r="X562" i="18"/>
  <c r="U562" i="18"/>
  <c r="O562" i="18"/>
  <c r="L203" i="17"/>
  <c r="K203" i="17"/>
  <c r="U203" i="17"/>
  <c r="L22" i="18"/>
  <c r="U22" i="18"/>
  <c r="N22" i="18"/>
  <c r="W22" i="18"/>
  <c r="S22" i="18"/>
  <c r="Q22" i="18"/>
  <c r="P22" i="18"/>
  <c r="J22" i="18"/>
  <c r="R552" i="18"/>
  <c r="P552" i="18"/>
  <c r="J552" i="18"/>
  <c r="N552" i="18"/>
  <c r="I46" i="18"/>
  <c r="M46" i="10"/>
  <c r="X352" i="17"/>
  <c r="N352" i="17"/>
  <c r="W379" i="17"/>
  <c r="X379" i="17"/>
  <c r="L473" i="17"/>
  <c r="W473" i="17"/>
  <c r="O473" i="17"/>
  <c r="N309" i="17"/>
  <c r="Q309" i="17"/>
  <c r="V309" i="17"/>
  <c r="P309" i="17"/>
  <c r="K591" i="18"/>
  <c r="X276" i="17"/>
  <c r="P276" i="17"/>
  <c r="N276" i="17"/>
  <c r="K432" i="17"/>
  <c r="V432" i="17"/>
  <c r="J565" i="18"/>
  <c r="W565" i="18"/>
  <c r="X339" i="18"/>
  <c r="W339" i="18"/>
  <c r="S348" i="18"/>
  <c r="W348" i="18"/>
  <c r="U348" i="18"/>
  <c r="V348" i="18"/>
  <c r="X348" i="18"/>
  <c r="N348" i="18"/>
  <c r="Q348" i="18"/>
  <c r="V544" i="18"/>
  <c r="U544" i="18"/>
  <c r="P544" i="18"/>
  <c r="S544" i="18"/>
  <c r="W229" i="17"/>
  <c r="X229" i="17"/>
  <c r="V410" i="17"/>
  <c r="Q410" i="17"/>
  <c r="S410" i="17"/>
  <c r="J410" i="17"/>
  <c r="P410" i="17"/>
  <c r="W553" i="18"/>
  <c r="R553" i="18"/>
  <c r="U553" i="18"/>
  <c r="V553" i="18"/>
  <c r="K553" i="18"/>
  <c r="U588" i="18"/>
  <c r="K588" i="18"/>
  <c r="X588" i="18"/>
  <c r="W114" i="15"/>
  <c r="T114" i="15"/>
  <c r="U114" i="15"/>
  <c r="L356" i="17"/>
  <c r="V356" i="17"/>
  <c r="N356" i="17"/>
  <c r="W356" i="17"/>
  <c r="R351" i="17"/>
  <c r="L351" i="17"/>
  <c r="W351" i="17"/>
  <c r="N351" i="17"/>
  <c r="X351" i="17"/>
  <c r="S351" i="17"/>
  <c r="W191" i="17"/>
  <c r="J191" i="17"/>
  <c r="V191" i="17"/>
  <c r="W187" i="17"/>
  <c r="S187" i="17"/>
  <c r="X187" i="17"/>
  <c r="N187" i="17"/>
  <c r="W472" i="17"/>
  <c r="R472" i="17"/>
  <c r="K472" i="17"/>
  <c r="X472" i="17"/>
  <c r="V224" i="17"/>
  <c r="W227" i="17"/>
  <c r="W86" i="18"/>
  <c r="P608" i="18"/>
  <c r="X57" i="17"/>
  <c r="U57" i="17"/>
  <c r="V57" i="17"/>
  <c r="S57" i="17"/>
  <c r="W542" i="18"/>
  <c r="V542" i="18"/>
  <c r="P542" i="18"/>
  <c r="X542" i="18"/>
  <c r="U542" i="18"/>
  <c r="I349" i="18"/>
  <c r="M85" i="10"/>
  <c r="T79" i="19"/>
  <c r="Q79" i="19"/>
  <c r="U79" i="19"/>
  <c r="R79" i="19"/>
  <c r="V79" i="19"/>
  <c r="W185" i="17"/>
  <c r="M185" i="17"/>
  <c r="X185" i="17"/>
  <c r="Q185" i="17"/>
  <c r="X24" i="17"/>
  <c r="Q24" i="17"/>
  <c r="W24" i="17"/>
  <c r="U24" i="17"/>
  <c r="P24" i="17"/>
  <c r="Q35" i="17"/>
  <c r="K35" i="17"/>
  <c r="J35" i="17"/>
  <c r="W556" i="18"/>
  <c r="J556" i="18"/>
  <c r="X86" i="18"/>
  <c r="U280" i="18"/>
  <c r="I304" i="17"/>
  <c r="L59" i="15"/>
  <c r="V59" i="15"/>
  <c r="U59" i="15"/>
  <c r="R617" i="18"/>
  <c r="J617" i="18"/>
  <c r="S617" i="18"/>
  <c r="N617" i="18"/>
  <c r="U617" i="18"/>
  <c r="M616" i="18"/>
  <c r="L616" i="18"/>
  <c r="R616" i="18"/>
  <c r="S616" i="18"/>
  <c r="V616" i="18"/>
  <c r="P555" i="18"/>
  <c r="K555" i="18"/>
  <c r="R555" i="18"/>
  <c r="V555" i="18"/>
  <c r="L555" i="18"/>
  <c r="Q555" i="18"/>
  <c r="X555" i="18"/>
  <c r="M555" i="18"/>
  <c r="O555" i="18"/>
  <c r="S555" i="18"/>
  <c r="W555" i="18"/>
  <c r="P590" i="18"/>
  <c r="V590" i="18"/>
  <c r="Q590" i="18"/>
  <c r="M590" i="18"/>
  <c r="J590" i="18"/>
  <c r="V41" i="18"/>
  <c r="P41" i="18"/>
  <c r="W41" i="18"/>
  <c r="X41" i="18"/>
  <c r="Q41" i="18"/>
  <c r="J41" i="18"/>
  <c r="L355" i="17"/>
  <c r="U355" i="17"/>
  <c r="N355" i="17"/>
  <c r="X355" i="17"/>
  <c r="O355" i="17"/>
  <c r="W355" i="17"/>
  <c r="P355" i="17"/>
  <c r="V355" i="17"/>
  <c r="J355" i="17"/>
  <c r="K344" i="17"/>
  <c r="U344" i="17"/>
  <c r="P461" i="17"/>
  <c r="W461" i="17"/>
  <c r="U461" i="17"/>
  <c r="L184" i="17"/>
  <c r="W184" i="17"/>
  <c r="K184" i="17"/>
  <c r="J184" i="17"/>
  <c r="N184" i="17"/>
  <c r="S184" i="17"/>
  <c r="M184" i="17"/>
  <c r="P184" i="17"/>
  <c r="O488" i="17"/>
  <c r="O326" i="17"/>
  <c r="X326" i="17"/>
  <c r="K326" i="17"/>
  <c r="I543" i="18"/>
  <c r="L18" i="10"/>
  <c r="S89" i="18"/>
  <c r="R89" i="18"/>
  <c r="J89" i="18"/>
  <c r="X89" i="18"/>
  <c r="P89" i="18"/>
  <c r="M89" i="18"/>
  <c r="W89" i="18"/>
  <c r="W611" i="18"/>
  <c r="U611" i="18"/>
  <c r="S611" i="18"/>
  <c r="M61" i="18"/>
  <c r="W61" i="18"/>
  <c r="X61" i="18"/>
  <c r="W322" i="18"/>
  <c r="X322" i="18"/>
  <c r="O115" i="15"/>
  <c r="V115" i="15"/>
  <c r="Q283" i="17"/>
  <c r="R283" i="17"/>
  <c r="L326" i="17"/>
  <c r="X437" i="17"/>
  <c r="W437" i="17"/>
  <c r="N15" i="18"/>
  <c r="W15" i="18"/>
  <c r="U15" i="18"/>
  <c r="P15" i="18"/>
  <c r="V15" i="18"/>
  <c r="O15" i="18"/>
  <c r="O49" i="19"/>
  <c r="M49" i="19"/>
  <c r="U49" i="19"/>
  <c r="V49" i="19"/>
  <c r="L613" i="18"/>
  <c r="S613" i="18"/>
  <c r="N613" i="18"/>
  <c r="V613" i="18"/>
  <c r="R613" i="18"/>
  <c r="W613" i="18"/>
  <c r="P613" i="18"/>
  <c r="J56" i="18"/>
  <c r="X56" i="18"/>
  <c r="W56" i="18"/>
  <c r="S56" i="18"/>
  <c r="I63" i="18"/>
  <c r="M63" i="10"/>
  <c r="M65" i="8"/>
  <c r="R45" i="18"/>
  <c r="S45" i="18"/>
  <c r="Q45" i="18"/>
  <c r="W312" i="18"/>
  <c r="X312" i="18"/>
  <c r="W181" i="17"/>
  <c r="X181" i="17"/>
  <c r="I132" i="17"/>
  <c r="W457" i="17"/>
  <c r="R457" i="17"/>
  <c r="X253" i="17"/>
  <c r="W253" i="17"/>
  <c r="R61" i="17"/>
  <c r="U61" i="17"/>
  <c r="Q61" i="17"/>
  <c r="M61" i="17"/>
  <c r="N61" i="17"/>
  <c r="L61" i="17"/>
  <c r="V31" i="15"/>
  <c r="W31" i="15"/>
  <c r="M16" i="8"/>
  <c r="Q488" i="17"/>
  <c r="J488" i="17"/>
  <c r="S488" i="17"/>
  <c r="K488" i="17"/>
  <c r="U488" i="17"/>
  <c r="L488" i="17"/>
  <c r="V488" i="17"/>
  <c r="X325" i="17"/>
  <c r="W325" i="17"/>
  <c r="X597" i="18"/>
  <c r="L566" i="13"/>
  <c r="N566" i="13"/>
  <c r="P566" i="13"/>
  <c r="O566" i="13"/>
  <c r="M566" i="13"/>
  <c r="Q566" i="13"/>
  <c r="S566" i="13"/>
  <c r="K566" i="13"/>
  <c r="T566" i="13"/>
  <c r="J566" i="13"/>
  <c r="R566" i="13"/>
  <c r="U566" i="13"/>
  <c r="V566" i="13"/>
  <c r="J566" i="14"/>
  <c r="K566" i="14"/>
  <c r="M566" i="14"/>
  <c r="Q566" i="14"/>
  <c r="O566" i="14"/>
  <c r="J554" i="14"/>
  <c r="K554" i="14"/>
  <c r="L554" i="14"/>
  <c r="M554" i="14"/>
  <c r="J579" i="14"/>
  <c r="K579" i="14"/>
  <c r="L579" i="14"/>
  <c r="J619" i="14"/>
  <c r="L619" i="14"/>
  <c r="K619" i="14"/>
  <c r="K601" i="14"/>
  <c r="J572" i="14"/>
  <c r="K572" i="14"/>
  <c r="J593" i="14"/>
  <c r="K593" i="14"/>
  <c r="L593" i="14"/>
  <c r="K612" i="14"/>
  <c r="J575" i="14"/>
  <c r="K575" i="14"/>
  <c r="J574" i="14"/>
  <c r="K574" i="14"/>
  <c r="K631" i="13"/>
  <c r="M631" i="13"/>
  <c r="O631" i="13"/>
  <c r="Q631" i="13"/>
  <c r="S631" i="13"/>
  <c r="U631" i="13"/>
  <c r="L631" i="13"/>
  <c r="R631" i="13"/>
  <c r="T631" i="13"/>
  <c r="P631" i="13"/>
  <c r="J631" i="13"/>
  <c r="N631" i="13"/>
  <c r="V631" i="13"/>
  <c r="K591" i="13"/>
  <c r="M591" i="13"/>
  <c r="O591" i="13"/>
  <c r="Q591" i="13"/>
  <c r="S591" i="13"/>
  <c r="U591" i="13"/>
  <c r="J591" i="13"/>
  <c r="R591" i="13"/>
  <c r="P591" i="13"/>
  <c r="V591" i="13"/>
  <c r="T591" i="13"/>
  <c r="N591" i="13"/>
  <c r="L611" i="13"/>
  <c r="N611" i="13"/>
  <c r="P611" i="13"/>
  <c r="R611" i="13"/>
  <c r="T611" i="13"/>
  <c r="V611" i="13"/>
  <c r="Q611" i="13"/>
  <c r="M611" i="13"/>
  <c r="U611" i="13"/>
  <c r="K611" i="13"/>
  <c r="J600" i="13"/>
  <c r="L600" i="13"/>
  <c r="N600" i="13"/>
  <c r="P600" i="13"/>
  <c r="R600" i="13"/>
  <c r="T600" i="13"/>
  <c r="V600" i="13"/>
  <c r="M600" i="13"/>
  <c r="K600" i="13"/>
  <c r="O600" i="13"/>
  <c r="Q600" i="13"/>
  <c r="S600" i="13"/>
  <c r="L619" i="13"/>
  <c r="N619" i="13"/>
  <c r="P619" i="13"/>
  <c r="R619" i="13"/>
  <c r="T619" i="13"/>
  <c r="V619" i="13"/>
  <c r="U619" i="13"/>
  <c r="M619" i="13"/>
  <c r="K619" i="13"/>
  <c r="K614" i="13"/>
  <c r="M614" i="13"/>
  <c r="Q614" i="13"/>
  <c r="U614" i="13"/>
  <c r="N614" i="13"/>
  <c r="L614" i="13"/>
  <c r="R614" i="13"/>
  <c r="T614" i="13"/>
  <c r="J568" i="13"/>
  <c r="L568" i="13"/>
  <c r="N568" i="13"/>
  <c r="P568" i="13"/>
  <c r="R568" i="13"/>
  <c r="T568" i="13"/>
  <c r="V568" i="13"/>
  <c r="K568" i="13"/>
  <c r="O568" i="13"/>
  <c r="K623" i="13"/>
  <c r="M623" i="13"/>
  <c r="Q623" i="13"/>
  <c r="S623" i="13"/>
  <c r="U623" i="13"/>
  <c r="N623" i="13"/>
  <c r="L623" i="13"/>
  <c r="P623" i="13"/>
  <c r="K622" i="13"/>
  <c r="M622" i="13"/>
  <c r="Q622" i="13"/>
  <c r="S622" i="13"/>
  <c r="U622" i="13"/>
  <c r="N622" i="13"/>
  <c r="L622" i="13"/>
  <c r="R622" i="13"/>
  <c r="T622" i="13"/>
  <c r="J622" i="13"/>
  <c r="V622" i="13"/>
  <c r="K582" i="13"/>
  <c r="J582" i="13"/>
  <c r="R582" i="13"/>
  <c r="L582" i="13"/>
  <c r="P582" i="13"/>
  <c r="U582" i="13"/>
  <c r="V582" i="13"/>
  <c r="M582" i="13"/>
  <c r="O582" i="13"/>
  <c r="L627" i="13"/>
  <c r="N627" i="13"/>
  <c r="P627" i="13"/>
  <c r="R627" i="13"/>
  <c r="T627" i="13"/>
  <c r="V627" i="13"/>
  <c r="J604" i="13"/>
  <c r="K604" i="13"/>
  <c r="M604" i="13"/>
  <c r="O604" i="13"/>
  <c r="Q604" i="13"/>
  <c r="S604" i="13"/>
  <c r="U604" i="13"/>
  <c r="L599" i="13"/>
  <c r="N599" i="13"/>
  <c r="P599" i="13"/>
  <c r="R599" i="13"/>
  <c r="T599" i="13"/>
  <c r="V599" i="13"/>
  <c r="L626" i="13"/>
  <c r="N626" i="13"/>
  <c r="P626" i="13"/>
  <c r="R626" i="13"/>
  <c r="T626" i="13"/>
  <c r="V626" i="13"/>
  <c r="K603" i="13"/>
  <c r="M603" i="13"/>
  <c r="O603" i="13"/>
  <c r="Q603" i="13"/>
  <c r="S603" i="13"/>
  <c r="U603" i="13"/>
  <c r="N347" i="13"/>
  <c r="V347" i="13"/>
  <c r="Q347" i="13"/>
  <c r="L347" i="13"/>
  <c r="T347" i="13"/>
  <c r="O347" i="13"/>
  <c r="P347" i="13"/>
  <c r="R347" i="13"/>
  <c r="K347" i="13"/>
  <c r="J347" i="13"/>
  <c r="U347" i="13"/>
  <c r="K630" i="13"/>
  <c r="M630" i="13"/>
  <c r="O630" i="13"/>
  <c r="Q630" i="13"/>
  <c r="S630" i="13"/>
  <c r="U630" i="13"/>
  <c r="L579" i="13"/>
  <c r="P579" i="13"/>
  <c r="R579" i="13"/>
  <c r="T579" i="13"/>
  <c r="V579" i="13"/>
  <c r="J564" i="13"/>
  <c r="K564" i="13"/>
  <c r="M564" i="13"/>
  <c r="O564" i="13"/>
  <c r="Q564" i="13"/>
  <c r="S564" i="13"/>
  <c r="U564" i="13"/>
  <c r="Q306" i="13"/>
  <c r="L306" i="13"/>
  <c r="T306" i="13"/>
  <c r="O306" i="13"/>
  <c r="R306" i="13"/>
  <c r="M306" i="13"/>
  <c r="P306" i="13"/>
  <c r="U306" i="13"/>
  <c r="V306" i="13"/>
  <c r="N306" i="13"/>
  <c r="K306" i="13"/>
  <c r="S306" i="13"/>
  <c r="J306" i="13"/>
  <c r="K583" i="13"/>
  <c r="M583" i="13"/>
  <c r="O583" i="13"/>
  <c r="Q583" i="13"/>
  <c r="S583" i="13"/>
  <c r="U583" i="13"/>
  <c r="K615" i="13"/>
  <c r="M615" i="13"/>
  <c r="Q615" i="13"/>
  <c r="S615" i="13"/>
  <c r="U615" i="13"/>
  <c r="P587" i="13"/>
  <c r="R587" i="13"/>
  <c r="T587" i="13"/>
  <c r="V587" i="13"/>
  <c r="L321" i="13"/>
  <c r="T321" i="13"/>
  <c r="O321" i="13"/>
  <c r="R321" i="13"/>
  <c r="J321" i="13"/>
  <c r="Q321" i="13"/>
  <c r="S321" i="13"/>
  <c r="P321" i="13"/>
  <c r="P297" i="13"/>
  <c r="K297" i="13"/>
  <c r="N297" i="13"/>
  <c r="V297" i="13"/>
  <c r="Q297" i="13"/>
  <c r="L297" i="13"/>
  <c r="O297" i="13"/>
  <c r="T297" i="13"/>
  <c r="T569" i="13"/>
  <c r="S565" i="13"/>
  <c r="R569" i="13"/>
  <c r="Q565" i="13"/>
  <c r="P569" i="13"/>
  <c r="O565" i="13"/>
  <c r="N569" i="13"/>
  <c r="M565" i="13"/>
  <c r="L569" i="13"/>
  <c r="K565" i="13"/>
  <c r="J589" i="13"/>
  <c r="J585" i="13"/>
  <c r="J581" i="13"/>
  <c r="J577" i="13"/>
  <c r="R297" i="13"/>
  <c r="M297" i="13"/>
  <c r="M330" i="13"/>
  <c r="U330" i="13"/>
  <c r="P330" i="13"/>
  <c r="K330" i="13"/>
  <c r="N330" i="13"/>
  <c r="J330" i="13"/>
  <c r="Q330" i="13"/>
  <c r="V330" i="13"/>
  <c r="J605" i="13"/>
  <c r="J601" i="13"/>
  <c r="Q334" i="13"/>
  <c r="L334" i="13"/>
  <c r="T334" i="13"/>
  <c r="O334" i="13"/>
  <c r="R334" i="13"/>
  <c r="S334" i="13"/>
  <c r="P334" i="13"/>
  <c r="N334" i="13"/>
  <c r="O601" i="13"/>
  <c r="N605" i="13"/>
  <c r="M601" i="13"/>
  <c r="M589" i="13"/>
  <c r="M581" i="13"/>
  <c r="U321" i="13"/>
  <c r="N321" i="13"/>
  <c r="R343" i="13"/>
  <c r="U343" i="13"/>
  <c r="P343" i="13"/>
  <c r="K343" i="13"/>
  <c r="Q343" i="13"/>
  <c r="L343" i="13"/>
  <c r="O343" i="13"/>
  <c r="V343" i="13"/>
  <c r="R351" i="13"/>
  <c r="M351" i="13"/>
  <c r="U351" i="13"/>
  <c r="P351" i="13"/>
  <c r="K351" i="13"/>
  <c r="U342" i="13"/>
  <c r="P342" i="13"/>
  <c r="K342" i="13"/>
  <c r="S342" i="13"/>
  <c r="N342" i="13"/>
  <c r="M310" i="13"/>
  <c r="U310" i="13"/>
  <c r="P310" i="13"/>
  <c r="K310" i="13"/>
  <c r="N310" i="13"/>
  <c r="T342" i="13"/>
  <c r="R310" i="13"/>
  <c r="N355" i="13"/>
  <c r="V355" i="13"/>
  <c r="Q355" i="13"/>
  <c r="L355" i="13"/>
  <c r="T355" i="13"/>
  <c r="O355" i="13"/>
  <c r="Q346" i="13"/>
  <c r="L346" i="13"/>
  <c r="T346" i="13"/>
  <c r="O346" i="13"/>
  <c r="Q314" i="13"/>
  <c r="L314" i="13"/>
  <c r="T314" i="13"/>
  <c r="O314" i="13"/>
  <c r="R314" i="13"/>
  <c r="L305" i="13"/>
  <c r="T305" i="13"/>
  <c r="O305" i="13"/>
  <c r="R305" i="13"/>
  <c r="V351" i="13"/>
  <c r="V342" i="13"/>
  <c r="T351" i="13"/>
  <c r="T310" i="13"/>
  <c r="O342" i="13"/>
  <c r="N346" i="13"/>
  <c r="N305" i="13"/>
  <c r="L342" i="13"/>
  <c r="L310" i="13"/>
  <c r="K355" i="13"/>
  <c r="K314" i="13"/>
  <c r="U350" i="13"/>
  <c r="P350" i="13"/>
  <c r="K350" i="13"/>
  <c r="N350" i="13"/>
  <c r="J327" i="13"/>
  <c r="N327" i="13"/>
  <c r="V327" i="13"/>
  <c r="Q327" i="13"/>
  <c r="L327" i="13"/>
  <c r="T327" i="13"/>
  <c r="O327" i="13"/>
  <c r="U318" i="13"/>
  <c r="P318" i="13"/>
  <c r="K318" i="13"/>
  <c r="S318" i="13"/>
  <c r="N318" i="13"/>
  <c r="P309" i="13"/>
  <c r="K309" i="13"/>
  <c r="N309" i="13"/>
  <c r="V309" i="13"/>
  <c r="Q309" i="13"/>
  <c r="Q342" i="13"/>
  <c r="O351" i="13"/>
  <c r="O310" i="13"/>
  <c r="N314" i="13"/>
  <c r="L351" i="13"/>
  <c r="K327" i="13"/>
  <c r="L313" i="13"/>
  <c r="T313" i="13"/>
  <c r="O313" i="13"/>
  <c r="R313" i="13"/>
  <c r="J294" i="13"/>
  <c r="Q294" i="13"/>
  <c r="L294" i="13"/>
  <c r="T294" i="13"/>
  <c r="O294" i="13"/>
  <c r="R294" i="13"/>
  <c r="Q351" i="13"/>
  <c r="M358" i="13"/>
  <c r="U358" i="13"/>
  <c r="P358" i="13"/>
  <c r="K358" i="13"/>
  <c r="S358" i="13"/>
  <c r="N358" i="13"/>
  <c r="P317" i="13"/>
  <c r="K317" i="13"/>
  <c r="N317" i="13"/>
  <c r="V317" i="13"/>
  <c r="Q317" i="13"/>
  <c r="N329" i="13"/>
  <c r="N296" i="13"/>
  <c r="J63" i="13"/>
  <c r="L63" i="13"/>
  <c r="N63" i="13"/>
  <c r="P63" i="13"/>
  <c r="R63" i="13"/>
  <c r="T63" i="13"/>
  <c r="V63" i="13"/>
  <c r="K63" i="13"/>
  <c r="O63" i="13"/>
  <c r="S63" i="13"/>
  <c r="U63" i="13"/>
  <c r="M63" i="13"/>
  <c r="J45" i="13"/>
  <c r="T45" i="13"/>
  <c r="U45" i="13"/>
  <c r="P45" i="13"/>
  <c r="Q45" i="13"/>
  <c r="L45" i="13"/>
  <c r="O45" i="13"/>
  <c r="M45" i="13"/>
  <c r="R45" i="13"/>
  <c r="K28" i="13"/>
  <c r="M28" i="13"/>
  <c r="O28" i="13"/>
  <c r="Q28" i="13"/>
  <c r="S28" i="13"/>
  <c r="U28" i="13"/>
  <c r="L28" i="13"/>
  <c r="N28" i="13"/>
  <c r="P28" i="13"/>
  <c r="R28" i="13"/>
  <c r="V28" i="13"/>
  <c r="L85" i="13"/>
  <c r="P85" i="13"/>
  <c r="V85" i="13"/>
  <c r="Q85" i="13"/>
  <c r="S85" i="13"/>
  <c r="T85" i="13"/>
  <c r="N85" i="13"/>
  <c r="K85" i="13"/>
  <c r="O85" i="13"/>
  <c r="L77" i="13"/>
  <c r="K77" i="13"/>
  <c r="O77" i="13"/>
  <c r="V77" i="13"/>
  <c r="J77" i="13"/>
  <c r="P77" i="13"/>
  <c r="S77" i="13"/>
  <c r="M77" i="13"/>
  <c r="U77" i="13"/>
  <c r="T77" i="13"/>
  <c r="R77" i="13"/>
  <c r="N77" i="13"/>
  <c r="J91" i="5"/>
  <c r="I69" i="13"/>
  <c r="K91" i="5"/>
  <c r="I362" i="13" s="1"/>
  <c r="L43" i="13"/>
  <c r="N43" i="13"/>
  <c r="P43" i="13"/>
  <c r="R43" i="13"/>
  <c r="T43" i="13"/>
  <c r="V43" i="13"/>
  <c r="Q43" i="13"/>
  <c r="J43" i="13"/>
  <c r="M43" i="13"/>
  <c r="L35" i="13"/>
  <c r="N35" i="13"/>
  <c r="P35" i="13"/>
  <c r="R35" i="13"/>
  <c r="T35" i="13"/>
  <c r="V35" i="13"/>
  <c r="J35" i="13"/>
  <c r="U35" i="13"/>
  <c r="Q35" i="13"/>
  <c r="J30" i="5"/>
  <c r="U61" i="13"/>
  <c r="P61" i="13"/>
  <c r="Q61" i="13"/>
  <c r="T61" i="13"/>
  <c r="L83" i="13"/>
  <c r="N83" i="13"/>
  <c r="P83" i="13"/>
  <c r="R83" i="13"/>
  <c r="T83" i="13"/>
  <c r="K83" i="13"/>
  <c r="M83" i="13"/>
  <c r="O83" i="13"/>
  <c r="Q83" i="13"/>
  <c r="S83" i="13"/>
  <c r="J83" i="13"/>
  <c r="L75" i="13"/>
  <c r="N75" i="13"/>
  <c r="P75" i="13"/>
  <c r="R75" i="13"/>
  <c r="T75" i="13"/>
  <c r="K75" i="13"/>
  <c r="M75" i="13"/>
  <c r="O75" i="13"/>
  <c r="Q75" i="13"/>
  <c r="S75" i="13"/>
  <c r="U75" i="13"/>
  <c r="L61" i="13"/>
  <c r="J22" i="13"/>
  <c r="K22" i="13"/>
  <c r="M22" i="13"/>
  <c r="R22" i="13"/>
  <c r="N22" i="13"/>
  <c r="O22" i="13"/>
  <c r="S22" i="13"/>
  <c r="T22" i="13"/>
  <c r="U22" i="13"/>
  <c r="V22" i="13"/>
  <c r="L22" i="13"/>
  <c r="K60" i="13"/>
  <c r="M60" i="13"/>
  <c r="O60" i="13"/>
  <c r="Q60" i="13"/>
  <c r="S60" i="13"/>
  <c r="U60" i="13"/>
  <c r="J60" i="13"/>
  <c r="L60" i="13"/>
  <c r="N60" i="13"/>
  <c r="P60" i="13"/>
  <c r="R60" i="13"/>
  <c r="J27" i="13"/>
  <c r="K27" i="13"/>
  <c r="M27" i="13"/>
  <c r="O27" i="13"/>
  <c r="Q27" i="13"/>
  <c r="S27" i="13"/>
  <c r="U27" i="13"/>
  <c r="K48" i="13"/>
  <c r="M48" i="13"/>
  <c r="O48" i="13"/>
  <c r="Q48" i="13"/>
  <c r="S48" i="13"/>
  <c r="U48" i="13"/>
  <c r="L48" i="13"/>
  <c r="N48" i="13"/>
  <c r="P48" i="13"/>
  <c r="R48" i="13"/>
  <c r="K40" i="13"/>
  <c r="M40" i="13"/>
  <c r="O40" i="13"/>
  <c r="Q40" i="13"/>
  <c r="S40" i="13"/>
  <c r="U40" i="13"/>
  <c r="L40" i="13"/>
  <c r="N40" i="13"/>
  <c r="P40" i="13"/>
  <c r="R40" i="13"/>
  <c r="J26" i="13"/>
  <c r="L26" i="13"/>
  <c r="N26" i="13"/>
  <c r="L91" i="5"/>
  <c r="I633" i="13" s="1"/>
  <c r="K47" i="13"/>
  <c r="M47" i="13"/>
  <c r="O47" i="13"/>
  <c r="Q47" i="13"/>
  <c r="S47" i="13"/>
  <c r="U47" i="13"/>
  <c r="K39" i="13"/>
  <c r="M39" i="13"/>
  <c r="O39" i="13"/>
  <c r="Q39" i="13"/>
  <c r="S39" i="13"/>
  <c r="U39" i="13"/>
  <c r="K71" i="13"/>
  <c r="M71" i="13"/>
  <c r="O71" i="13"/>
  <c r="Q71" i="13"/>
  <c r="S71" i="13"/>
  <c r="U71" i="13"/>
  <c r="L71" i="13"/>
  <c r="N71" i="13"/>
  <c r="P71" i="13"/>
  <c r="R71" i="13"/>
  <c r="J89" i="13"/>
  <c r="L89" i="13"/>
  <c r="N89" i="13"/>
  <c r="P89" i="13"/>
  <c r="R89" i="13"/>
  <c r="T89" i="13"/>
  <c r="V89" i="13"/>
  <c r="K88" i="13"/>
  <c r="M88" i="13"/>
  <c r="K65" i="5"/>
  <c r="I336" i="13" s="1"/>
  <c r="J65" i="5"/>
  <c r="M26" i="20" l="1"/>
  <c r="M73" i="20"/>
  <c r="W418" i="17"/>
  <c r="V229" i="17"/>
  <c r="L322" i="18"/>
  <c r="L850" i="18" s="1"/>
  <c r="L292" i="14"/>
  <c r="V252" i="17"/>
  <c r="L312" i="18"/>
  <c r="L303" i="18"/>
  <c r="V343" i="18"/>
  <c r="V871" i="18" s="1"/>
  <c r="L243" i="17"/>
  <c r="A48" i="1"/>
  <c r="A49" i="1" s="1"/>
  <c r="A50" i="1" s="1"/>
  <c r="A51" i="1" s="1"/>
  <c r="X852" i="13"/>
  <c r="W856" i="13"/>
  <c r="K75" i="8"/>
  <c r="I239" i="17" s="1"/>
  <c r="J28" i="20"/>
  <c r="A32" i="20"/>
  <c r="G42" i="24"/>
  <c r="G56" i="1"/>
  <c r="E40" i="21"/>
  <c r="T86" i="14"/>
  <c r="T881" i="14" s="1"/>
  <c r="K85" i="14"/>
  <c r="K880" i="14" s="1"/>
  <c r="K86" i="14"/>
  <c r="E31" i="21"/>
  <c r="P85" i="14"/>
  <c r="P880" i="14" s="1"/>
  <c r="P84" i="18"/>
  <c r="P876" i="18" s="1"/>
  <c r="N85" i="14"/>
  <c r="N880" i="14" s="1"/>
  <c r="N87" i="14"/>
  <c r="P87" i="14"/>
  <c r="T84" i="14"/>
  <c r="T879" i="14" s="1"/>
  <c r="P84" i="14"/>
  <c r="P879" i="14" s="1"/>
  <c r="T85" i="14"/>
  <c r="T880" i="14" s="1"/>
  <c r="M285" i="18"/>
  <c r="M314" i="13"/>
  <c r="M856" i="13" s="1"/>
  <c r="M350" i="13"/>
  <c r="M324" i="14"/>
  <c r="S347" i="14"/>
  <c r="S329" i="13"/>
  <c r="S871" i="13" s="1"/>
  <c r="M234" i="17"/>
  <c r="M562" i="17" s="1"/>
  <c r="S307" i="13"/>
  <c r="Y307" i="13" s="1"/>
  <c r="M327" i="13"/>
  <c r="Y327" i="13" s="1"/>
  <c r="M345" i="13"/>
  <c r="Y345" i="13" s="1"/>
  <c r="W875" i="13"/>
  <c r="M294" i="13"/>
  <c r="Y294" i="13" s="1"/>
  <c r="M347" i="14"/>
  <c r="M877" i="14" s="1"/>
  <c r="M321" i="14"/>
  <c r="M851" i="14" s="1"/>
  <c r="S300" i="14"/>
  <c r="S321" i="14"/>
  <c r="S851" i="14" s="1"/>
  <c r="S313" i="13"/>
  <c r="S244" i="17"/>
  <c r="M304" i="18"/>
  <c r="M832" i="18" s="1"/>
  <c r="M339" i="14"/>
  <c r="S290" i="14"/>
  <c r="S820" i="14" s="1"/>
  <c r="M299" i="18"/>
  <c r="S224" i="17"/>
  <c r="M342" i="18"/>
  <c r="Y342" i="18" s="1"/>
  <c r="S252" i="17"/>
  <c r="M225" i="17"/>
  <c r="M256" i="17"/>
  <c r="M298" i="18"/>
  <c r="T231" i="17"/>
  <c r="T559" i="17" s="1"/>
  <c r="M343" i="13"/>
  <c r="S330" i="13"/>
  <c r="Y330" i="13" s="1"/>
  <c r="S347" i="13"/>
  <c r="M314" i="14"/>
  <c r="M316" i="13"/>
  <c r="M858" i="13" s="1"/>
  <c r="S309" i="14"/>
  <c r="Y309" i="14" s="1"/>
  <c r="M329" i="13"/>
  <c r="M871" i="13" s="1"/>
  <c r="M317" i="13"/>
  <c r="S343" i="13"/>
  <c r="S298" i="18"/>
  <c r="M327" i="18"/>
  <c r="Y327" i="18" s="1"/>
  <c r="M340" i="13"/>
  <c r="S305" i="13"/>
  <c r="M299" i="13"/>
  <c r="M841" i="13" s="1"/>
  <c r="S287" i="14"/>
  <c r="M323" i="14"/>
  <c r="S340" i="13"/>
  <c r="M300" i="14"/>
  <c r="M340" i="18"/>
  <c r="S307" i="14"/>
  <c r="S837" i="14" s="1"/>
  <c r="S257" i="17"/>
  <c r="Y257" i="17" s="1"/>
  <c r="S226" i="17"/>
  <c r="S554" i="17" s="1"/>
  <c r="M224" i="17"/>
  <c r="M343" i="18"/>
  <c r="M871" i="18" s="1"/>
  <c r="S333" i="18"/>
  <c r="Y333" i="18" s="1"/>
  <c r="S247" i="17"/>
  <c r="M312" i="14"/>
  <c r="Y312" i="14" s="1"/>
  <c r="S248" i="17"/>
  <c r="S576" i="17" s="1"/>
  <c r="S310" i="18"/>
  <c r="Y310" i="18" s="1"/>
  <c r="N341" i="13"/>
  <c r="S305" i="14"/>
  <c r="S835" i="14" s="1"/>
  <c r="S290" i="18"/>
  <c r="S291" i="18"/>
  <c r="S309" i="13"/>
  <c r="M318" i="13"/>
  <c r="Y318" i="13" s="1"/>
  <c r="S310" i="13"/>
  <c r="Y310" i="13" s="1"/>
  <c r="S314" i="13"/>
  <c r="S856" i="13" s="1"/>
  <c r="M302" i="14"/>
  <c r="S341" i="13"/>
  <c r="M341" i="13"/>
  <c r="S346" i="18"/>
  <c r="S234" i="17"/>
  <c r="S562" i="17" s="1"/>
  <c r="S299" i="18"/>
  <c r="S333" i="13"/>
  <c r="Y333" i="13" s="1"/>
  <c r="M311" i="14"/>
  <c r="M841" i="14" s="1"/>
  <c r="M299" i="14"/>
  <c r="S306" i="14"/>
  <c r="S307" i="18"/>
  <c r="S835" i="18" s="1"/>
  <c r="S346" i="14"/>
  <c r="Q138" i="21"/>
  <c r="M308" i="18"/>
  <c r="Y308" i="18" s="1"/>
  <c r="M231" i="17"/>
  <c r="M559" i="17" s="1"/>
  <c r="S323" i="14"/>
  <c r="S344" i="14"/>
  <c r="S324" i="18"/>
  <c r="S852" i="18" s="1"/>
  <c r="S233" i="17"/>
  <c r="Y233" i="17" s="1"/>
  <c r="M251" i="17"/>
  <c r="M579" i="17" s="1"/>
  <c r="S229" i="17"/>
  <c r="S557" i="17" s="1"/>
  <c r="S343" i="18"/>
  <c r="S287" i="18"/>
  <c r="S815" i="18" s="1"/>
  <c r="S243" i="17"/>
  <c r="S313" i="14"/>
  <c r="S843" i="14" s="1"/>
  <c r="S293" i="14"/>
  <c r="Y293" i="14" s="1"/>
  <c r="S323" i="18"/>
  <c r="U315" i="14"/>
  <c r="Y315" i="14" s="1"/>
  <c r="U293" i="13"/>
  <c r="U301" i="13" s="1"/>
  <c r="S317" i="13"/>
  <c r="S350" i="13"/>
  <c r="M305" i="13"/>
  <c r="Y305" i="13" s="1"/>
  <c r="M321" i="13"/>
  <c r="Y321" i="13" s="1"/>
  <c r="S306" i="18"/>
  <c r="Y306" i="18" s="1"/>
  <c r="S299" i="13"/>
  <c r="S841" i="13" s="1"/>
  <c r="S295" i="13"/>
  <c r="M295" i="13"/>
  <c r="S316" i="13"/>
  <c r="S858" i="13" s="1"/>
  <c r="M287" i="14"/>
  <c r="S296" i="13"/>
  <c r="Y296" i="13" s="1"/>
  <c r="M309" i="13"/>
  <c r="S250" i="17"/>
  <c r="Y250" i="17" s="1"/>
  <c r="S352" i="13"/>
  <c r="S894" i="13" s="1"/>
  <c r="S303" i="18"/>
  <c r="M305" i="14"/>
  <c r="M835" i="14" s="1"/>
  <c r="S254" i="17"/>
  <c r="Y254" i="17" s="1"/>
  <c r="S299" i="14"/>
  <c r="M306" i="14"/>
  <c r="M327" i="14"/>
  <c r="Y327" i="14" s="1"/>
  <c r="S292" i="14"/>
  <c r="S308" i="14"/>
  <c r="M334" i="18"/>
  <c r="S256" i="17"/>
  <c r="M290" i="18"/>
  <c r="S339" i="14"/>
  <c r="M307" i="14"/>
  <c r="M837" i="14" s="1"/>
  <c r="S251" i="17"/>
  <c r="S579" i="17" s="1"/>
  <c r="M324" i="18"/>
  <c r="M852" i="18" s="1"/>
  <c r="S315" i="13"/>
  <c r="M340" i="14"/>
  <c r="M870" i="14" s="1"/>
  <c r="M312" i="18"/>
  <c r="S260" i="17"/>
  <c r="M335" i="14"/>
  <c r="M865" i="14" s="1"/>
  <c r="S259" i="17"/>
  <c r="S587" i="17" s="1"/>
  <c r="M247" i="17"/>
  <c r="S228" i="17"/>
  <c r="Y228" i="17" s="1"/>
  <c r="M320" i="18"/>
  <c r="M848" i="18" s="1"/>
  <c r="M261" i="17"/>
  <c r="M323" i="18"/>
  <c r="M222" i="17"/>
  <c r="M550" i="17" s="1"/>
  <c r="M339" i="18"/>
  <c r="Y339" i="18" s="1"/>
  <c r="T343" i="14"/>
  <c r="T873" i="14" s="1"/>
  <c r="M346" i="13"/>
  <c r="Y346" i="13" s="1"/>
  <c r="M313" i="13"/>
  <c r="M342" i="13"/>
  <c r="M884" i="13" s="1"/>
  <c r="M334" i="13"/>
  <c r="Y334" i="13" s="1"/>
  <c r="S297" i="13"/>
  <c r="Y297" i="13" s="1"/>
  <c r="M347" i="13"/>
  <c r="S293" i="13"/>
  <c r="S835" i="13" s="1"/>
  <c r="S332" i="13"/>
  <c r="Y332" i="13" s="1"/>
  <c r="M328" i="13"/>
  <c r="S349" i="13"/>
  <c r="M334" i="14"/>
  <c r="M336" i="14"/>
  <c r="M344" i="14"/>
  <c r="M874" i="14" s="1"/>
  <c r="M346" i="14"/>
  <c r="M876" i="14" s="1"/>
  <c r="S311" i="14"/>
  <c r="S841" i="14" s="1"/>
  <c r="S334" i="14"/>
  <c r="M315" i="13"/>
  <c r="S324" i="14"/>
  <c r="S313" i="18"/>
  <c r="S841" i="18" s="1"/>
  <c r="S304" i="18"/>
  <c r="S338" i="14"/>
  <c r="S868" i="14" s="1"/>
  <c r="M248" i="17"/>
  <c r="M576" i="17" s="1"/>
  <c r="M349" i="13"/>
  <c r="S302" i="14"/>
  <c r="S832" i="14" s="1"/>
  <c r="S231" i="17"/>
  <c r="S559" i="17" s="1"/>
  <c r="S334" i="18"/>
  <c r="M249" i="17"/>
  <c r="M253" i="17"/>
  <c r="M581" i="17" s="1"/>
  <c r="S222" i="17"/>
  <c r="S550" i="17" s="1"/>
  <c r="S326" i="18"/>
  <c r="Y326" i="18" s="1"/>
  <c r="M326" i="14"/>
  <c r="Y326" i="14" s="1"/>
  <c r="R87" i="15"/>
  <c r="X87" i="15" s="1"/>
  <c r="S312" i="18"/>
  <c r="M292" i="14"/>
  <c r="M322" i="18"/>
  <c r="M850" i="18" s="1"/>
  <c r="S232" i="17"/>
  <c r="Y232" i="17" s="1"/>
  <c r="S225" i="17"/>
  <c r="S553" i="17" s="1"/>
  <c r="S292" i="18"/>
  <c r="N323" i="18"/>
  <c r="S328" i="13"/>
  <c r="S351" i="13"/>
  <c r="Y351" i="13" s="1"/>
  <c r="M343" i="14"/>
  <c r="M873" i="14" s="1"/>
  <c r="M352" i="13"/>
  <c r="M894" i="13" s="1"/>
  <c r="S348" i="13"/>
  <c r="M313" i="14"/>
  <c r="M843" i="14" s="1"/>
  <c r="S336" i="14"/>
  <c r="M301" i="14"/>
  <c r="Y301" i="14" s="1"/>
  <c r="M348" i="13"/>
  <c r="M890" i="13" s="1"/>
  <c r="M345" i="14"/>
  <c r="Y345" i="14" s="1"/>
  <c r="M292" i="18"/>
  <c r="S300" i="18"/>
  <c r="M338" i="14"/>
  <c r="M868" i="14" s="1"/>
  <c r="S340" i="14"/>
  <c r="S289" i="18"/>
  <c r="S817" i="18" s="1"/>
  <c r="S345" i="18"/>
  <c r="Y345" i="18" s="1"/>
  <c r="S261" i="17"/>
  <c r="S320" i="18"/>
  <c r="S253" i="17"/>
  <c r="S581" i="17" s="1"/>
  <c r="M291" i="18"/>
  <c r="M243" i="17"/>
  <c r="M300" i="18"/>
  <c r="M346" i="18"/>
  <c r="S314" i="14"/>
  <c r="M260" i="17"/>
  <c r="M287" i="18"/>
  <c r="M815" i="18" s="1"/>
  <c r="N340" i="18"/>
  <c r="N868" i="18" s="1"/>
  <c r="L249" i="17"/>
  <c r="N244" i="17"/>
  <c r="M308" i="14"/>
  <c r="V324" i="18"/>
  <c r="V852" i="18" s="1"/>
  <c r="E28" i="21"/>
  <c r="L88" i="13"/>
  <c r="Y88" i="13" s="1"/>
  <c r="L109" i="17"/>
  <c r="Y109" i="17" s="1"/>
  <c r="L133" i="17"/>
  <c r="Y133" i="17" s="1"/>
  <c r="E25" i="21"/>
  <c r="L160" i="17"/>
  <c r="Y160" i="17" s="1"/>
  <c r="T138" i="17"/>
  <c r="Y138" i="17" s="1"/>
  <c r="E22" i="21"/>
  <c r="N585" i="13"/>
  <c r="L591" i="13"/>
  <c r="Y591" i="13" s="1"/>
  <c r="L573" i="18"/>
  <c r="L574" i="18"/>
  <c r="L585" i="13"/>
  <c r="L856" i="13" s="1"/>
  <c r="L568" i="14"/>
  <c r="L571" i="14"/>
  <c r="L398" i="17"/>
  <c r="L562" i="17" s="1"/>
  <c r="L576" i="14"/>
  <c r="L841" i="14" s="1"/>
  <c r="N385" i="17"/>
  <c r="N387" i="17"/>
  <c r="N578" i="14"/>
  <c r="N843" i="14" s="1"/>
  <c r="N579" i="13"/>
  <c r="Y579" i="13" s="1"/>
  <c r="L393" i="17"/>
  <c r="Y393" i="17" s="1"/>
  <c r="L578" i="14"/>
  <c r="L843" i="14" s="1"/>
  <c r="L577" i="13"/>
  <c r="L848" i="13" s="1"/>
  <c r="N562" i="18"/>
  <c r="N569" i="14"/>
  <c r="L395" i="17"/>
  <c r="L570" i="14"/>
  <c r="L835" i="14" s="1"/>
  <c r="N398" i="17"/>
  <c r="N562" i="17" s="1"/>
  <c r="N576" i="14"/>
  <c r="N841" i="14" s="1"/>
  <c r="L565" i="18"/>
  <c r="N391" i="17"/>
  <c r="L569" i="18"/>
  <c r="N580" i="13"/>
  <c r="L399" i="17"/>
  <c r="Y399" i="17" s="1"/>
  <c r="R566" i="18"/>
  <c r="L581" i="13"/>
  <c r="L562" i="18"/>
  <c r="N572" i="18"/>
  <c r="N836" i="18" s="1"/>
  <c r="N588" i="13"/>
  <c r="L567" i="14"/>
  <c r="L832" i="14" s="1"/>
  <c r="L566" i="18"/>
  <c r="L570" i="18"/>
  <c r="V571" i="14"/>
  <c r="N566" i="14"/>
  <c r="N831" i="14" s="1"/>
  <c r="N571" i="18"/>
  <c r="N835" i="18" s="1"/>
  <c r="N574" i="14"/>
  <c r="N839" i="14" s="1"/>
  <c r="N577" i="18"/>
  <c r="L578" i="18"/>
  <c r="N570" i="14"/>
  <c r="N835" i="14" s="1"/>
  <c r="N567" i="14"/>
  <c r="N832" i="14" s="1"/>
  <c r="N581" i="13"/>
  <c r="N852" i="13" s="1"/>
  <c r="L389" i="17"/>
  <c r="L553" i="17" s="1"/>
  <c r="N566" i="18"/>
  <c r="N587" i="13"/>
  <c r="N858" i="13" s="1"/>
  <c r="N582" i="13"/>
  <c r="Y582" i="13" s="1"/>
  <c r="N589" i="13"/>
  <c r="N860" i="13" s="1"/>
  <c r="N573" i="14"/>
  <c r="Y573" i="14" s="1"/>
  <c r="L590" i="13"/>
  <c r="N590" i="13"/>
  <c r="L569" i="14"/>
  <c r="L400" i="17"/>
  <c r="N395" i="17"/>
  <c r="N559" i="17" s="1"/>
  <c r="L387" i="17"/>
  <c r="L831" i="18"/>
  <c r="N570" i="18"/>
  <c r="N390" i="17"/>
  <c r="N554" i="17" s="1"/>
  <c r="N572" i="14"/>
  <c r="Y572" i="14" s="1"/>
  <c r="V398" i="17"/>
  <c r="V562" i="17" s="1"/>
  <c r="L587" i="13"/>
  <c r="L858" i="13" s="1"/>
  <c r="L566" i="14"/>
  <c r="L831" i="14" s="1"/>
  <c r="N573" i="18"/>
  <c r="N568" i="14"/>
  <c r="N579" i="14"/>
  <c r="Y579" i="14" s="1"/>
  <c r="N583" i="13"/>
  <c r="Y583" i="13" s="1"/>
  <c r="L571" i="18"/>
  <c r="L835" i="18" s="1"/>
  <c r="L388" i="17"/>
  <c r="L580" i="13"/>
  <c r="N580" i="14"/>
  <c r="Y580" i="14" s="1"/>
  <c r="N564" i="18"/>
  <c r="Y564" i="18" s="1"/>
  <c r="N575" i="14"/>
  <c r="N389" i="17"/>
  <c r="L391" i="17"/>
  <c r="L577" i="18"/>
  <c r="L575" i="14"/>
  <c r="N400" i="17"/>
  <c r="N388" i="17"/>
  <c r="L574" i="14"/>
  <c r="L839" i="14" s="1"/>
  <c r="K565" i="18"/>
  <c r="N577" i="13"/>
  <c r="N848" i="13" s="1"/>
  <c r="N386" i="17"/>
  <c r="N550" i="17" s="1"/>
  <c r="N578" i="18"/>
  <c r="N402" i="17"/>
  <c r="Y402" i="17" s="1"/>
  <c r="L385" i="17"/>
  <c r="N574" i="18"/>
  <c r="N569" i="18"/>
  <c r="L572" i="18"/>
  <c r="N567" i="18"/>
  <c r="Y567" i="18" s="1"/>
  <c r="L588" i="13"/>
  <c r="M578" i="18"/>
  <c r="O622" i="13"/>
  <c r="Y622" i="13" s="1"/>
  <c r="E13" i="21"/>
  <c r="O623" i="13"/>
  <c r="O894" i="13" s="1"/>
  <c r="J601" i="14"/>
  <c r="J620" i="13"/>
  <c r="J624" i="13"/>
  <c r="O606" i="14"/>
  <c r="O609" i="18"/>
  <c r="Y609" i="18" s="1"/>
  <c r="S607" i="18"/>
  <c r="O603" i="14"/>
  <c r="Y603" i="14" s="1"/>
  <c r="S606" i="14"/>
  <c r="S871" i="14" s="1"/>
  <c r="O608" i="18"/>
  <c r="O605" i="14"/>
  <c r="O870" i="14" s="1"/>
  <c r="O611" i="13"/>
  <c r="S612" i="13"/>
  <c r="S614" i="13"/>
  <c r="S611" i="13"/>
  <c r="J612" i="14"/>
  <c r="R100" i="15"/>
  <c r="X100" i="15" s="1"/>
  <c r="S620" i="13"/>
  <c r="O612" i="13"/>
  <c r="O604" i="14"/>
  <c r="O869" i="14" s="1"/>
  <c r="S616" i="13"/>
  <c r="S887" i="13" s="1"/>
  <c r="J608" i="18"/>
  <c r="O611" i="14"/>
  <c r="J607" i="18"/>
  <c r="J871" i="18" s="1"/>
  <c r="J601" i="18"/>
  <c r="O607" i="14"/>
  <c r="J432" i="17"/>
  <c r="J596" i="17" s="1"/>
  <c r="O432" i="17"/>
  <c r="O596" i="17" s="1"/>
  <c r="J623" i="13"/>
  <c r="J894" i="13" s="1"/>
  <c r="O605" i="18"/>
  <c r="O621" i="13"/>
  <c r="J619" i="13"/>
  <c r="S605" i="18"/>
  <c r="S604" i="14"/>
  <c r="S608" i="14"/>
  <c r="S873" i="14" s="1"/>
  <c r="O447" i="17"/>
  <c r="O616" i="13"/>
  <c r="O887" i="13" s="1"/>
  <c r="O610" i="14"/>
  <c r="S613" i="13"/>
  <c r="Y613" i="13" s="1"/>
  <c r="S602" i="18"/>
  <c r="S601" i="18"/>
  <c r="O601" i="18"/>
  <c r="J607" i="14"/>
  <c r="O604" i="18"/>
  <c r="O868" i="18" s="1"/>
  <c r="O602" i="18"/>
  <c r="N79" i="19"/>
  <c r="I79" i="19"/>
  <c r="S604" i="18"/>
  <c r="S868" i="18" s="1"/>
  <c r="O612" i="14"/>
  <c r="O877" i="14" s="1"/>
  <c r="E16" i="21"/>
  <c r="O607" i="18"/>
  <c r="O871" i="18" s="1"/>
  <c r="O614" i="13"/>
  <c r="J611" i="13"/>
  <c r="J621" i="13"/>
  <c r="O624" i="13"/>
  <c r="J611" i="14"/>
  <c r="J606" i="14"/>
  <c r="J871" i="14" s="1"/>
  <c r="S611" i="14"/>
  <c r="O601" i="14"/>
  <c r="S432" i="17"/>
  <c r="S596" i="17" s="1"/>
  <c r="Q557" i="14"/>
  <c r="Q822" i="14" s="1"/>
  <c r="S605" i="14"/>
  <c r="S447" i="17"/>
  <c r="S611" i="17" s="1"/>
  <c r="S612" i="14"/>
  <c r="O619" i="13"/>
  <c r="O890" i="13" s="1"/>
  <c r="O608" i="14"/>
  <c r="O873" i="14" s="1"/>
  <c r="O615" i="13"/>
  <c r="Y615" i="13" s="1"/>
  <c r="S608" i="18"/>
  <c r="S624" i="13"/>
  <c r="J604" i="14"/>
  <c r="J869" i="14" s="1"/>
  <c r="S619" i="13"/>
  <c r="J610" i="14"/>
  <c r="J447" i="17"/>
  <c r="J611" i="17" s="1"/>
  <c r="J616" i="13"/>
  <c r="J887" i="13" s="1"/>
  <c r="K166" i="21"/>
  <c r="O364" i="17" s="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X860" i="13"/>
  <c r="W897" i="13"/>
  <c r="U303" i="17"/>
  <c r="O303" i="17"/>
  <c r="S418" i="17"/>
  <c r="K141" i="8"/>
  <c r="I305" i="17" s="1"/>
  <c r="K73" i="17"/>
  <c r="X841" i="13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M38" i="8"/>
  <c r="J418" i="17"/>
  <c r="M418" i="17"/>
  <c r="T460" i="17"/>
  <c r="O418" i="17"/>
  <c r="X409" i="17"/>
  <c r="X573" i="17" s="1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W530" i="17" s="1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850" i="18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R565" i="17" s="1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W848" i="13"/>
  <c r="U401" i="17"/>
  <c r="M68" i="8"/>
  <c r="W213" i="17"/>
  <c r="S396" i="17"/>
  <c r="K212" i="17"/>
  <c r="S204" i="17"/>
  <c r="M401" i="17"/>
  <c r="M396" i="17"/>
  <c r="X377" i="17"/>
  <c r="M40" i="8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M237" i="17"/>
  <c r="M565" i="17" s="1"/>
  <c r="X376" i="17"/>
  <c r="S237" i="17"/>
  <c r="J467" i="17"/>
  <c r="P237" i="17"/>
  <c r="O237" i="17"/>
  <c r="X467" i="17"/>
  <c r="M73" i="8"/>
  <c r="S467" i="17"/>
  <c r="O467" i="17"/>
  <c r="J237" i="17"/>
  <c r="V237" i="17"/>
  <c r="L237" i="17"/>
  <c r="R467" i="17"/>
  <c r="T467" i="17"/>
  <c r="Q237" i="17"/>
  <c r="K237" i="17"/>
  <c r="Q467" i="17"/>
  <c r="W467" i="17"/>
  <c r="W237" i="17"/>
  <c r="N467" i="17"/>
  <c r="K467" i="17"/>
  <c r="N237" i="17"/>
  <c r="U237" i="17"/>
  <c r="V467" i="17"/>
  <c r="T237" i="17"/>
  <c r="M467" i="17"/>
  <c r="S262" i="17"/>
  <c r="R262" i="17"/>
  <c r="M49" i="8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M46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L52" i="8"/>
  <c r="I380" i="17" s="1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R138" i="21"/>
  <c r="V262" i="17"/>
  <c r="S48" i="17"/>
  <c r="U262" i="17"/>
  <c r="L99" i="8"/>
  <c r="I427" i="17" s="1"/>
  <c r="W262" i="17"/>
  <c r="X48" i="17"/>
  <c r="P262" i="17"/>
  <c r="O262" i="17"/>
  <c r="K262" i="17"/>
  <c r="K99" i="8"/>
  <c r="I263" i="17" s="1"/>
  <c r="X262" i="17"/>
  <c r="L205" i="17"/>
  <c r="M262" i="17"/>
  <c r="J550" i="17"/>
  <c r="K205" i="17"/>
  <c r="M98" i="8"/>
  <c r="Q262" i="17"/>
  <c r="T48" i="17"/>
  <c r="U205" i="17"/>
  <c r="T262" i="17"/>
  <c r="N262" i="17"/>
  <c r="L262" i="17"/>
  <c r="J205" i="17"/>
  <c r="K52" i="8"/>
  <c r="I216" i="17" s="1"/>
  <c r="X205" i="17"/>
  <c r="W48" i="17"/>
  <c r="R205" i="17"/>
  <c r="P48" i="17"/>
  <c r="M48" i="8"/>
  <c r="M205" i="17"/>
  <c r="T205" i="17"/>
  <c r="U48" i="17"/>
  <c r="O205" i="17"/>
  <c r="V205" i="17"/>
  <c r="R48" i="17"/>
  <c r="J52" i="8"/>
  <c r="I52" i="17" s="1"/>
  <c r="L48" i="17"/>
  <c r="N205" i="17"/>
  <c r="P205" i="17"/>
  <c r="K48" i="17"/>
  <c r="V48" i="17"/>
  <c r="Q205" i="17"/>
  <c r="Q48" i="17"/>
  <c r="M48" i="17"/>
  <c r="N48" i="17"/>
  <c r="W205" i="17"/>
  <c r="M41" i="8"/>
  <c r="J48" i="17"/>
  <c r="I659" i="17"/>
  <c r="I544" i="17"/>
  <c r="G169" i="8"/>
  <c r="H174" i="8" s="1"/>
  <c r="G50" i="7"/>
  <c r="G134" i="6"/>
  <c r="I929" i="14" s="1"/>
  <c r="W890" i="13"/>
  <c r="X871" i="14"/>
  <c r="X856" i="13"/>
  <c r="P860" i="13"/>
  <c r="W879" i="14"/>
  <c r="W860" i="13"/>
  <c r="W841" i="13"/>
  <c r="R860" i="13"/>
  <c r="W851" i="14"/>
  <c r="U835" i="18"/>
  <c r="O341" i="18"/>
  <c r="W245" i="17"/>
  <c r="M518" i="17"/>
  <c r="W835" i="14"/>
  <c r="X877" i="14"/>
  <c r="X875" i="13"/>
  <c r="N581" i="17"/>
  <c r="K868" i="18"/>
  <c r="W831" i="14"/>
  <c r="N341" i="18"/>
  <c r="O568" i="18"/>
  <c r="O832" i="18" s="1"/>
  <c r="U653" i="17"/>
  <c r="U839" i="13"/>
  <c r="X837" i="14"/>
  <c r="O546" i="14"/>
  <c r="O811" i="14" s="1"/>
  <c r="R850" i="18"/>
  <c r="W870" i="14"/>
  <c r="M489" i="17"/>
  <c r="M653" i="17" s="1"/>
  <c r="X880" i="14"/>
  <c r="X879" i="14"/>
  <c r="W858" i="13"/>
  <c r="P550" i="17"/>
  <c r="P843" i="14"/>
  <c r="X350" i="18"/>
  <c r="X878" i="18" s="1"/>
  <c r="V585" i="17"/>
  <c r="X530" i="17"/>
  <c r="Q585" i="17"/>
  <c r="M521" i="17"/>
  <c r="O837" i="14"/>
  <c r="P131" i="17"/>
  <c r="P623" i="17" s="1"/>
  <c r="T817" i="18"/>
  <c r="J279" i="18"/>
  <c r="W610" i="18"/>
  <c r="W874" i="18" s="1"/>
  <c r="S298" i="13"/>
  <c r="S840" i="13" s="1"/>
  <c r="N652" i="17"/>
  <c r="W845" i="14"/>
  <c r="O41" i="14"/>
  <c r="O836" i="14" s="1"/>
  <c r="S192" i="17"/>
  <c r="S520" i="17" s="1"/>
  <c r="N873" i="14"/>
  <c r="U877" i="14"/>
  <c r="X845" i="14"/>
  <c r="K288" i="14"/>
  <c r="K818" i="14" s="1"/>
  <c r="P817" i="18"/>
  <c r="O852" i="18"/>
  <c r="P579" i="17"/>
  <c r="N476" i="17"/>
  <c r="L871" i="18"/>
  <c r="J288" i="14"/>
  <c r="J818" i="14" s="1"/>
  <c r="S845" i="14"/>
  <c r="M835" i="18"/>
  <c r="T426" i="17"/>
  <c r="Q553" i="17"/>
  <c r="O521" i="17"/>
  <c r="R837" i="14"/>
  <c r="W837" i="14"/>
  <c r="W877" i="14"/>
  <c r="W884" i="13"/>
  <c r="U521" i="17"/>
  <c r="R843" i="14"/>
  <c r="K848" i="18"/>
  <c r="W832" i="14"/>
  <c r="M557" i="17"/>
  <c r="X611" i="17"/>
  <c r="Q875" i="13"/>
  <c r="T522" i="17"/>
  <c r="U815" i="18"/>
  <c r="V843" i="14"/>
  <c r="W869" i="14"/>
  <c r="R192" i="17"/>
  <c r="R520" i="17" s="1"/>
  <c r="X858" i="13"/>
  <c r="L815" i="18"/>
  <c r="M554" i="17"/>
  <c r="X851" i="14"/>
  <c r="V841" i="14"/>
  <c r="T843" i="14"/>
  <c r="O848" i="18"/>
  <c r="Q215" i="17"/>
  <c r="R562" i="17"/>
  <c r="P80" i="17"/>
  <c r="P572" i="17" s="1"/>
  <c r="U522" i="17"/>
  <c r="R880" i="18"/>
  <c r="M587" i="17"/>
  <c r="N80" i="17"/>
  <c r="T215" i="17"/>
  <c r="M80" i="17"/>
  <c r="M572" i="17" s="1"/>
  <c r="X215" i="17"/>
  <c r="X543" i="17" s="1"/>
  <c r="O552" i="14"/>
  <c r="O817" i="14" s="1"/>
  <c r="J43" i="17"/>
  <c r="X843" i="14"/>
  <c r="P835" i="14"/>
  <c r="W868" i="14"/>
  <c r="O553" i="17"/>
  <c r="Q817" i="18"/>
  <c r="R868" i="18"/>
  <c r="M298" i="13"/>
  <c r="L841" i="13"/>
  <c r="J298" i="13"/>
  <c r="J301" i="13" s="1"/>
  <c r="V49" i="17"/>
  <c r="T587" i="17"/>
  <c r="U894" i="13"/>
  <c r="W192" i="17"/>
  <c r="W520" i="17" s="1"/>
  <c r="Q36" i="18"/>
  <c r="Q828" i="18" s="1"/>
  <c r="X559" i="17"/>
  <c r="O513" i="17"/>
  <c r="U179" i="17"/>
  <c r="T591" i="14"/>
  <c r="T856" i="14" s="1"/>
  <c r="X30" i="14"/>
  <c r="O817" i="18"/>
  <c r="K192" i="17"/>
  <c r="K520" i="17" s="1"/>
  <c r="N868" i="14"/>
  <c r="X192" i="17"/>
  <c r="X520" i="17" s="1"/>
  <c r="O36" i="18"/>
  <c r="O828" i="18" s="1"/>
  <c r="K868" i="14"/>
  <c r="U581" i="17"/>
  <c r="S49" i="17"/>
  <c r="K554" i="17"/>
  <c r="N291" i="14"/>
  <c r="N821" i="14" s="1"/>
  <c r="M288" i="14"/>
  <c r="M818" i="14" s="1"/>
  <c r="V579" i="17"/>
  <c r="V851" i="14"/>
  <c r="M30" i="6"/>
  <c r="T850" i="18"/>
  <c r="K835" i="14"/>
  <c r="U611" i="17"/>
  <c r="W835" i="13"/>
  <c r="J59" i="13"/>
  <c r="J872" i="13" s="1"/>
  <c r="S354" i="13"/>
  <c r="S896" i="13" s="1"/>
  <c r="T72" i="13"/>
  <c r="T885" i="13" s="1"/>
  <c r="W589" i="14"/>
  <c r="W854" i="14" s="1"/>
  <c r="U576" i="17"/>
  <c r="Q868" i="18"/>
  <c r="N639" i="17"/>
  <c r="J354" i="13"/>
  <c r="J896" i="13" s="1"/>
  <c r="V589" i="14"/>
  <c r="V854" i="14" s="1"/>
  <c r="V139" i="17"/>
  <c r="R557" i="17"/>
  <c r="T557" i="17"/>
  <c r="J522" i="17"/>
  <c r="R589" i="14"/>
  <c r="R854" i="14" s="1"/>
  <c r="P591" i="14"/>
  <c r="P856" i="14" s="1"/>
  <c r="X852" i="14"/>
  <c r="O550" i="17"/>
  <c r="Y70" i="18"/>
  <c r="T589" i="14"/>
  <c r="T854" i="14" s="1"/>
  <c r="V868" i="14"/>
  <c r="M72" i="13"/>
  <c r="L178" i="17"/>
  <c r="L506" i="17" s="1"/>
  <c r="P850" i="18"/>
  <c r="N354" i="13"/>
  <c r="N896" i="13" s="1"/>
  <c r="Q72" i="13"/>
  <c r="Q885" i="13" s="1"/>
  <c r="K553" i="17"/>
  <c r="O589" i="14"/>
  <c r="O854" i="14" s="1"/>
  <c r="J508" i="17"/>
  <c r="U637" i="17"/>
  <c r="R513" i="17"/>
  <c r="L41" i="14"/>
  <c r="I30" i="14"/>
  <c r="X881" i="14"/>
  <c r="W843" i="14"/>
  <c r="P587" i="17"/>
  <c r="X585" i="17"/>
  <c r="U72" i="13"/>
  <c r="U885" i="13" s="1"/>
  <c r="O72" i="13"/>
  <c r="N875" i="13"/>
  <c r="O876" i="18"/>
  <c r="O121" i="17"/>
  <c r="O613" i="17" s="1"/>
  <c r="K587" i="17"/>
  <c r="Q508" i="17"/>
  <c r="R831" i="14"/>
  <c r="O851" i="14"/>
  <c r="O841" i="14"/>
  <c r="R80" i="14"/>
  <c r="R875" i="14" s="1"/>
  <c r="X835" i="14"/>
  <c r="V871" i="13"/>
  <c r="W305" i="18"/>
  <c r="W833" i="18" s="1"/>
  <c r="M354" i="13"/>
  <c r="M896" i="13" s="1"/>
  <c r="R354" i="13"/>
  <c r="R896" i="13" s="1"/>
  <c r="M871" i="14"/>
  <c r="V557" i="17"/>
  <c r="U880" i="14"/>
  <c r="Q858" i="13"/>
  <c r="R852" i="18"/>
  <c r="J557" i="17"/>
  <c r="W585" i="17"/>
  <c r="T354" i="13"/>
  <c r="T896" i="13" s="1"/>
  <c r="L354" i="13"/>
  <c r="L896" i="13" s="1"/>
  <c r="T852" i="13"/>
  <c r="X309" i="18"/>
  <c r="X837" i="18" s="1"/>
  <c r="Q850" i="18"/>
  <c r="L458" i="17"/>
  <c r="L622" i="17" s="1"/>
  <c r="O603" i="18"/>
  <c r="O867" i="18" s="1"/>
  <c r="L72" i="13"/>
  <c r="L885" i="13" s="1"/>
  <c r="K72" i="13"/>
  <c r="K885" i="13" s="1"/>
  <c r="J72" i="13"/>
  <c r="J885" i="13" s="1"/>
  <c r="S609" i="14"/>
  <c r="U80" i="17"/>
  <c r="U572" i="17" s="1"/>
  <c r="S139" i="17"/>
  <c r="V513" i="17"/>
  <c r="N156" i="15"/>
  <c r="P611" i="17"/>
  <c r="R848" i="18"/>
  <c r="R72" i="13"/>
  <c r="R885" i="13" s="1"/>
  <c r="P72" i="13"/>
  <c r="P885" i="13" s="1"/>
  <c r="N87" i="13"/>
  <c r="N900" i="13" s="1"/>
  <c r="W518" i="17"/>
  <c r="P354" i="13"/>
  <c r="P896" i="13" s="1"/>
  <c r="U557" i="17"/>
  <c r="O354" i="13"/>
  <c r="O896" i="13" s="1"/>
  <c r="Q24" i="13"/>
  <c r="Q837" i="13" s="1"/>
  <c r="N24" i="13"/>
  <c r="N837" i="13" s="1"/>
  <c r="N298" i="13"/>
  <c r="N301" i="13" s="1"/>
  <c r="K875" i="13"/>
  <c r="W639" i="17"/>
  <c r="P609" i="14"/>
  <c r="L108" i="21" s="1"/>
  <c r="O843" i="14"/>
  <c r="P837" i="14"/>
  <c r="Q877" i="14"/>
  <c r="Q80" i="17"/>
  <c r="Q572" i="17" s="1"/>
  <c r="X279" i="18"/>
  <c r="I156" i="15"/>
  <c r="L877" i="14"/>
  <c r="O609" i="14"/>
  <c r="Q841" i="14"/>
  <c r="X596" i="17"/>
  <c r="U868" i="18"/>
  <c r="X831" i="14"/>
  <c r="T877" i="14"/>
  <c r="M611" i="17"/>
  <c r="O860" i="13"/>
  <c r="R576" i="17"/>
  <c r="P601" i="17"/>
  <c r="R49" i="14"/>
  <c r="R844" i="14" s="1"/>
  <c r="T860" i="13"/>
  <c r="Q557" i="17"/>
  <c r="K581" i="17"/>
  <c r="N870" i="14"/>
  <c r="R601" i="17"/>
  <c r="R331" i="13"/>
  <c r="R336" i="13" s="1"/>
  <c r="P852" i="13"/>
  <c r="J585" i="17"/>
  <c r="Q601" i="17"/>
  <c r="V881" i="14"/>
  <c r="L820" i="14"/>
  <c r="R322" i="14"/>
  <c r="R852" i="14" s="1"/>
  <c r="T558" i="14"/>
  <c r="T823" i="14" s="1"/>
  <c r="T322" i="14"/>
  <c r="T852" i="14" s="1"/>
  <c r="P49" i="14"/>
  <c r="P844" i="14" s="1"/>
  <c r="O522" i="17"/>
  <c r="P322" i="14"/>
  <c r="P852" i="14" s="1"/>
  <c r="V322" i="14"/>
  <c r="V852" i="14" s="1"/>
  <c r="N322" i="14"/>
  <c r="N852" i="14" s="1"/>
  <c r="W347" i="17"/>
  <c r="W511" i="17" s="1"/>
  <c r="O49" i="14"/>
  <c r="O844" i="14" s="1"/>
  <c r="N879" i="14"/>
  <c r="T636" i="17"/>
  <c r="W322" i="14"/>
  <c r="W852" i="14" s="1"/>
  <c r="L156" i="15"/>
  <c r="W30" i="14"/>
  <c r="J637" i="17"/>
  <c r="N49" i="17"/>
  <c r="J568" i="18"/>
  <c r="J832" i="18" s="1"/>
  <c r="K278" i="18"/>
  <c r="K282" i="18" s="1"/>
  <c r="W112" i="17"/>
  <c r="W604" i="17" s="1"/>
  <c r="K156" i="15"/>
  <c r="T618" i="13"/>
  <c r="T889" i="13" s="1"/>
  <c r="K609" i="14"/>
  <c r="K874" i="14" s="1"/>
  <c r="Q17" i="17"/>
  <c r="Q509" i="17" s="1"/>
  <c r="N27" i="18"/>
  <c r="N819" i="18" s="1"/>
  <c r="N215" i="17"/>
  <c r="S36" i="18"/>
  <c r="P557" i="17"/>
  <c r="K341" i="18"/>
  <c r="Q21" i="19"/>
  <c r="M36" i="18"/>
  <c r="T835" i="18"/>
  <c r="T568" i="18"/>
  <c r="T832" i="18" s="1"/>
  <c r="Q568" i="18"/>
  <c r="Q832" i="18" s="1"/>
  <c r="U639" i="17"/>
  <c r="U278" i="18"/>
  <c r="L603" i="18"/>
  <c r="L867" i="18" s="1"/>
  <c r="U335" i="18"/>
  <c r="Q312" i="13"/>
  <c r="Q854" i="13" s="1"/>
  <c r="Q546" i="14"/>
  <c r="Q811" i="14" s="1"/>
  <c r="N609" i="14"/>
  <c r="N874" i="14" s="1"/>
  <c r="P49" i="17"/>
  <c r="V611" i="17"/>
  <c r="L215" i="17"/>
  <c r="U215" i="17"/>
  <c r="T156" i="15"/>
  <c r="Q606" i="18"/>
  <c r="Q870" i="18" s="1"/>
  <c r="M322" i="14"/>
  <c r="M852" i="14" s="1"/>
  <c r="K80" i="14"/>
  <c r="K875" i="14" s="1"/>
  <c r="N599" i="14"/>
  <c r="N864" i="14" s="1"/>
  <c r="Q322" i="14"/>
  <c r="Q852" i="14" s="1"/>
  <c r="P546" i="14"/>
  <c r="P811" i="14" s="1"/>
  <c r="U41" i="14"/>
  <c r="U836" i="14" s="1"/>
  <c r="M30" i="14"/>
  <c r="J636" i="17"/>
  <c r="S80" i="14"/>
  <c r="S875" i="14" s="1"/>
  <c r="T868" i="18"/>
  <c r="Q845" i="14"/>
  <c r="Y586" i="14"/>
  <c r="Y40" i="17"/>
  <c r="X898" i="13"/>
  <c r="J880" i="18"/>
  <c r="R618" i="13"/>
  <c r="J609" i="14"/>
  <c r="X881" i="18"/>
  <c r="J49" i="17"/>
  <c r="O576" i="17"/>
  <c r="T550" i="17"/>
  <c r="J341" i="18"/>
  <c r="U21" i="19"/>
  <c r="P568" i="18"/>
  <c r="P832" i="18" s="1"/>
  <c r="Q603" i="18"/>
  <c r="Q867" i="18" s="1"/>
  <c r="S341" i="18"/>
  <c r="W335" i="18"/>
  <c r="J820" i="14"/>
  <c r="L552" i="14"/>
  <c r="X865" i="14"/>
  <c r="P576" i="17"/>
  <c r="J518" i="17"/>
  <c r="W215" i="17"/>
  <c r="W543" i="17" s="1"/>
  <c r="V341" i="18"/>
  <c r="S215" i="17"/>
  <c r="M341" i="18"/>
  <c r="X74" i="15"/>
  <c r="L609" i="14"/>
  <c r="H108" i="21" s="1"/>
  <c r="P845" i="14"/>
  <c r="R832" i="14"/>
  <c r="O587" i="17"/>
  <c r="T80" i="14"/>
  <c r="T875" i="14" s="1"/>
  <c r="S322" i="14"/>
  <c r="S852" i="14" s="1"/>
  <c r="J322" i="14"/>
  <c r="J852" i="14" s="1"/>
  <c r="T41" i="14"/>
  <c r="T836" i="14" s="1"/>
  <c r="W553" i="17"/>
  <c r="V820" i="14"/>
  <c r="Q832" i="14"/>
  <c r="M881" i="14"/>
  <c r="Q80" i="14"/>
  <c r="Q875" i="14" s="1"/>
  <c r="W881" i="14"/>
  <c r="Y74" i="18"/>
  <c r="X884" i="13"/>
  <c r="R841" i="14"/>
  <c r="V56" i="13"/>
  <c r="V869" i="13" s="1"/>
  <c r="P618" i="13"/>
  <c r="P889" i="13" s="1"/>
  <c r="X49" i="17"/>
  <c r="Q522" i="17"/>
  <c r="P341" i="18"/>
  <c r="U850" i="18"/>
  <c r="P852" i="18"/>
  <c r="P585" i="17"/>
  <c r="W341" i="18"/>
  <c r="R21" i="19"/>
  <c r="O835" i="18"/>
  <c r="S568" i="18"/>
  <c r="K603" i="18"/>
  <c r="K867" i="18" s="1"/>
  <c r="K552" i="14"/>
  <c r="K817" i="14" s="1"/>
  <c r="T546" i="14"/>
  <c r="T811" i="14" s="1"/>
  <c r="J601" i="17"/>
  <c r="L188" i="17"/>
  <c r="L516" i="17" s="1"/>
  <c r="X873" i="14"/>
  <c r="T341" i="18"/>
  <c r="P215" i="17"/>
  <c r="O562" i="17"/>
  <c r="T652" i="17"/>
  <c r="T552" i="14"/>
  <c r="L80" i="14"/>
  <c r="L875" i="14" s="1"/>
  <c r="U322" i="14"/>
  <c r="U852" i="14" s="1"/>
  <c r="M41" i="14"/>
  <c r="T476" i="17"/>
  <c r="V618" i="13"/>
  <c r="V889" i="13" s="1"/>
  <c r="X603" i="18"/>
  <c r="X867" i="18" s="1"/>
  <c r="J41" i="14"/>
  <c r="V41" i="14"/>
  <c r="Q56" i="13"/>
  <c r="Q869" i="13" s="1"/>
  <c r="N618" i="13"/>
  <c r="N889" i="13" s="1"/>
  <c r="U49" i="17"/>
  <c r="S21" i="19"/>
  <c r="N568" i="18"/>
  <c r="N832" i="18" s="1"/>
  <c r="P603" i="18"/>
  <c r="P867" i="18" s="1"/>
  <c r="R312" i="13"/>
  <c r="R854" i="13" s="1"/>
  <c r="U546" i="14"/>
  <c r="U811" i="14" s="1"/>
  <c r="L546" i="14"/>
  <c r="L811" i="14" s="1"/>
  <c r="V609" i="14"/>
  <c r="V874" i="14" s="1"/>
  <c r="V879" i="14"/>
  <c r="K215" i="17"/>
  <c r="O215" i="17"/>
  <c r="W287" i="17"/>
  <c r="W615" i="17" s="1"/>
  <c r="Q156" i="15"/>
  <c r="R870" i="14"/>
  <c r="Q609" i="14"/>
  <c r="Q874" i="14" s="1"/>
  <c r="O80" i="14"/>
  <c r="P80" i="14"/>
  <c r="P875" i="14" s="1"/>
  <c r="N546" i="14"/>
  <c r="N811" i="14" s="1"/>
  <c r="K41" i="14"/>
  <c r="K836" i="14" s="1"/>
  <c r="J476" i="17"/>
  <c r="O881" i="18"/>
  <c r="L876" i="18"/>
  <c r="N41" i="14"/>
  <c r="N836" i="14" s="1"/>
  <c r="X848" i="13"/>
  <c r="W865" i="14"/>
  <c r="K322" i="14"/>
  <c r="R341" i="18"/>
  <c r="Q49" i="17"/>
  <c r="M546" i="14"/>
  <c r="M811" i="14" s="1"/>
  <c r="P41" i="14"/>
  <c r="P836" i="14" s="1"/>
  <c r="P56" i="13"/>
  <c r="P869" i="13" s="1"/>
  <c r="W49" i="17"/>
  <c r="S522" i="17"/>
  <c r="X568" i="18"/>
  <c r="X832" i="18" s="1"/>
  <c r="M603" i="18"/>
  <c r="K546" i="14"/>
  <c r="K811" i="14" s="1"/>
  <c r="R609" i="14"/>
  <c r="R874" i="14" s="1"/>
  <c r="O49" i="17"/>
  <c r="J215" i="17"/>
  <c r="R521" i="17"/>
  <c r="V870" i="14"/>
  <c r="P871" i="14"/>
  <c r="T579" i="17"/>
  <c r="Q341" i="18"/>
  <c r="T609" i="14"/>
  <c r="T874" i="14" s="1"/>
  <c r="Q880" i="14"/>
  <c r="J80" i="14"/>
  <c r="O30" i="14"/>
  <c r="V546" i="14"/>
  <c r="V811" i="14" s="1"/>
  <c r="R41" i="14"/>
  <c r="P865" i="14"/>
  <c r="S880" i="14"/>
  <c r="X868" i="14"/>
  <c r="X841" i="14"/>
  <c r="T848" i="18"/>
  <c r="N80" i="14"/>
  <c r="N875" i="14" s="1"/>
  <c r="M80" i="14"/>
  <c r="N56" i="13"/>
  <c r="N869" i="13" s="1"/>
  <c r="M49" i="17"/>
  <c r="L576" i="17"/>
  <c r="O581" i="17"/>
  <c r="X652" i="17"/>
  <c r="U603" i="18"/>
  <c r="U867" i="18" s="1"/>
  <c r="J546" i="14"/>
  <c r="J811" i="14" s="1"/>
  <c r="K611" i="17"/>
  <c r="Q871" i="18"/>
  <c r="V836" i="13"/>
  <c r="M637" i="17"/>
  <c r="M601" i="17"/>
  <c r="X869" i="14"/>
  <c r="O56" i="13"/>
  <c r="O869" i="13" s="1"/>
  <c r="O875" i="13"/>
  <c r="S576" i="13"/>
  <c r="P881" i="18"/>
  <c r="L348" i="17"/>
  <c r="L512" i="17" s="1"/>
  <c r="M513" i="17"/>
  <c r="U49" i="18"/>
  <c r="U841" i="18" s="1"/>
  <c r="R83" i="17"/>
  <c r="R575" i="17" s="1"/>
  <c r="Q348" i="17"/>
  <c r="Q512" i="17" s="1"/>
  <c r="L818" i="14"/>
  <c r="P877" i="14"/>
  <c r="X558" i="14"/>
  <c r="X823" i="14" s="1"/>
  <c r="T279" i="18"/>
  <c r="N596" i="17"/>
  <c r="X521" i="17"/>
  <c r="L870" i="14"/>
  <c r="N877" i="14"/>
  <c r="S49" i="14"/>
  <c r="L881" i="14"/>
  <c r="Y129" i="17"/>
  <c r="U868" i="14"/>
  <c r="M591" i="14"/>
  <c r="O591" i="14"/>
  <c r="O856" i="14" s="1"/>
  <c r="V591" i="14"/>
  <c r="V856" i="14" s="1"/>
  <c r="J49" i="18"/>
  <c r="J841" i="18" s="1"/>
  <c r="V817" i="18"/>
  <c r="J348" i="17"/>
  <c r="J512" i="17" s="1"/>
  <c r="M585" i="17"/>
  <c r="J458" i="17"/>
  <c r="J622" i="17" s="1"/>
  <c r="L639" i="17"/>
  <c r="T576" i="17"/>
  <c r="S558" i="14"/>
  <c r="U558" i="14"/>
  <c r="U823" i="14" s="1"/>
  <c r="W279" i="18"/>
  <c r="I141" i="15"/>
  <c r="U513" i="17"/>
  <c r="S836" i="18"/>
  <c r="V49" i="14"/>
  <c r="V844" i="14" s="1"/>
  <c r="M820" i="14"/>
  <c r="T611" i="17"/>
  <c r="U832" i="14"/>
  <c r="J587" i="17"/>
  <c r="L581" i="17"/>
  <c r="Q591" i="14"/>
  <c r="Q856" i="14" s="1"/>
  <c r="K591" i="14"/>
  <c r="K856" i="14" s="1"/>
  <c r="T868" i="14"/>
  <c r="W880" i="14"/>
  <c r="S591" i="14"/>
  <c r="S856" i="14" s="1"/>
  <c r="O557" i="17"/>
  <c r="O458" i="17"/>
  <c r="L49" i="14"/>
  <c r="L844" i="14" s="1"/>
  <c r="L56" i="13"/>
  <c r="L869" i="13" s="1"/>
  <c r="K56" i="13"/>
  <c r="K869" i="13" s="1"/>
  <c r="Q49" i="18"/>
  <c r="Q841" i="18" s="1"/>
  <c r="K348" i="17"/>
  <c r="K512" i="17" s="1"/>
  <c r="L550" i="17"/>
  <c r="Q587" i="17"/>
  <c r="W458" i="17"/>
  <c r="V554" i="17"/>
  <c r="R558" i="14"/>
  <c r="R823" i="14" s="1"/>
  <c r="Q558" i="14"/>
  <c r="U871" i="13"/>
  <c r="O279" i="18"/>
  <c r="O282" i="18" s="1"/>
  <c r="V279" i="18"/>
  <c r="N508" i="17"/>
  <c r="X637" i="17"/>
  <c r="Q49" i="14"/>
  <c r="Q844" i="14" s="1"/>
  <c r="N591" i="14"/>
  <c r="N856" i="14" s="1"/>
  <c r="R851" i="14"/>
  <c r="R591" i="14"/>
  <c r="R856" i="14" s="1"/>
  <c r="Q843" i="14"/>
  <c r="M874" i="13"/>
  <c r="R348" i="17"/>
  <c r="R512" i="17" s="1"/>
  <c r="K518" i="17"/>
  <c r="L848" i="18"/>
  <c r="V841" i="13"/>
  <c r="P841" i="13"/>
  <c r="J56" i="13"/>
  <c r="J869" i="13" s="1"/>
  <c r="N49" i="18"/>
  <c r="R817" i="18"/>
  <c r="S348" i="17"/>
  <c r="S512" i="17" s="1"/>
  <c r="Q579" i="17"/>
  <c r="P458" i="17"/>
  <c r="P622" i="17" s="1"/>
  <c r="V581" i="17"/>
  <c r="K879" i="14"/>
  <c r="V868" i="18"/>
  <c r="V558" i="14"/>
  <c r="V823" i="14" s="1"/>
  <c r="L558" i="14"/>
  <c r="L823" i="14" s="1"/>
  <c r="M279" i="18"/>
  <c r="P279" i="18"/>
  <c r="L310" i="14"/>
  <c r="K49" i="14"/>
  <c r="K844" i="14" s="1"/>
  <c r="L591" i="14"/>
  <c r="L856" i="14" s="1"/>
  <c r="U851" i="14"/>
  <c r="O291" i="14"/>
  <c r="O821" i="14" s="1"/>
  <c r="L291" i="14"/>
  <c r="L821" i="14" s="1"/>
  <c r="W291" i="14"/>
  <c r="W821" i="14" s="1"/>
  <c r="P291" i="14"/>
  <c r="P821" i="14" s="1"/>
  <c r="R291" i="14"/>
  <c r="R821" i="14" s="1"/>
  <c r="U291" i="14"/>
  <c r="U821" i="14" s="1"/>
  <c r="X291" i="14"/>
  <c r="X821" i="14" s="1"/>
  <c r="T291" i="14"/>
  <c r="T821" i="14" s="1"/>
  <c r="V291" i="14"/>
  <c r="V821" i="14" s="1"/>
  <c r="M558" i="14"/>
  <c r="U856" i="14"/>
  <c r="T56" i="13"/>
  <c r="T869" i="13" s="1"/>
  <c r="K331" i="13"/>
  <c r="K873" i="13" s="1"/>
  <c r="V156" i="15"/>
  <c r="V49" i="18"/>
  <c r="V841" i="18" s="1"/>
  <c r="U348" i="17"/>
  <c r="U512" i="17" s="1"/>
  <c r="K880" i="18"/>
  <c r="T852" i="18"/>
  <c r="N587" i="17"/>
  <c r="Q458" i="17"/>
  <c r="Q622" i="17" s="1"/>
  <c r="U554" i="17"/>
  <c r="X511" i="17"/>
  <c r="M80" i="19"/>
  <c r="K832" i="14"/>
  <c r="N558" i="14"/>
  <c r="N823" i="14" s="1"/>
  <c r="K558" i="14"/>
  <c r="K823" i="14" s="1"/>
  <c r="L279" i="18"/>
  <c r="U871" i="18"/>
  <c r="V852" i="13"/>
  <c r="K310" i="14"/>
  <c r="K840" i="14" s="1"/>
  <c r="J49" i="14"/>
  <c r="J844" i="14" s="1"/>
  <c r="M291" i="14"/>
  <c r="M821" i="14" s="1"/>
  <c r="J591" i="14"/>
  <c r="J856" i="14" s="1"/>
  <c r="U601" i="17"/>
  <c r="S41" i="14"/>
  <c r="X41" i="14"/>
  <c r="X836" i="14" s="1"/>
  <c r="W41" i="14"/>
  <c r="W836" i="14" s="1"/>
  <c r="W49" i="14"/>
  <c r="W844" i="14" s="1"/>
  <c r="X49" i="14"/>
  <c r="X844" i="14" s="1"/>
  <c r="J291" i="14"/>
  <c r="J821" i="14" s="1"/>
  <c r="N49" i="14"/>
  <c r="T23" i="13"/>
  <c r="T836" i="13" s="1"/>
  <c r="R23" i="13"/>
  <c r="R836" i="13" s="1"/>
  <c r="M56" i="13"/>
  <c r="N79" i="13"/>
  <c r="N892" i="13" s="1"/>
  <c r="S56" i="13"/>
  <c r="S869" i="13" s="1"/>
  <c r="P331" i="13"/>
  <c r="P336" i="13" s="1"/>
  <c r="Q839" i="13"/>
  <c r="W348" i="17"/>
  <c r="W512" i="17" s="1"/>
  <c r="X852" i="18"/>
  <c r="J559" i="17"/>
  <c r="R581" i="17"/>
  <c r="O639" i="17"/>
  <c r="P875" i="13"/>
  <c r="K291" i="14"/>
  <c r="K821" i="14" s="1"/>
  <c r="U518" i="17"/>
  <c r="W894" i="13"/>
  <c r="T869" i="14"/>
  <c r="P558" i="14"/>
  <c r="P823" i="14" s="1"/>
  <c r="X876" i="13"/>
  <c r="J156" i="15"/>
  <c r="U49" i="14"/>
  <c r="U844" i="14" s="1"/>
  <c r="Q291" i="14"/>
  <c r="Q821" i="14" s="1"/>
  <c r="P553" i="17"/>
  <c r="M49" i="14"/>
  <c r="N585" i="17"/>
  <c r="X864" i="18"/>
  <c r="V836" i="18"/>
  <c r="T871" i="18"/>
  <c r="U843" i="14"/>
  <c r="Q476" i="17"/>
  <c r="T596" i="17"/>
  <c r="V835" i="18"/>
  <c r="O815" i="18"/>
  <c r="J553" i="17"/>
  <c r="P868" i="14"/>
  <c r="Q868" i="14"/>
  <c r="Y161" i="17"/>
  <c r="R156" i="15"/>
  <c r="Y92" i="17"/>
  <c r="P476" i="17"/>
  <c r="Y29" i="17"/>
  <c r="P851" i="14"/>
  <c r="N848" i="18"/>
  <c r="J562" i="17"/>
  <c r="R815" i="18"/>
  <c r="O865" i="14"/>
  <c r="V869" i="14"/>
  <c r="W874" i="13"/>
  <c r="X820" i="14"/>
  <c r="N852" i="18"/>
  <c r="W871" i="14"/>
  <c r="S30" i="14"/>
  <c r="S476" i="17"/>
  <c r="M817" i="18"/>
  <c r="L817" i="18"/>
  <c r="T832" i="14"/>
  <c r="Y78" i="18"/>
  <c r="Y474" i="17"/>
  <c r="Y119" i="17"/>
  <c r="T581" i="17"/>
  <c r="Q851" i="14"/>
  <c r="S513" i="17"/>
  <c r="R831" i="18"/>
  <c r="U59" i="13"/>
  <c r="U872" i="13" s="1"/>
  <c r="U23" i="13"/>
  <c r="U836" i="13" s="1"/>
  <c r="P23" i="13"/>
  <c r="P836" i="13" s="1"/>
  <c r="N850" i="18"/>
  <c r="V639" i="17"/>
  <c r="O585" i="17"/>
  <c r="Q835" i="18"/>
  <c r="V278" i="18"/>
  <c r="Q335" i="18"/>
  <c r="S335" i="18"/>
  <c r="S821" i="14"/>
  <c r="J552" i="14"/>
  <c r="J817" i="14" s="1"/>
  <c r="N817" i="18"/>
  <c r="M878" i="18"/>
  <c r="J836" i="18"/>
  <c r="N552" i="14"/>
  <c r="N817" i="14" s="1"/>
  <c r="R121" i="17"/>
  <c r="R613" i="17" s="1"/>
  <c r="T815" i="18"/>
  <c r="S637" i="17"/>
  <c r="Y79" i="17"/>
  <c r="X116" i="15"/>
  <c r="N815" i="18"/>
  <c r="U873" i="14"/>
  <c r="W839" i="13"/>
  <c r="J30" i="14"/>
  <c r="V335" i="18"/>
  <c r="X832" i="14"/>
  <c r="Q611" i="17"/>
  <c r="S59" i="13"/>
  <c r="S23" i="13"/>
  <c r="S836" i="13" s="1"/>
  <c r="N23" i="13"/>
  <c r="N836" i="13" s="1"/>
  <c r="U57" i="13"/>
  <c r="U870" i="13" s="1"/>
  <c r="X615" i="17"/>
  <c r="K579" i="17"/>
  <c r="O559" i="17"/>
  <c r="K141" i="15"/>
  <c r="R639" i="17"/>
  <c r="Q278" i="18"/>
  <c r="K335" i="18"/>
  <c r="J335" i="18"/>
  <c r="O81" i="14"/>
  <c r="U871" i="14"/>
  <c r="S518" i="17"/>
  <c r="T553" i="17"/>
  <c r="X552" i="14"/>
  <c r="X817" i="14" s="1"/>
  <c r="K841" i="14"/>
  <c r="M552" i="14"/>
  <c r="V835" i="14"/>
  <c r="T81" i="14"/>
  <c r="T876" i="14" s="1"/>
  <c r="S879" i="14"/>
  <c r="R870" i="18"/>
  <c r="M880" i="14"/>
  <c r="T851" i="14"/>
  <c r="X587" i="17"/>
  <c r="L521" i="17"/>
  <c r="R596" i="17"/>
  <c r="Q848" i="18"/>
  <c r="Q815" i="18"/>
  <c r="V880" i="14"/>
  <c r="V80" i="14"/>
  <c r="V875" i="14" s="1"/>
  <c r="X80" i="14"/>
  <c r="X875" i="14" s="1"/>
  <c r="W80" i="14"/>
  <c r="W875" i="14" s="1"/>
  <c r="O881" i="14"/>
  <c r="X278" i="18"/>
  <c r="Q59" i="13"/>
  <c r="Q872" i="13" s="1"/>
  <c r="O23" i="13"/>
  <c r="O836" i="13" s="1"/>
  <c r="L23" i="13"/>
  <c r="L836" i="13" s="1"/>
  <c r="Q841" i="13"/>
  <c r="J57" i="13"/>
  <c r="J870" i="13" s="1"/>
  <c r="W508" i="17"/>
  <c r="J278" i="18"/>
  <c r="W278" i="18"/>
  <c r="L335" i="18"/>
  <c r="N335" i="18"/>
  <c r="Y25" i="18"/>
  <c r="J81" i="14"/>
  <c r="T870" i="14"/>
  <c r="R579" i="17"/>
  <c r="V559" i="17"/>
  <c r="T836" i="18"/>
  <c r="Q881" i="14"/>
  <c r="Q835" i="14"/>
  <c r="O322" i="14"/>
  <c r="O852" i="14" s="1"/>
  <c r="L322" i="14"/>
  <c r="L852" i="14" s="1"/>
  <c r="U553" i="17"/>
  <c r="X489" i="17"/>
  <c r="X653" i="17" s="1"/>
  <c r="R522" i="17"/>
  <c r="V81" i="14"/>
  <c r="V876" i="14" s="1"/>
  <c r="P832" i="14"/>
  <c r="V652" i="17"/>
  <c r="K23" i="13"/>
  <c r="K836" i="13" s="1"/>
  <c r="J23" i="13"/>
  <c r="J836" i="13" s="1"/>
  <c r="K34" i="15"/>
  <c r="K157" i="15" s="1"/>
  <c r="P50" i="19"/>
  <c r="P106" i="19" s="1"/>
  <c r="Q576" i="17"/>
  <c r="N518" i="17"/>
  <c r="Q554" i="17"/>
  <c r="N278" i="18"/>
  <c r="S278" i="18"/>
  <c r="T335" i="18"/>
  <c r="R335" i="18"/>
  <c r="V815" i="18"/>
  <c r="X894" i="13"/>
  <c r="N513" i="17"/>
  <c r="K836" i="18"/>
  <c r="U841" i="14"/>
  <c r="N81" i="14"/>
  <c r="N876" i="14" s="1"/>
  <c r="S552" i="14"/>
  <c r="L81" i="14"/>
  <c r="L876" i="14" s="1"/>
  <c r="L278" i="18"/>
  <c r="O59" i="13"/>
  <c r="O872" i="13" s="1"/>
  <c r="R884" i="13"/>
  <c r="M59" i="13"/>
  <c r="M872" i="13" s="1"/>
  <c r="M23" i="13"/>
  <c r="R841" i="13"/>
  <c r="K848" i="13"/>
  <c r="L894" i="13"/>
  <c r="M881" i="18"/>
  <c r="Q876" i="18"/>
  <c r="V850" i="18"/>
  <c r="T489" i="17"/>
  <c r="T653" i="17" s="1"/>
  <c r="Q639" i="17"/>
  <c r="T278" i="18"/>
  <c r="R278" i="18"/>
  <c r="O335" i="18"/>
  <c r="X335" i="18"/>
  <c r="K144" i="21"/>
  <c r="K513" i="17"/>
  <c r="J513" i="17"/>
  <c r="X831" i="18"/>
  <c r="N521" i="17"/>
  <c r="V552" i="14"/>
  <c r="V817" i="14" s="1"/>
  <c r="R552" i="14"/>
  <c r="R817" i="14" s="1"/>
  <c r="N851" i="14"/>
  <c r="R81" i="14"/>
  <c r="R876" i="14" s="1"/>
  <c r="Q81" i="14"/>
  <c r="Q876" i="14" s="1"/>
  <c r="U81" i="14"/>
  <c r="U876" i="14" s="1"/>
  <c r="X81" i="14"/>
  <c r="X876" i="14" s="1"/>
  <c r="W81" i="14"/>
  <c r="W876" i="14" s="1"/>
  <c r="M652" i="17"/>
  <c r="N865" i="14"/>
  <c r="O832" i="14"/>
  <c r="P489" i="17"/>
  <c r="P653" i="17" s="1"/>
  <c r="K557" i="17"/>
  <c r="M278" i="18"/>
  <c r="P278" i="18"/>
  <c r="M335" i="18"/>
  <c r="L869" i="14"/>
  <c r="U552" i="14"/>
  <c r="K81" i="14"/>
  <c r="K876" i="14" s="1"/>
  <c r="K869" i="14"/>
  <c r="N522" i="17"/>
  <c r="O132" i="21"/>
  <c r="V837" i="14"/>
  <c r="P81" i="14"/>
  <c r="P876" i="14" s="1"/>
  <c r="S81" i="14"/>
  <c r="Q820" i="14"/>
  <c r="R869" i="14"/>
  <c r="N576" i="17"/>
  <c r="V845" i="14"/>
  <c r="O577" i="14"/>
  <c r="O842" i="14" s="1"/>
  <c r="P577" i="14"/>
  <c r="P842" i="14" s="1"/>
  <c r="R577" i="14"/>
  <c r="R842" i="14" s="1"/>
  <c r="T577" i="14"/>
  <c r="T842" i="14" s="1"/>
  <c r="M577" i="14"/>
  <c r="L577" i="14"/>
  <c r="L842" i="14" s="1"/>
  <c r="X577" i="14"/>
  <c r="X842" i="14" s="1"/>
  <c r="N577" i="14"/>
  <c r="N842" i="14" s="1"/>
  <c r="K577" i="14"/>
  <c r="K842" i="14" s="1"/>
  <c r="Q577" i="14"/>
  <c r="Q842" i="14" s="1"/>
  <c r="V577" i="14"/>
  <c r="V842" i="14" s="1"/>
  <c r="S577" i="14"/>
  <c r="S842" i="14" s="1"/>
  <c r="W577" i="14"/>
  <c r="W842" i="14" s="1"/>
  <c r="J868" i="14"/>
  <c r="X367" i="17"/>
  <c r="X531" i="17" s="1"/>
  <c r="W367" i="17"/>
  <c r="W531" i="17" s="1"/>
  <c r="V188" i="17"/>
  <c r="V516" i="17" s="1"/>
  <c r="Q188" i="17"/>
  <c r="Q516" i="17" s="1"/>
  <c r="P188" i="17"/>
  <c r="P516" i="17" s="1"/>
  <c r="X188" i="17"/>
  <c r="X516" i="17" s="1"/>
  <c r="N121" i="17"/>
  <c r="N613" i="17" s="1"/>
  <c r="M121" i="17"/>
  <c r="M613" i="17" s="1"/>
  <c r="L121" i="17"/>
  <c r="L613" i="17" s="1"/>
  <c r="U121" i="17"/>
  <c r="U613" i="17" s="1"/>
  <c r="V121" i="17"/>
  <c r="V613" i="17" s="1"/>
  <c r="Q121" i="17"/>
  <c r="Q613" i="17" s="1"/>
  <c r="S121" i="17"/>
  <c r="S613" i="17" s="1"/>
  <c r="K121" i="17"/>
  <c r="K613" i="17" s="1"/>
  <c r="P121" i="17"/>
  <c r="P613" i="17" s="1"/>
  <c r="W121" i="17"/>
  <c r="W613" i="17" s="1"/>
  <c r="T121" i="17"/>
  <c r="T613" i="17" s="1"/>
  <c r="Q636" i="17"/>
  <c r="M156" i="15"/>
  <c r="X33" i="15"/>
  <c r="Y273" i="17"/>
  <c r="L297" i="17"/>
  <c r="X297" i="17"/>
  <c r="X625" i="17" s="1"/>
  <c r="Q289" i="14"/>
  <c r="Q819" i="14" s="1"/>
  <c r="W587" i="17"/>
  <c r="K298" i="13"/>
  <c r="K840" i="13" s="1"/>
  <c r="I108" i="21"/>
  <c r="R835" i="18"/>
  <c r="J577" i="14"/>
  <c r="J842" i="14" s="1"/>
  <c r="P139" i="17"/>
  <c r="P631" i="17" s="1"/>
  <c r="U139" i="17"/>
  <c r="T139" i="17"/>
  <c r="L139" i="17"/>
  <c r="M139" i="17"/>
  <c r="N139" i="17"/>
  <c r="K139" i="17"/>
  <c r="X139" i="17"/>
  <c r="J139" i="17"/>
  <c r="U557" i="14"/>
  <c r="U822" i="14" s="1"/>
  <c r="N557" i="14"/>
  <c r="N822" i="14" s="1"/>
  <c r="K557" i="14"/>
  <c r="K822" i="14" s="1"/>
  <c r="O557" i="14"/>
  <c r="O822" i="14" s="1"/>
  <c r="P557" i="14"/>
  <c r="P822" i="14" s="1"/>
  <c r="M557" i="14"/>
  <c r="L557" i="14"/>
  <c r="V557" i="14"/>
  <c r="V822" i="14" s="1"/>
  <c r="T557" i="14"/>
  <c r="T822" i="14" s="1"/>
  <c r="O303" i="14"/>
  <c r="O833" i="14" s="1"/>
  <c r="W303" i="14"/>
  <c r="W833" i="14" s="1"/>
  <c r="Q303" i="14"/>
  <c r="Q833" i="14" s="1"/>
  <c r="X303" i="14"/>
  <c r="X833" i="14" s="1"/>
  <c r="S303" i="14"/>
  <c r="S833" i="14" s="1"/>
  <c r="M303" i="14"/>
  <c r="M833" i="14" s="1"/>
  <c r="N303" i="14"/>
  <c r="T303" i="14"/>
  <c r="T833" i="14" s="1"/>
  <c r="P303" i="14"/>
  <c r="P833" i="14" s="1"/>
  <c r="U303" i="14"/>
  <c r="U833" i="14" s="1"/>
  <c r="K303" i="14"/>
  <c r="K833" i="14" s="1"/>
  <c r="U577" i="14"/>
  <c r="U842" i="14" s="1"/>
  <c r="O880" i="14"/>
  <c r="J865" i="14"/>
  <c r="P298" i="13"/>
  <c r="P840" i="13" s="1"/>
  <c r="O874" i="13"/>
  <c r="P871" i="13"/>
  <c r="W880" i="18"/>
  <c r="N579" i="17"/>
  <c r="J868" i="18"/>
  <c r="I50" i="19"/>
  <c r="I106" i="19" s="1"/>
  <c r="M50" i="19"/>
  <c r="M106" i="19" s="1"/>
  <c r="K50" i="19"/>
  <c r="K52" i="19" s="1"/>
  <c r="J303" i="14"/>
  <c r="U289" i="14"/>
  <c r="U819" i="14" s="1"/>
  <c r="P289" i="14"/>
  <c r="P819" i="14" s="1"/>
  <c r="L289" i="14"/>
  <c r="L819" i="14" s="1"/>
  <c r="N289" i="14"/>
  <c r="N819" i="14" s="1"/>
  <c r="N43" i="14"/>
  <c r="J43" i="14"/>
  <c r="J838" i="14" s="1"/>
  <c r="L303" i="14"/>
  <c r="S80" i="17"/>
  <c r="L80" i="17"/>
  <c r="L572" i="17" s="1"/>
  <c r="X80" i="17"/>
  <c r="X572" i="17" s="1"/>
  <c r="J80" i="17"/>
  <c r="J572" i="17" s="1"/>
  <c r="R80" i="17"/>
  <c r="R572" i="17" s="1"/>
  <c r="W80" i="17"/>
  <c r="W572" i="17" s="1"/>
  <c r="O80" i="17"/>
  <c r="O572" i="17" s="1"/>
  <c r="V80" i="17"/>
  <c r="V572" i="17" s="1"/>
  <c r="K80" i="17"/>
  <c r="K572" i="17" s="1"/>
  <c r="P34" i="18"/>
  <c r="P826" i="18" s="1"/>
  <c r="O34" i="18"/>
  <c r="O826" i="18" s="1"/>
  <c r="U26" i="18"/>
  <c r="S26" i="18"/>
  <c r="V223" i="17"/>
  <c r="V551" i="17" s="1"/>
  <c r="X223" i="17"/>
  <c r="X551" i="17" s="1"/>
  <c r="K223" i="17"/>
  <c r="K551" i="17" s="1"/>
  <c r="W223" i="17"/>
  <c r="W551" i="17" s="1"/>
  <c r="N223" i="17"/>
  <c r="Q860" i="13"/>
  <c r="U27" i="18"/>
  <c r="U819" i="18" s="1"/>
  <c r="V27" i="18"/>
  <c r="V819" i="18" s="1"/>
  <c r="P521" i="17"/>
  <c r="M320" i="13"/>
  <c r="M862" i="13" s="1"/>
  <c r="N320" i="13"/>
  <c r="N862" i="13" s="1"/>
  <c r="K320" i="13"/>
  <c r="K862" i="13" s="1"/>
  <c r="P320" i="13"/>
  <c r="P862" i="13" s="1"/>
  <c r="K289" i="14"/>
  <c r="K26" i="18"/>
  <c r="J223" i="17"/>
  <c r="J551" i="17" s="1"/>
  <c r="X639" i="17"/>
  <c r="M43" i="14"/>
  <c r="J121" i="17"/>
  <c r="J613" i="17" s="1"/>
  <c r="L596" i="17"/>
  <c r="R637" i="17"/>
  <c r="R303" i="14"/>
  <c r="R833" i="14" s="1"/>
  <c r="R289" i="14"/>
  <c r="R819" i="14" s="1"/>
  <c r="X868" i="18"/>
  <c r="X576" i="17"/>
  <c r="L554" i="17"/>
  <c r="L129" i="21"/>
  <c r="P901" i="13"/>
  <c r="W596" i="17"/>
  <c r="Q596" i="17"/>
  <c r="V831" i="18"/>
  <c r="J521" i="17"/>
  <c r="U820" i="14"/>
  <c r="P820" i="14"/>
  <c r="Y39" i="14"/>
  <c r="T835" i="14"/>
  <c r="R880" i="14"/>
  <c r="T845" i="14"/>
  <c r="T871" i="14"/>
  <c r="Q836" i="14"/>
  <c r="V518" i="17"/>
  <c r="Y82" i="17"/>
  <c r="Y600" i="18"/>
  <c r="T881" i="18"/>
  <c r="Y23" i="18"/>
  <c r="Y587" i="14"/>
  <c r="Y301" i="17"/>
  <c r="O636" i="17"/>
  <c r="Y70" i="14"/>
  <c r="V832" i="14"/>
  <c r="X839" i="13"/>
  <c r="P30" i="14"/>
  <c r="P636" i="17"/>
  <c r="W141" i="15"/>
  <c r="P581" i="17"/>
  <c r="W554" i="17"/>
  <c r="H144" i="21"/>
  <c r="Q144" i="21"/>
  <c r="J841" i="14"/>
  <c r="S636" i="17"/>
  <c r="K521" i="17"/>
  <c r="M596" i="17"/>
  <c r="S881" i="14"/>
  <c r="N636" i="17"/>
  <c r="W546" i="14"/>
  <c r="W811" i="14" s="1"/>
  <c r="R546" i="14"/>
  <c r="R811" i="14" s="1"/>
  <c r="X546" i="14"/>
  <c r="X811" i="14" s="1"/>
  <c r="L341" i="18"/>
  <c r="U341" i="18"/>
  <c r="M879" i="14"/>
  <c r="O819" i="14"/>
  <c r="U609" i="14"/>
  <c r="U874" i="14" s="1"/>
  <c r="X609" i="14"/>
  <c r="X874" i="14" s="1"/>
  <c r="W609" i="14"/>
  <c r="W874" i="14" s="1"/>
  <c r="W513" i="17"/>
  <c r="N557" i="17"/>
  <c r="K887" i="13"/>
  <c r="I132" i="21"/>
  <c r="L879" i="14"/>
  <c r="T844" i="14"/>
  <c r="S865" i="14"/>
  <c r="S601" i="17"/>
  <c r="U585" i="17"/>
  <c r="X836" i="18"/>
  <c r="P848" i="18"/>
  <c r="U881" i="14"/>
  <c r="Y24" i="14"/>
  <c r="Y345" i="17"/>
  <c r="O820" i="14"/>
  <c r="R881" i="14"/>
  <c r="J325" i="14"/>
  <c r="O325" i="14"/>
  <c r="O855" i="14" s="1"/>
  <c r="P325" i="14"/>
  <c r="P855" i="14" s="1"/>
  <c r="U325" i="14"/>
  <c r="U855" i="14" s="1"/>
  <c r="K325" i="14"/>
  <c r="K855" i="14" s="1"/>
  <c r="M325" i="14"/>
  <c r="M855" i="14" s="1"/>
  <c r="R325" i="14"/>
  <c r="R855" i="14" s="1"/>
  <c r="V325" i="14"/>
  <c r="V855" i="14" s="1"/>
  <c r="L325" i="14"/>
  <c r="L855" i="14" s="1"/>
  <c r="Q325" i="14"/>
  <c r="Q855" i="14" s="1"/>
  <c r="S325" i="14"/>
  <c r="S855" i="14" s="1"/>
  <c r="T325" i="14"/>
  <c r="T855" i="14" s="1"/>
  <c r="W325" i="14"/>
  <c r="W855" i="14" s="1"/>
  <c r="N325" i="14"/>
  <c r="N855" i="14" s="1"/>
  <c r="X325" i="14"/>
  <c r="X855" i="14" s="1"/>
  <c r="R310" i="14"/>
  <c r="R840" i="14" s="1"/>
  <c r="V310" i="14"/>
  <c r="V840" i="14" s="1"/>
  <c r="S310" i="14"/>
  <c r="S840" i="14" s="1"/>
  <c r="X310" i="14"/>
  <c r="X840" i="14" s="1"/>
  <c r="Q310" i="14"/>
  <c r="Q840" i="14" s="1"/>
  <c r="T310" i="14"/>
  <c r="T840" i="14" s="1"/>
  <c r="W310" i="14"/>
  <c r="W840" i="14" s="1"/>
  <c r="N310" i="14"/>
  <c r="P310" i="14"/>
  <c r="P840" i="14" s="1"/>
  <c r="O310" i="14"/>
  <c r="O840" i="14" s="1"/>
  <c r="U310" i="14"/>
  <c r="U840" i="14" s="1"/>
  <c r="M310" i="14"/>
  <c r="M840" i="14" s="1"/>
  <c r="O43" i="17"/>
  <c r="S43" i="17"/>
  <c r="P43" i="17"/>
  <c r="K43" i="17"/>
  <c r="X43" i="17"/>
  <c r="X535" i="17" s="1"/>
  <c r="M43" i="17"/>
  <c r="V43" i="17"/>
  <c r="L43" i="17"/>
  <c r="N43" i="17"/>
  <c r="W43" i="17"/>
  <c r="W535" i="17" s="1"/>
  <c r="U43" i="17"/>
  <c r="T43" i="17"/>
  <c r="R43" i="17"/>
  <c r="R553" i="17"/>
  <c r="U876" i="18"/>
  <c r="W852" i="18"/>
  <c r="Q852" i="18"/>
  <c r="V860" i="13"/>
  <c r="J879" i="14"/>
  <c r="T837" i="14"/>
  <c r="Q869" i="14"/>
  <c r="V601" i="17"/>
  <c r="K562" i="17"/>
  <c r="Q521" i="17"/>
  <c r="S156" i="15"/>
  <c r="Q870" i="14"/>
  <c r="V848" i="18"/>
  <c r="Q871" i="14"/>
  <c r="L30" i="14"/>
  <c r="V833" i="14"/>
  <c r="P881" i="14"/>
  <c r="W591" i="14"/>
  <c r="W856" i="14" s="1"/>
  <c r="X591" i="14"/>
  <c r="X856" i="14" s="1"/>
  <c r="W516" i="17"/>
  <c r="V576" i="17"/>
  <c r="U837" i="14"/>
  <c r="R871" i="18"/>
  <c r="U156" i="15"/>
  <c r="P831" i="14"/>
  <c r="Q890" i="13"/>
  <c r="R877" i="14"/>
  <c r="K865" i="14"/>
  <c r="V865" i="14"/>
  <c r="S831" i="14"/>
  <c r="V288" i="14"/>
  <c r="V818" i="14" s="1"/>
  <c r="R288" i="14"/>
  <c r="R818" i="14" s="1"/>
  <c r="N288" i="14"/>
  <c r="S288" i="14"/>
  <c r="S818" i="14" s="1"/>
  <c r="T288" i="14"/>
  <c r="T818" i="14" s="1"/>
  <c r="P288" i="14"/>
  <c r="P818" i="14" s="1"/>
  <c r="Q288" i="14"/>
  <c r="U288" i="14"/>
  <c r="U818" i="14" s="1"/>
  <c r="W288" i="14"/>
  <c r="W818" i="14" s="1"/>
  <c r="O288" i="14"/>
  <c r="O818" i="14" s="1"/>
  <c r="X288" i="14"/>
  <c r="X818" i="14" s="1"/>
  <c r="M90" i="17"/>
  <c r="J90" i="17"/>
  <c r="R90" i="17"/>
  <c r="O90" i="17"/>
  <c r="P90" i="17"/>
  <c r="K90" i="17"/>
  <c r="U90" i="17"/>
  <c r="U582" i="17" s="1"/>
  <c r="V90" i="17"/>
  <c r="N90" i="17"/>
  <c r="T90" i="17"/>
  <c r="W90" i="17"/>
  <c r="W582" i="17" s="1"/>
  <c r="O24" i="13"/>
  <c r="O837" i="13" s="1"/>
  <c r="L24" i="13"/>
  <c r="U858" i="13"/>
  <c r="X90" i="17"/>
  <c r="S141" i="15"/>
  <c r="W652" i="17"/>
  <c r="T521" i="17"/>
  <c r="O49" i="18"/>
  <c r="O841" i="18" s="1"/>
  <c r="X49" i="18"/>
  <c r="X841" i="18" s="1"/>
  <c r="W49" i="18"/>
  <c r="W841" i="18" s="1"/>
  <c r="R49" i="18"/>
  <c r="R841" i="18" s="1"/>
  <c r="M49" i="18"/>
  <c r="M841" i="18" s="1"/>
  <c r="K49" i="18"/>
  <c r="K841" i="18" s="1"/>
  <c r="P49" i="18"/>
  <c r="P841" i="18" s="1"/>
  <c r="K851" i="14"/>
  <c r="Y144" i="17"/>
  <c r="O287" i="13"/>
  <c r="O829" i="13" s="1"/>
  <c r="Q287" i="13"/>
  <c r="Q829" i="13" s="1"/>
  <c r="L287" i="13"/>
  <c r="L829" i="13" s="1"/>
  <c r="X287" i="13"/>
  <c r="X829" i="13" s="1"/>
  <c r="U287" i="13"/>
  <c r="U829" i="13" s="1"/>
  <c r="M287" i="13"/>
  <c r="M829" i="13" s="1"/>
  <c r="T287" i="13"/>
  <c r="T829" i="13" s="1"/>
  <c r="W287" i="13"/>
  <c r="W829" i="13" s="1"/>
  <c r="K287" i="13"/>
  <c r="K829" i="13" s="1"/>
  <c r="J287" i="13"/>
  <c r="J829" i="13" s="1"/>
  <c r="N287" i="13"/>
  <c r="N829" i="13" s="1"/>
  <c r="S287" i="13"/>
  <c r="S829" i="13" s="1"/>
  <c r="V287" i="13"/>
  <c r="V829" i="13" s="1"/>
  <c r="Y77" i="14"/>
  <c r="Y22" i="14"/>
  <c r="N30" i="14"/>
  <c r="K599" i="14"/>
  <c r="K864" i="14" s="1"/>
  <c r="S599" i="14"/>
  <c r="R599" i="14"/>
  <c r="V599" i="14"/>
  <c r="V864" i="14" s="1"/>
  <c r="M599" i="14"/>
  <c r="X599" i="14"/>
  <c r="X864" i="14" s="1"/>
  <c r="W599" i="14"/>
  <c r="W864" i="14" s="1"/>
  <c r="P599" i="14"/>
  <c r="P864" i="14" s="1"/>
  <c r="T599" i="14"/>
  <c r="T864" i="14" s="1"/>
  <c r="L599" i="14"/>
  <c r="L864" i="14" s="1"/>
  <c r="U599" i="14"/>
  <c r="U864" i="14" s="1"/>
  <c r="O599" i="14"/>
  <c r="O864" i="14" s="1"/>
  <c r="Q599" i="14"/>
  <c r="Q864" i="14" s="1"/>
  <c r="Y76" i="14"/>
  <c r="X80" i="13"/>
  <c r="X893" i="13" s="1"/>
  <c r="Q80" i="13"/>
  <c r="Q893" i="13" s="1"/>
  <c r="T80" i="13"/>
  <c r="T893" i="13" s="1"/>
  <c r="Q852" i="13"/>
  <c r="M24" i="13"/>
  <c r="M80" i="13"/>
  <c r="M893" i="13" s="1"/>
  <c r="N336" i="18"/>
  <c r="N864" i="18" s="1"/>
  <c r="M21" i="19"/>
  <c r="J21" i="19"/>
  <c r="R30" i="14"/>
  <c r="N328" i="14"/>
  <c r="N858" i="14" s="1"/>
  <c r="V328" i="14"/>
  <c r="L328" i="14"/>
  <c r="K328" i="14"/>
  <c r="K858" i="14" s="1"/>
  <c r="U328" i="14"/>
  <c r="S328" i="14"/>
  <c r="S858" i="14" s="1"/>
  <c r="O328" i="14"/>
  <c r="O858" i="14" s="1"/>
  <c r="X328" i="14"/>
  <c r="X858" i="14" s="1"/>
  <c r="Q328" i="14"/>
  <c r="Q858" i="14" s="1"/>
  <c r="T328" i="14"/>
  <c r="T858" i="14" s="1"/>
  <c r="U835" i="14"/>
  <c r="R871" i="14"/>
  <c r="U509" i="17"/>
  <c r="Y130" i="17"/>
  <c r="Y555" i="14"/>
  <c r="R287" i="13"/>
  <c r="R829" i="13" s="1"/>
  <c r="V353" i="13"/>
  <c r="V895" i="13" s="1"/>
  <c r="W353" i="13"/>
  <c r="W895" i="13" s="1"/>
  <c r="T353" i="13"/>
  <c r="N353" i="13"/>
  <c r="L353" i="13"/>
  <c r="L895" i="13" s="1"/>
  <c r="R353" i="13"/>
  <c r="R895" i="13" s="1"/>
  <c r="X353" i="13"/>
  <c r="X895" i="13" s="1"/>
  <c r="O353" i="13"/>
  <c r="Q353" i="13"/>
  <c r="Q895" i="13" s="1"/>
  <c r="S353" i="13"/>
  <c r="U353" i="13"/>
  <c r="U895" i="13" s="1"/>
  <c r="N80" i="13"/>
  <c r="N893" i="13" s="1"/>
  <c r="V24" i="13"/>
  <c r="V837" i="13" s="1"/>
  <c r="L80" i="13"/>
  <c r="K876" i="13"/>
  <c r="K30" i="14"/>
  <c r="W336" i="18"/>
  <c r="W864" i="18" s="1"/>
  <c r="T21" i="19"/>
  <c r="T49" i="18"/>
  <c r="T841" i="18" s="1"/>
  <c r="V312" i="13"/>
  <c r="V854" i="13" s="1"/>
  <c r="L312" i="13"/>
  <c r="L854" i="13" s="1"/>
  <c r="U312" i="13"/>
  <c r="U854" i="13" s="1"/>
  <c r="S312" i="13"/>
  <c r="S854" i="13" s="1"/>
  <c r="J312" i="13"/>
  <c r="J854" i="13" s="1"/>
  <c r="Y23" i="14"/>
  <c r="R80" i="13"/>
  <c r="R893" i="13" s="1"/>
  <c r="J550" i="18"/>
  <c r="V550" i="18"/>
  <c r="W550" i="18"/>
  <c r="K24" i="13"/>
  <c r="K837" i="13" s="1"/>
  <c r="J80" i="13"/>
  <c r="J893" i="13" s="1"/>
  <c r="P336" i="18"/>
  <c r="P864" i="18" s="1"/>
  <c r="O21" i="19"/>
  <c r="L49" i="18"/>
  <c r="M353" i="13"/>
  <c r="M895" i="13" s="1"/>
  <c r="L90" i="17"/>
  <c r="Q199" i="17"/>
  <c r="L199" i="17"/>
  <c r="R868" i="14"/>
  <c r="Y351" i="14"/>
  <c r="J881" i="14"/>
  <c r="X85" i="17"/>
  <c r="X577" i="17" s="1"/>
  <c r="R85" i="17"/>
  <c r="R577" i="17" s="1"/>
  <c r="T24" i="13"/>
  <c r="R24" i="13"/>
  <c r="R837" i="13" s="1"/>
  <c r="V21" i="19"/>
  <c r="P328" i="14"/>
  <c r="P858" i="14" s="1"/>
  <c r="K845" i="14"/>
  <c r="K353" i="13"/>
  <c r="K895" i="13" s="1"/>
  <c r="J353" i="13"/>
  <c r="Y19" i="17"/>
  <c r="P871" i="18"/>
  <c r="Y57" i="14"/>
  <c r="J870" i="14"/>
  <c r="U876" i="13"/>
  <c r="S24" i="13"/>
  <c r="O80" i="13"/>
  <c r="O856" i="13"/>
  <c r="M839" i="13"/>
  <c r="Q90" i="17"/>
  <c r="V876" i="18"/>
  <c r="R876" i="18"/>
  <c r="M328" i="14"/>
  <c r="M858" i="14" s="1"/>
  <c r="L845" i="14"/>
  <c r="P353" i="13"/>
  <c r="P895" i="13" s="1"/>
  <c r="V553" i="17"/>
  <c r="Y357" i="17"/>
  <c r="V587" i="17"/>
  <c r="T894" i="13"/>
  <c r="N601" i="17"/>
  <c r="T820" i="14"/>
  <c r="P870" i="14"/>
  <c r="Y63" i="14"/>
  <c r="Q879" i="14"/>
  <c r="R845" i="14"/>
  <c r="Y308" i="17"/>
  <c r="U870" i="14"/>
  <c r="Y83" i="14"/>
  <c r="Y34" i="14"/>
  <c r="U30" i="14"/>
  <c r="W521" i="17"/>
  <c r="Y475" i="17"/>
  <c r="Y38" i="17"/>
  <c r="Y43" i="18"/>
  <c r="Q562" i="17"/>
  <c r="Y189" i="17"/>
  <c r="K815" i="18"/>
  <c r="W839" i="14"/>
  <c r="W836" i="18"/>
  <c r="W156" i="15"/>
  <c r="Y567" i="13"/>
  <c r="Y74" i="14"/>
  <c r="V877" i="14"/>
  <c r="X613" i="17"/>
  <c r="I52" i="14"/>
  <c r="M52" i="6"/>
  <c r="O558" i="14"/>
  <c r="W558" i="14"/>
  <c r="W823" i="14" s="1"/>
  <c r="J639" i="17"/>
  <c r="R879" i="14"/>
  <c r="L636" i="17"/>
  <c r="T865" i="14"/>
  <c r="Y425" i="17"/>
  <c r="R839" i="14"/>
  <c r="P873" i="14"/>
  <c r="Y421" i="17"/>
  <c r="X553" i="17"/>
  <c r="V887" i="13"/>
  <c r="J845" i="14"/>
  <c r="T839" i="14"/>
  <c r="U880" i="18"/>
  <c r="K835" i="18"/>
  <c r="S521" i="17"/>
  <c r="N881" i="14"/>
  <c r="T841" i="14"/>
  <c r="P869" i="14"/>
  <c r="P815" i="18"/>
  <c r="T841" i="13"/>
  <c r="Y416" i="17"/>
  <c r="W852" i="13"/>
  <c r="S811" i="14"/>
  <c r="T601" i="17"/>
  <c r="L611" i="17"/>
  <c r="R820" i="14"/>
  <c r="R554" i="17"/>
  <c r="K843" i="14"/>
  <c r="U596" i="17"/>
  <c r="O831" i="18"/>
  <c r="N871" i="14"/>
  <c r="U848" i="18"/>
  <c r="J71" i="14"/>
  <c r="S71" i="14"/>
  <c r="W71" i="14"/>
  <c r="W866" i="14" s="1"/>
  <c r="M71" i="14"/>
  <c r="N71" i="14"/>
  <c r="N866" i="14" s="1"/>
  <c r="V71" i="14"/>
  <c r="V866" i="14" s="1"/>
  <c r="X71" i="14"/>
  <c r="X866" i="14" s="1"/>
  <c r="P71" i="14"/>
  <c r="P866" i="14" s="1"/>
  <c r="R71" i="14"/>
  <c r="R866" i="14" s="1"/>
  <c r="U71" i="14"/>
  <c r="U866" i="14" s="1"/>
  <c r="Q71" i="14"/>
  <c r="Q866" i="14" s="1"/>
  <c r="K71" i="14"/>
  <c r="K866" i="14" s="1"/>
  <c r="O71" i="14"/>
  <c r="T71" i="14"/>
  <c r="T866" i="14" s="1"/>
  <c r="L71" i="14"/>
  <c r="L866" i="14" s="1"/>
  <c r="J289" i="14"/>
  <c r="W289" i="14"/>
  <c r="W819" i="14" s="1"/>
  <c r="X289" i="14"/>
  <c r="X819" i="14" s="1"/>
  <c r="M289" i="14"/>
  <c r="M819" i="14" s="1"/>
  <c r="V289" i="14"/>
  <c r="V819" i="14" s="1"/>
  <c r="S289" i="14"/>
  <c r="T289" i="14"/>
  <c r="T819" i="14" s="1"/>
  <c r="X43" i="14"/>
  <c r="T43" i="14"/>
  <c r="Q43" i="14"/>
  <c r="Q838" i="14" s="1"/>
  <c r="S43" i="14"/>
  <c r="L43" i="14"/>
  <c r="O43" i="14"/>
  <c r="P43" i="14"/>
  <c r="R43" i="14"/>
  <c r="R838" i="14" s="1"/>
  <c r="U43" i="14"/>
  <c r="V43" i="14"/>
  <c r="V838" i="14" s="1"/>
  <c r="W43" i="14"/>
  <c r="L144" i="21"/>
  <c r="W831" i="18"/>
  <c r="P836" i="18"/>
  <c r="O836" i="18"/>
  <c r="P652" i="17"/>
  <c r="O835" i="14"/>
  <c r="Y79" i="14"/>
  <c r="U831" i="14"/>
  <c r="Y51" i="17"/>
  <c r="N611" i="17"/>
  <c r="U836" i="18"/>
  <c r="Y140" i="17"/>
  <c r="R587" i="17"/>
  <c r="J557" i="14"/>
  <c r="J822" i="14" s="1"/>
  <c r="W557" i="14"/>
  <c r="W822" i="14" s="1"/>
  <c r="S557" i="14"/>
  <c r="R557" i="14"/>
  <c r="R822" i="14" s="1"/>
  <c r="X557" i="14"/>
  <c r="X822" i="14" s="1"/>
  <c r="V881" i="18"/>
  <c r="L79" i="13"/>
  <c r="L892" i="13" s="1"/>
  <c r="L87" i="13"/>
  <c r="L900" i="13" s="1"/>
  <c r="U350" i="18"/>
  <c r="U878" i="18" s="1"/>
  <c r="X513" i="17"/>
  <c r="V872" i="18"/>
  <c r="T30" i="14"/>
  <c r="L868" i="14"/>
  <c r="Y73" i="14"/>
  <c r="L865" i="14"/>
  <c r="U476" i="17"/>
  <c r="U636" i="17"/>
  <c r="P156" i="15"/>
  <c r="S179" i="17"/>
  <c r="U79" i="13"/>
  <c r="U892" i="13" s="1"/>
  <c r="P874" i="13"/>
  <c r="Y104" i="17"/>
  <c r="W350" i="18"/>
  <c r="W878" i="18" s="1"/>
  <c r="J579" i="17"/>
  <c r="O879" i="14"/>
  <c r="P887" i="13"/>
  <c r="Y25" i="14"/>
  <c r="Y27" i="14"/>
  <c r="Y281" i="14"/>
  <c r="Y61" i="14"/>
  <c r="M636" i="17"/>
  <c r="M476" i="17"/>
  <c r="Q839" i="14"/>
  <c r="Y592" i="14"/>
  <c r="Y72" i="18"/>
  <c r="S79" i="13"/>
  <c r="Q79" i="13"/>
  <c r="Q892" i="13" s="1"/>
  <c r="R350" i="18"/>
  <c r="R878" i="18" s="1"/>
  <c r="Y16" i="14"/>
  <c r="Y45" i="14"/>
  <c r="N820" i="14"/>
  <c r="Y349" i="14"/>
  <c r="Y48" i="18"/>
  <c r="V610" i="18"/>
  <c r="V874" i="18" s="1"/>
  <c r="T610" i="18"/>
  <c r="T874" i="18" s="1"/>
  <c r="J610" i="18"/>
  <c r="J874" i="18" s="1"/>
  <c r="U610" i="18"/>
  <c r="U874" i="18" s="1"/>
  <c r="K610" i="18"/>
  <c r="K874" i="18" s="1"/>
  <c r="Q610" i="18"/>
  <c r="Q874" i="18" s="1"/>
  <c r="R610" i="18"/>
  <c r="R874" i="18" s="1"/>
  <c r="W815" i="18"/>
  <c r="O350" i="18"/>
  <c r="O878" i="18" s="1"/>
  <c r="N129" i="21"/>
  <c r="X466" i="17"/>
  <c r="J466" i="17"/>
  <c r="Q466" i="17"/>
  <c r="R466" i="17"/>
  <c r="K466" i="17"/>
  <c r="M297" i="17"/>
  <c r="M625" i="17" s="1"/>
  <c r="V297" i="17"/>
  <c r="V625" i="17" s="1"/>
  <c r="Q297" i="17"/>
  <c r="Q625" i="17" s="1"/>
  <c r="N297" i="17"/>
  <c r="N625" i="17" s="1"/>
  <c r="J835" i="14"/>
  <c r="Y40" i="14"/>
  <c r="Y50" i="13"/>
  <c r="Y56" i="14"/>
  <c r="J851" i="14"/>
  <c r="M179" i="17"/>
  <c r="J179" i="17"/>
  <c r="V179" i="17"/>
  <c r="T179" i="17"/>
  <c r="N179" i="17"/>
  <c r="R179" i="17"/>
  <c r="L179" i="17"/>
  <c r="P179" i="17"/>
  <c r="X179" i="17"/>
  <c r="K179" i="17"/>
  <c r="W179" i="17"/>
  <c r="Q179" i="17"/>
  <c r="O79" i="13"/>
  <c r="O652" i="17"/>
  <c r="V83" i="17"/>
  <c r="V575" i="17" s="1"/>
  <c r="W466" i="17"/>
  <c r="W820" i="14"/>
  <c r="Y47" i="14"/>
  <c r="Y180" i="17"/>
  <c r="M508" i="17"/>
  <c r="S350" i="18"/>
  <c r="S878" i="18" s="1"/>
  <c r="V350" i="18"/>
  <c r="V878" i="18" s="1"/>
  <c r="W344" i="13"/>
  <c r="W886" i="13" s="1"/>
  <c r="J344" i="13"/>
  <c r="J886" i="13" s="1"/>
  <c r="M344" i="13"/>
  <c r="M886" i="13" s="1"/>
  <c r="U344" i="13"/>
  <c r="L344" i="13"/>
  <c r="L886" i="13" s="1"/>
  <c r="K871" i="14"/>
  <c r="Y26" i="14"/>
  <c r="Y350" i="14"/>
  <c r="J880" i="14"/>
  <c r="V875" i="13"/>
  <c r="Q881" i="18"/>
  <c r="U875" i="14"/>
  <c r="V30" i="14"/>
  <c r="T831" i="14"/>
  <c r="V831" i="14"/>
  <c r="L880" i="14"/>
  <c r="Y615" i="14"/>
  <c r="Q30" i="14"/>
  <c r="Y38" i="14"/>
  <c r="L851" i="14"/>
  <c r="J36" i="18"/>
  <c r="J828" i="18" s="1"/>
  <c r="X36" i="18"/>
  <c r="X828" i="18" s="1"/>
  <c r="P36" i="18"/>
  <c r="P828" i="18" s="1"/>
  <c r="T36" i="18"/>
  <c r="T828" i="18" s="1"/>
  <c r="V36" i="18"/>
  <c r="V828" i="18" s="1"/>
  <c r="N36" i="18"/>
  <c r="W36" i="18"/>
  <c r="W828" i="18" s="1"/>
  <c r="S83" i="17"/>
  <c r="X83" i="17"/>
  <c r="X575" i="17" s="1"/>
  <c r="P841" i="14"/>
  <c r="R79" i="13"/>
  <c r="R892" i="13" s="1"/>
  <c r="M79" i="13"/>
  <c r="P79" i="13"/>
  <c r="P892" i="13" s="1"/>
  <c r="S848" i="13"/>
  <c r="O848" i="13"/>
  <c r="S17" i="17"/>
  <c r="S509" i="17" s="1"/>
  <c r="Q293" i="17"/>
  <c r="Q621" i="17" s="1"/>
  <c r="N83" i="17"/>
  <c r="N575" i="17" s="1"/>
  <c r="Y227" i="17"/>
  <c r="P141" i="15"/>
  <c r="X51" i="19"/>
  <c r="J199" i="17"/>
  <c r="N199" i="17"/>
  <c r="P199" i="17"/>
  <c r="O199" i="17"/>
  <c r="W199" i="17"/>
  <c r="W527" i="17" s="1"/>
  <c r="T199" i="17"/>
  <c r="L336" i="18"/>
  <c r="L864" i="18" s="1"/>
  <c r="T336" i="18"/>
  <c r="T864" i="18" s="1"/>
  <c r="Q336" i="18"/>
  <c r="Q864" i="18" s="1"/>
  <c r="R336" i="18"/>
  <c r="R864" i="18" s="1"/>
  <c r="K336" i="18"/>
  <c r="K864" i="18" s="1"/>
  <c r="V336" i="18"/>
  <c r="V864" i="18" s="1"/>
  <c r="M336" i="18"/>
  <c r="M864" i="18" s="1"/>
  <c r="U336" i="18"/>
  <c r="O336" i="18"/>
  <c r="O864" i="18" s="1"/>
  <c r="J336" i="18"/>
  <c r="J864" i="18" s="1"/>
  <c r="S336" i="18"/>
  <c r="S864" i="18" s="1"/>
  <c r="W576" i="17"/>
  <c r="W522" i="17"/>
  <c r="P518" i="17"/>
  <c r="S639" i="17"/>
  <c r="S80" i="13"/>
  <c r="R875" i="13"/>
  <c r="O845" i="14"/>
  <c r="Q837" i="14"/>
  <c r="V839" i="14"/>
  <c r="U869" i="14"/>
  <c r="J144" i="21"/>
  <c r="T887" i="13"/>
  <c r="T876" i="18"/>
  <c r="W80" i="13"/>
  <c r="W893" i="13" s="1"/>
  <c r="P80" i="13"/>
  <c r="P893" i="13" s="1"/>
  <c r="K458" i="17"/>
  <c r="K622" i="17" s="1"/>
  <c r="R458" i="17"/>
  <c r="X458" i="17"/>
  <c r="X622" i="17" s="1"/>
  <c r="S458" i="17"/>
  <c r="S622" i="17" s="1"/>
  <c r="V458" i="17"/>
  <c r="V622" i="17" s="1"/>
  <c r="T458" i="17"/>
  <c r="M458" i="17"/>
  <c r="M462" i="17" s="1"/>
  <c r="U458" i="17"/>
  <c r="U622" i="17" s="1"/>
  <c r="X348" i="17"/>
  <c r="X512" i="17" s="1"/>
  <c r="V348" i="17"/>
  <c r="V512" i="17" s="1"/>
  <c r="P348" i="17"/>
  <c r="P512" i="17" s="1"/>
  <c r="O348" i="17"/>
  <c r="O512" i="17" s="1"/>
  <c r="N348" i="17"/>
  <c r="N512" i="17" s="1"/>
  <c r="T348" i="17"/>
  <c r="T512" i="17" s="1"/>
  <c r="Q513" i="17"/>
  <c r="T880" i="18"/>
  <c r="J852" i="18"/>
  <c r="L579" i="17"/>
  <c r="R559" i="17"/>
  <c r="R585" i="17"/>
  <c r="T639" i="17"/>
  <c r="L518" i="17"/>
  <c r="W623" i="17"/>
  <c r="J815" i="18"/>
  <c r="G132" i="21"/>
  <c r="Y352" i="14"/>
  <c r="Q865" i="14"/>
  <c r="Y65" i="17"/>
  <c r="T637" i="17"/>
  <c r="Y69" i="17"/>
  <c r="Y39" i="17"/>
  <c r="Y71" i="18"/>
  <c r="V157" i="15"/>
  <c r="W868" i="18"/>
  <c r="P880" i="18"/>
  <c r="O579" i="17"/>
  <c r="O518" i="17"/>
  <c r="K639" i="17"/>
  <c r="Y42" i="13"/>
  <c r="Y37" i="14"/>
  <c r="X572" i="13"/>
  <c r="Y40" i="18"/>
  <c r="Q518" i="17"/>
  <c r="M639" i="17"/>
  <c r="P562" i="17"/>
  <c r="P552" i="14"/>
  <c r="P817" i="14" s="1"/>
  <c r="W552" i="14"/>
  <c r="U587" i="17"/>
  <c r="K585" i="17"/>
  <c r="P835" i="18"/>
  <c r="X835" i="18"/>
  <c r="Y28" i="14"/>
  <c r="Y459" i="17"/>
  <c r="R865" i="14"/>
  <c r="P829" i="13"/>
  <c r="P839" i="14"/>
  <c r="M144" i="21"/>
  <c r="K876" i="18"/>
  <c r="R836" i="18"/>
  <c r="T562" i="17"/>
  <c r="W275" i="17"/>
  <c r="W603" i="17" s="1"/>
  <c r="X275" i="17"/>
  <c r="X603" i="17" s="1"/>
  <c r="N42" i="18"/>
  <c r="X42" i="18"/>
  <c r="X834" i="18" s="1"/>
  <c r="P42" i="18"/>
  <c r="P834" i="18" s="1"/>
  <c r="J42" i="18"/>
  <c r="J834" i="18" s="1"/>
  <c r="R42" i="18"/>
  <c r="R834" i="18" s="1"/>
  <c r="L42" i="18"/>
  <c r="W42" i="18"/>
  <c r="W834" i="18" s="1"/>
  <c r="Q42" i="18"/>
  <c r="Q834" i="18" s="1"/>
  <c r="S42" i="18"/>
  <c r="T42" i="18"/>
  <c r="T834" i="18" s="1"/>
  <c r="O42" i="18"/>
  <c r="O834" i="18" s="1"/>
  <c r="K42" i="18"/>
  <c r="K834" i="18" s="1"/>
  <c r="M42" i="18"/>
  <c r="M834" i="18" s="1"/>
  <c r="V42" i="18"/>
  <c r="V834" i="18" s="1"/>
  <c r="U42" i="18"/>
  <c r="U834" i="18" s="1"/>
  <c r="N880" i="18"/>
  <c r="P559" i="17"/>
  <c r="U80" i="13"/>
  <c r="U893" i="13" s="1"/>
  <c r="Q887" i="13"/>
  <c r="P596" i="17"/>
  <c r="U831" i="18"/>
  <c r="V80" i="13"/>
  <c r="V893" i="13" s="1"/>
  <c r="O139" i="17"/>
  <c r="Q139" i="17"/>
  <c r="R139" i="17"/>
  <c r="Q132" i="21"/>
  <c r="M839" i="14"/>
  <c r="W611" i="17"/>
  <c r="Y269" i="17"/>
  <c r="J841" i="13"/>
  <c r="V873" i="14"/>
  <c r="K601" i="17"/>
  <c r="Y349" i="17"/>
  <c r="V215" i="17"/>
  <c r="M215" i="17"/>
  <c r="Y415" i="17"/>
  <c r="Y47" i="18"/>
  <c r="V32" i="15"/>
  <c r="V155" i="15" s="1"/>
  <c r="W32" i="15"/>
  <c r="W155" i="15" s="1"/>
  <c r="K32" i="15"/>
  <c r="K155" i="15" s="1"/>
  <c r="J32" i="15"/>
  <c r="J155" i="15" s="1"/>
  <c r="I32" i="15"/>
  <c r="O32" i="15"/>
  <c r="O155" i="15" s="1"/>
  <c r="M32" i="15"/>
  <c r="M155" i="15" s="1"/>
  <c r="S32" i="15"/>
  <c r="S155" i="15" s="1"/>
  <c r="U32" i="15"/>
  <c r="U155" i="15" s="1"/>
  <c r="Q32" i="15"/>
  <c r="Q155" i="15" s="1"/>
  <c r="T32" i="15"/>
  <c r="T155" i="15" s="1"/>
  <c r="P32" i="15"/>
  <c r="P155" i="15" s="1"/>
  <c r="L32" i="15"/>
  <c r="L155" i="15" s="1"/>
  <c r="R32" i="15"/>
  <c r="R155" i="15" s="1"/>
  <c r="N32" i="15"/>
  <c r="N155" i="15" s="1"/>
  <c r="M610" i="18"/>
  <c r="P610" i="18"/>
  <c r="P874" i="18" s="1"/>
  <c r="X610" i="18"/>
  <c r="X874" i="18" s="1"/>
  <c r="N610" i="18"/>
  <c r="N874" i="18" s="1"/>
  <c r="O610" i="18"/>
  <c r="O874" i="18" s="1"/>
  <c r="S610" i="18"/>
  <c r="L837" i="14"/>
  <c r="Y42" i="14"/>
  <c r="K838" i="14"/>
  <c r="Y616" i="14"/>
  <c r="Y465" i="17"/>
  <c r="Y422" i="17"/>
  <c r="K49" i="17"/>
  <c r="L49" i="17"/>
  <c r="T49" i="17"/>
  <c r="V112" i="17"/>
  <c r="V604" i="17" s="1"/>
  <c r="T112" i="17"/>
  <c r="T604" i="17" s="1"/>
  <c r="O112" i="17"/>
  <c r="O604" i="17" s="1"/>
  <c r="N112" i="17"/>
  <c r="N604" i="17" s="1"/>
  <c r="K112" i="17"/>
  <c r="K604" i="17" s="1"/>
  <c r="M112" i="17"/>
  <c r="M604" i="17" s="1"/>
  <c r="J112" i="17"/>
  <c r="J604" i="17" s="1"/>
  <c r="S112" i="17"/>
  <c r="S604" i="17" s="1"/>
  <c r="U112" i="17"/>
  <c r="U604" i="17" s="1"/>
  <c r="L112" i="17"/>
  <c r="L604" i="17" s="1"/>
  <c r="P112" i="17"/>
  <c r="P604" i="17" s="1"/>
  <c r="R112" i="17"/>
  <c r="R604" i="17" s="1"/>
  <c r="Q112" i="17"/>
  <c r="Q604" i="17" s="1"/>
  <c r="Y288" i="18"/>
  <c r="T831" i="18"/>
  <c r="Y588" i="14"/>
  <c r="Y81" i="13"/>
  <c r="Y50" i="14"/>
  <c r="Y88" i="14"/>
  <c r="Y44" i="14"/>
  <c r="Y598" i="13"/>
  <c r="Y354" i="14"/>
  <c r="R835" i="14"/>
  <c r="Y50" i="18"/>
  <c r="W562" i="17"/>
  <c r="I946" i="13"/>
  <c r="G274" i="5"/>
  <c r="U36" i="18"/>
  <c r="U828" i="18" s="1"/>
  <c r="K36" i="18"/>
  <c r="K828" i="18" s="1"/>
  <c r="L36" i="18"/>
  <c r="L828" i="18" s="1"/>
  <c r="V606" i="18"/>
  <c r="V870" i="18" s="1"/>
  <c r="U606" i="18"/>
  <c r="U870" i="18" s="1"/>
  <c r="K606" i="18"/>
  <c r="K870" i="18" s="1"/>
  <c r="P606" i="18"/>
  <c r="P870" i="18" s="1"/>
  <c r="L606" i="18"/>
  <c r="L870" i="18" s="1"/>
  <c r="W606" i="18"/>
  <c r="W870" i="18" s="1"/>
  <c r="J606" i="18"/>
  <c r="M606" i="18"/>
  <c r="O606" i="18"/>
  <c r="O870" i="18" s="1"/>
  <c r="X606" i="18"/>
  <c r="X870" i="18" s="1"/>
  <c r="T606" i="18"/>
  <c r="T870" i="18" s="1"/>
  <c r="S606" i="18"/>
  <c r="S870" i="18" s="1"/>
  <c r="N606" i="18"/>
  <c r="N870" i="18" s="1"/>
  <c r="J62" i="14"/>
  <c r="J857" i="14" s="1"/>
  <c r="K62" i="14"/>
  <c r="K857" i="14" s="1"/>
  <c r="U62" i="14"/>
  <c r="U857" i="14" s="1"/>
  <c r="M62" i="14"/>
  <c r="Q62" i="14"/>
  <c r="Q857" i="14" s="1"/>
  <c r="O62" i="14"/>
  <c r="O857" i="14" s="1"/>
  <c r="N62" i="14"/>
  <c r="N857" i="14" s="1"/>
  <c r="R62" i="14"/>
  <c r="R857" i="14" s="1"/>
  <c r="L62" i="14"/>
  <c r="L857" i="14" s="1"/>
  <c r="P62" i="14"/>
  <c r="P857" i="14" s="1"/>
  <c r="S62" i="14"/>
  <c r="S857" i="14" s="1"/>
  <c r="W62" i="14"/>
  <c r="W857" i="14" s="1"/>
  <c r="V62" i="14"/>
  <c r="V857" i="14" s="1"/>
  <c r="T62" i="14"/>
  <c r="T857" i="14" s="1"/>
  <c r="X62" i="14"/>
  <c r="X857" i="14" s="1"/>
  <c r="N34" i="18"/>
  <c r="R34" i="18"/>
  <c r="R826" i="18" s="1"/>
  <c r="Q34" i="18"/>
  <c r="Q826" i="18" s="1"/>
  <c r="S34" i="18"/>
  <c r="J34" i="18"/>
  <c r="J826" i="18" s="1"/>
  <c r="V34" i="18"/>
  <c r="V826" i="18" s="1"/>
  <c r="K34" i="18"/>
  <c r="K826" i="18" s="1"/>
  <c r="X34" i="18"/>
  <c r="X826" i="18" s="1"/>
  <c r="L34" i="18"/>
  <c r="U34" i="18"/>
  <c r="U826" i="18" s="1"/>
  <c r="W34" i="18"/>
  <c r="W826" i="18" s="1"/>
  <c r="M34" i="18"/>
  <c r="T34" i="18"/>
  <c r="T826" i="18" s="1"/>
  <c r="Y105" i="17"/>
  <c r="S897" i="13"/>
  <c r="O839" i="14"/>
  <c r="S131" i="17"/>
  <c r="S623" i="17" s="1"/>
  <c r="R131" i="17"/>
  <c r="R623" i="17" s="1"/>
  <c r="T131" i="17"/>
  <c r="T623" i="17" s="1"/>
  <c r="M131" i="17"/>
  <c r="M623" i="17" s="1"/>
  <c r="L131" i="17"/>
  <c r="L623" i="17" s="1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S279" i="18"/>
  <c r="N279" i="18"/>
  <c r="Q279" i="18"/>
  <c r="R279" i="18"/>
  <c r="U279" i="18"/>
  <c r="Y584" i="18"/>
  <c r="Y60" i="14"/>
  <c r="M845" i="14"/>
  <c r="Y629" i="13"/>
  <c r="Y36" i="14"/>
  <c r="Y69" i="14"/>
  <c r="J864" i="14"/>
  <c r="Y94" i="17"/>
  <c r="V636" i="17"/>
  <c r="V476" i="17"/>
  <c r="J602" i="14"/>
  <c r="K602" i="14"/>
  <c r="L602" i="14"/>
  <c r="N602" i="14"/>
  <c r="M602" i="14"/>
  <c r="Q602" i="14"/>
  <c r="V602" i="14"/>
  <c r="S602" i="14"/>
  <c r="O602" i="14"/>
  <c r="P602" i="14"/>
  <c r="U602" i="14"/>
  <c r="R602" i="14"/>
  <c r="T602" i="14"/>
  <c r="X602" i="14"/>
  <c r="W602" i="14"/>
  <c r="Y70" i="17"/>
  <c r="X344" i="13"/>
  <c r="X886" i="13" s="1"/>
  <c r="N344" i="13"/>
  <c r="N886" i="13" s="1"/>
  <c r="Q344" i="13"/>
  <c r="K344" i="13"/>
  <c r="K886" i="13" s="1"/>
  <c r="V344" i="13"/>
  <c r="V886" i="13" s="1"/>
  <c r="P344" i="13"/>
  <c r="P886" i="13" s="1"/>
  <c r="O344" i="13"/>
  <c r="R344" i="13"/>
  <c r="R886" i="13" s="1"/>
  <c r="S344" i="13"/>
  <c r="S886" i="13" s="1"/>
  <c r="T344" i="13"/>
  <c r="T886" i="13" s="1"/>
  <c r="Y26" i="17"/>
  <c r="Y46" i="14"/>
  <c r="K837" i="14"/>
  <c r="P637" i="17"/>
  <c r="Y82" i="14"/>
  <c r="Y590" i="14"/>
  <c r="Y44" i="13"/>
  <c r="P831" i="18"/>
  <c r="Y39" i="18"/>
  <c r="Y75" i="14"/>
  <c r="M898" i="13"/>
  <c r="Y59" i="14"/>
  <c r="Y556" i="14"/>
  <c r="L887" i="13"/>
  <c r="Q817" i="14"/>
  <c r="V572" i="13"/>
  <c r="X518" i="17"/>
  <c r="U887" i="13"/>
  <c r="Y48" i="14"/>
  <c r="V871" i="14"/>
  <c r="P856" i="13"/>
  <c r="V885" i="13"/>
  <c r="X835" i="13"/>
  <c r="K820" i="14"/>
  <c r="V874" i="13"/>
  <c r="K132" i="21"/>
  <c r="W568" i="18"/>
  <c r="W832" i="18" s="1"/>
  <c r="R568" i="18"/>
  <c r="R832" i="18" s="1"/>
  <c r="U568" i="18"/>
  <c r="U832" i="18" s="1"/>
  <c r="V568" i="18"/>
  <c r="V832" i="18" s="1"/>
  <c r="L568" i="18"/>
  <c r="L832" i="18" s="1"/>
  <c r="K568" i="18"/>
  <c r="K832" i="18" s="1"/>
  <c r="X69" i="18"/>
  <c r="X861" i="18" s="1"/>
  <c r="W69" i="18"/>
  <c r="W861" i="18" s="1"/>
  <c r="T69" i="18"/>
  <c r="T861" i="18" s="1"/>
  <c r="Q69" i="18"/>
  <c r="Q861" i="18" s="1"/>
  <c r="S69" i="18"/>
  <c r="V69" i="18"/>
  <c r="V861" i="18" s="1"/>
  <c r="U69" i="18"/>
  <c r="U861" i="18" s="1"/>
  <c r="L69" i="18"/>
  <c r="L861" i="18" s="1"/>
  <c r="J69" i="18"/>
  <c r="O69" i="18"/>
  <c r="O861" i="18" s="1"/>
  <c r="N69" i="18"/>
  <c r="N861" i="18" s="1"/>
  <c r="M69" i="18"/>
  <c r="M861" i="18" s="1"/>
  <c r="P69" i="18"/>
  <c r="P861" i="18" s="1"/>
  <c r="R69" i="18"/>
  <c r="R861" i="18" s="1"/>
  <c r="K69" i="18"/>
  <c r="K861" i="18" s="1"/>
  <c r="M426" i="17"/>
  <c r="N426" i="17"/>
  <c r="W426" i="17"/>
  <c r="U354" i="13"/>
  <c r="U896" i="13" s="1"/>
  <c r="V354" i="13"/>
  <c r="V896" i="13" s="1"/>
  <c r="K354" i="13"/>
  <c r="K896" i="13" s="1"/>
  <c r="X354" i="13"/>
  <c r="X896" i="13" s="1"/>
  <c r="W354" i="13"/>
  <c r="W896" i="13" s="1"/>
  <c r="N589" i="14"/>
  <c r="X589" i="14"/>
  <c r="Y190" i="17"/>
  <c r="Y356" i="13"/>
  <c r="X78" i="19"/>
  <c r="X73" i="15"/>
  <c r="Y44" i="18"/>
  <c r="Y44" i="17"/>
  <c r="U839" i="14"/>
  <c r="X815" i="18"/>
  <c r="X839" i="18"/>
  <c r="T875" i="13"/>
  <c r="X75" i="15"/>
  <c r="T518" i="17"/>
  <c r="W871" i="18"/>
  <c r="Y73" i="18"/>
  <c r="Y59" i="17"/>
  <c r="R873" i="14"/>
  <c r="Y72" i="14"/>
  <c r="L873" i="14"/>
  <c r="I144" i="21"/>
  <c r="X871" i="18"/>
  <c r="X46" i="15"/>
  <c r="Q141" i="15"/>
  <c r="K858" i="13"/>
  <c r="M91" i="6"/>
  <c r="L860" i="13"/>
  <c r="P144" i="21"/>
  <c r="Y614" i="18"/>
  <c r="L513" i="17"/>
  <c r="V426" i="17"/>
  <c r="L426" i="17"/>
  <c r="M831" i="18"/>
  <c r="V521" i="17"/>
  <c r="N192" i="17"/>
  <c r="N520" i="17" s="1"/>
  <c r="M192" i="17"/>
  <c r="M520" i="17" s="1"/>
  <c r="L192" i="17"/>
  <c r="L520" i="17" s="1"/>
  <c r="Q192" i="17"/>
  <c r="Q520" i="17" s="1"/>
  <c r="P192" i="17"/>
  <c r="P520" i="17" s="1"/>
  <c r="J192" i="17"/>
  <c r="O192" i="17"/>
  <c r="O520" i="17" s="1"/>
  <c r="T192" i="17"/>
  <c r="T520" i="17" s="1"/>
  <c r="V192" i="17"/>
  <c r="V520" i="17" s="1"/>
  <c r="Y423" i="17"/>
  <c r="J874" i="13"/>
  <c r="Y342" i="17"/>
  <c r="L881" i="18"/>
  <c r="Y570" i="13"/>
  <c r="Y79" i="18"/>
  <c r="Y15" i="17"/>
  <c r="Y37" i="17"/>
  <c r="V894" i="13"/>
  <c r="X426" i="17"/>
  <c r="R426" i="17"/>
  <c r="Q831" i="18"/>
  <c r="R328" i="14"/>
  <c r="W328" i="14"/>
  <c r="O312" i="13"/>
  <c r="O854" i="13" s="1"/>
  <c r="M312" i="13"/>
  <c r="M854" i="13" s="1"/>
  <c r="P312" i="13"/>
  <c r="P854" i="13" s="1"/>
  <c r="X312" i="13"/>
  <c r="X854" i="13" s="1"/>
  <c r="K312" i="13"/>
  <c r="N312" i="13"/>
  <c r="W312" i="13"/>
  <c r="W854" i="13" s="1"/>
  <c r="Y628" i="13"/>
  <c r="Y41" i="13"/>
  <c r="N887" i="13"/>
  <c r="Y357" i="13"/>
  <c r="Y587" i="18"/>
  <c r="Q589" i="14"/>
  <c r="Q854" i="14" s="1"/>
  <c r="M589" i="14"/>
  <c r="Y449" i="17"/>
  <c r="Y76" i="13"/>
  <c r="N874" i="13"/>
  <c r="K871" i="18"/>
  <c r="Y64" i="17"/>
  <c r="Y58" i="13"/>
  <c r="Y57" i="18"/>
  <c r="P513" i="17"/>
  <c r="K426" i="17"/>
  <c r="J426" i="17"/>
  <c r="U562" i="17"/>
  <c r="Y145" i="17"/>
  <c r="S188" i="17"/>
  <c r="N188" i="17"/>
  <c r="N516" i="17" s="1"/>
  <c r="M188" i="17"/>
  <c r="M516" i="17" s="1"/>
  <c r="U188" i="17"/>
  <c r="U516" i="17" s="1"/>
  <c r="K188" i="17"/>
  <c r="K516" i="17" s="1"/>
  <c r="J188" i="17"/>
  <c r="R188" i="17"/>
  <c r="R516" i="17" s="1"/>
  <c r="T188" i="17"/>
  <c r="T516" i="17" s="1"/>
  <c r="O188" i="17"/>
  <c r="O516" i="17" s="1"/>
  <c r="K550" i="18"/>
  <c r="R550" i="18"/>
  <c r="Q550" i="18"/>
  <c r="M550" i="18"/>
  <c r="N550" i="18"/>
  <c r="T550" i="18"/>
  <c r="L550" i="18"/>
  <c r="U550" i="18"/>
  <c r="P550" i="18"/>
  <c r="S550" i="18"/>
  <c r="O550" i="18"/>
  <c r="X550" i="18"/>
  <c r="S309" i="18"/>
  <c r="S837" i="18" s="1"/>
  <c r="M309" i="18"/>
  <c r="M837" i="18" s="1"/>
  <c r="K309" i="18"/>
  <c r="K837" i="18" s="1"/>
  <c r="V309" i="18"/>
  <c r="V837" i="18" s="1"/>
  <c r="R309" i="18"/>
  <c r="R837" i="18" s="1"/>
  <c r="L309" i="18"/>
  <c r="J309" i="18"/>
  <c r="J837" i="18" s="1"/>
  <c r="U309" i="18"/>
  <c r="U837" i="18" s="1"/>
  <c r="N309" i="18"/>
  <c r="P309" i="18"/>
  <c r="P837" i="18" s="1"/>
  <c r="T309" i="18"/>
  <c r="T837" i="18" s="1"/>
  <c r="Q309" i="18"/>
  <c r="Q837" i="18" s="1"/>
  <c r="O309" i="18"/>
  <c r="O837" i="18" s="1"/>
  <c r="R59" i="13"/>
  <c r="R872" i="13" s="1"/>
  <c r="T59" i="13"/>
  <c r="T872" i="13" s="1"/>
  <c r="P59" i="13"/>
  <c r="P872" i="13" s="1"/>
  <c r="N59" i="13"/>
  <c r="N872" i="13" s="1"/>
  <c r="V59" i="13"/>
  <c r="V872" i="13" s="1"/>
  <c r="L59" i="13"/>
  <c r="L872" i="13" s="1"/>
  <c r="X59" i="13"/>
  <c r="X872" i="13" s="1"/>
  <c r="W59" i="13"/>
  <c r="W872" i="13" s="1"/>
  <c r="P589" i="14"/>
  <c r="L589" i="14"/>
  <c r="L854" i="14" s="1"/>
  <c r="N144" i="21"/>
  <c r="U426" i="17"/>
  <c r="Q426" i="17"/>
  <c r="W17" i="17"/>
  <c r="W509" i="17" s="1"/>
  <c r="L17" i="17"/>
  <c r="L509" i="17" s="1"/>
  <c r="K17" i="17"/>
  <c r="K509" i="17" s="1"/>
  <c r="P17" i="17"/>
  <c r="P509" i="17" s="1"/>
  <c r="M17" i="17"/>
  <c r="M509" i="17" s="1"/>
  <c r="R17" i="17"/>
  <c r="R509" i="17" s="1"/>
  <c r="N17" i="17"/>
  <c r="N509" i="17" s="1"/>
  <c r="J17" i="17"/>
  <c r="J509" i="17" s="1"/>
  <c r="V17" i="17"/>
  <c r="V509" i="17" s="1"/>
  <c r="X17" i="17"/>
  <c r="X509" i="17" s="1"/>
  <c r="T17" i="17"/>
  <c r="T509" i="17" s="1"/>
  <c r="O17" i="17"/>
  <c r="O509" i="17" s="1"/>
  <c r="J618" i="13"/>
  <c r="K618" i="13"/>
  <c r="K889" i="13" s="1"/>
  <c r="U618" i="13"/>
  <c r="U889" i="13" s="1"/>
  <c r="M618" i="13"/>
  <c r="Q618" i="13"/>
  <c r="Q889" i="13" s="1"/>
  <c r="S618" i="13"/>
  <c r="O618" i="13"/>
  <c r="O889" i="13" s="1"/>
  <c r="W618" i="13"/>
  <c r="W889" i="13" s="1"/>
  <c r="X618" i="13"/>
  <c r="X889" i="13" s="1"/>
  <c r="J320" i="13"/>
  <c r="J862" i="13" s="1"/>
  <c r="V320" i="13"/>
  <c r="L320" i="13"/>
  <c r="O320" i="13"/>
  <c r="O862" i="13" s="1"/>
  <c r="Q320" i="13"/>
  <c r="Q862" i="13" s="1"/>
  <c r="S320" i="13"/>
  <c r="S862" i="13" s="1"/>
  <c r="U320" i="13"/>
  <c r="U862" i="13" s="1"/>
  <c r="T320" i="13"/>
  <c r="T862" i="13" s="1"/>
  <c r="X320" i="13"/>
  <c r="X862" i="13" s="1"/>
  <c r="R320" i="13"/>
  <c r="R862" i="13" s="1"/>
  <c r="W320" i="13"/>
  <c r="W862" i="13" s="1"/>
  <c r="V137" i="17"/>
  <c r="X137" i="17"/>
  <c r="N137" i="17"/>
  <c r="M137" i="17"/>
  <c r="O137" i="17"/>
  <c r="W137" i="17"/>
  <c r="U137" i="17"/>
  <c r="U629" i="17" s="1"/>
  <c r="K137" i="17"/>
  <c r="K629" i="17" s="1"/>
  <c r="P137" i="17"/>
  <c r="P629" i="17" s="1"/>
  <c r="L137" i="17"/>
  <c r="S137" i="17"/>
  <c r="S629" i="17" s="1"/>
  <c r="Q137" i="17"/>
  <c r="T137" i="17"/>
  <c r="R137" i="17"/>
  <c r="J137" i="17"/>
  <c r="S589" i="14"/>
  <c r="J589" i="14"/>
  <c r="J854" i="14" s="1"/>
  <c r="P426" i="17"/>
  <c r="P42" i="17"/>
  <c r="X42" i="17"/>
  <c r="X534" i="17" s="1"/>
  <c r="U42" i="17"/>
  <c r="R42" i="17"/>
  <c r="L42" i="17"/>
  <c r="Q42" i="17"/>
  <c r="S42" i="17"/>
  <c r="V42" i="17"/>
  <c r="O42" i="17"/>
  <c r="J42" i="17"/>
  <c r="N42" i="17"/>
  <c r="T42" i="17"/>
  <c r="M42" i="17"/>
  <c r="K42" i="17"/>
  <c r="W42" i="17"/>
  <c r="W534" i="17" s="1"/>
  <c r="Q235" i="17"/>
  <c r="Q563" i="17" s="1"/>
  <c r="X235" i="17"/>
  <c r="X563" i="17" s="1"/>
  <c r="T235" i="17"/>
  <c r="T563" i="17" s="1"/>
  <c r="W235" i="17"/>
  <c r="W563" i="17" s="1"/>
  <c r="S235" i="17"/>
  <c r="S563" i="17" s="1"/>
  <c r="U235" i="17"/>
  <c r="U563" i="17" s="1"/>
  <c r="O235" i="17"/>
  <c r="O563" i="17" s="1"/>
  <c r="M235" i="17"/>
  <c r="M563" i="17" s="1"/>
  <c r="V235" i="17"/>
  <c r="V563" i="17" s="1"/>
  <c r="K235" i="17"/>
  <c r="K563" i="17" s="1"/>
  <c r="J235" i="17"/>
  <c r="J563" i="17" s="1"/>
  <c r="L235" i="17"/>
  <c r="N235" i="17"/>
  <c r="N563" i="17" s="1"/>
  <c r="P235" i="17"/>
  <c r="P563" i="17" s="1"/>
  <c r="R235" i="17"/>
  <c r="R563" i="17" s="1"/>
  <c r="R603" i="18"/>
  <c r="R867" i="18" s="1"/>
  <c r="J603" i="18"/>
  <c r="J867" i="18" s="1"/>
  <c r="W603" i="18"/>
  <c r="W867" i="18" s="1"/>
  <c r="N603" i="18"/>
  <c r="N867" i="18" s="1"/>
  <c r="T603" i="18"/>
  <c r="T867" i="18" s="1"/>
  <c r="S603" i="18"/>
  <c r="S867" i="18" s="1"/>
  <c r="S72" i="13"/>
  <c r="N72" i="13"/>
  <c r="N885" i="13" s="1"/>
  <c r="X72" i="13"/>
  <c r="X885" i="13" s="1"/>
  <c r="W72" i="13"/>
  <c r="W885" i="13" s="1"/>
  <c r="R887" i="13"/>
  <c r="F132" i="21"/>
  <c r="M132" i="21"/>
  <c r="K870" i="14"/>
  <c r="U898" i="13"/>
  <c r="U589" i="14"/>
  <c r="U854" i="14" s="1"/>
  <c r="Y353" i="14"/>
  <c r="Y85" i="18"/>
  <c r="U579" i="17"/>
  <c r="Y147" i="17"/>
  <c r="W607" i="13"/>
  <c r="Y37" i="18"/>
  <c r="G144" i="21"/>
  <c r="S426" i="17"/>
  <c r="X562" i="17"/>
  <c r="J89" i="14"/>
  <c r="J884" i="14" s="1"/>
  <c r="K89" i="14"/>
  <c r="M89" i="14"/>
  <c r="N89" i="14"/>
  <c r="N884" i="14" s="1"/>
  <c r="P89" i="14"/>
  <c r="Q89" i="14"/>
  <c r="V89" i="14"/>
  <c r="S89" i="14"/>
  <c r="L89" i="14"/>
  <c r="L884" i="14" s="1"/>
  <c r="R89" i="14"/>
  <c r="O89" i="14"/>
  <c r="O884" i="14" s="1"/>
  <c r="U89" i="14"/>
  <c r="U884" i="14" s="1"/>
  <c r="T89" i="14"/>
  <c r="X89" i="14"/>
  <c r="W89" i="14"/>
  <c r="W884" i="14" s="1"/>
  <c r="U297" i="17"/>
  <c r="U625" i="17" s="1"/>
  <c r="R297" i="17"/>
  <c r="R625" i="17" s="1"/>
  <c r="S297" i="17"/>
  <c r="S625" i="17" s="1"/>
  <c r="J297" i="17"/>
  <c r="J625" i="17" s="1"/>
  <c r="K297" i="17"/>
  <c r="K625" i="17" s="1"/>
  <c r="P297" i="17"/>
  <c r="P625" i="17" s="1"/>
  <c r="W297" i="17"/>
  <c r="W625" i="17" s="1"/>
  <c r="T297" i="17"/>
  <c r="T625" i="17" s="1"/>
  <c r="O297" i="17"/>
  <c r="O625" i="17" s="1"/>
  <c r="V199" i="17"/>
  <c r="M199" i="17"/>
  <c r="X199" i="17"/>
  <c r="X527" i="17" s="1"/>
  <c r="U199" i="17"/>
  <c r="S199" i="17"/>
  <c r="R199" i="17"/>
  <c r="K199" i="17"/>
  <c r="Y558" i="13"/>
  <c r="L871" i="14"/>
  <c r="Y341" i="14"/>
  <c r="K77" i="19"/>
  <c r="K80" i="19" s="1"/>
  <c r="O77" i="19"/>
  <c r="O80" i="19" s="1"/>
  <c r="P77" i="19"/>
  <c r="P80" i="19" s="1"/>
  <c r="J348" i="14"/>
  <c r="L348" i="14"/>
  <c r="L878" i="14" s="1"/>
  <c r="M348" i="14"/>
  <c r="R348" i="14"/>
  <c r="R878" i="14" s="1"/>
  <c r="V348" i="14"/>
  <c r="U348" i="14"/>
  <c r="O348" i="14"/>
  <c r="O878" i="14" s="1"/>
  <c r="Q348" i="14"/>
  <c r="Q878" i="14" s="1"/>
  <c r="N348" i="14"/>
  <c r="S348" i="14"/>
  <c r="P348" i="14"/>
  <c r="T348" i="14"/>
  <c r="T878" i="14" s="1"/>
  <c r="W348" i="14"/>
  <c r="W878" i="14" s="1"/>
  <c r="K348" i="14"/>
  <c r="X348" i="14"/>
  <c r="X878" i="14" s="1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6" i="13"/>
  <c r="O899" i="13" s="1"/>
  <c r="V86" i="13"/>
  <c r="V899" i="13" s="1"/>
  <c r="J86" i="13"/>
  <c r="P86" i="13"/>
  <c r="P899" i="13" s="1"/>
  <c r="T86" i="13"/>
  <c r="T899" i="13" s="1"/>
  <c r="N86" i="13"/>
  <c r="N899" i="13" s="1"/>
  <c r="Q86" i="13"/>
  <c r="Q899" i="13" s="1"/>
  <c r="M86" i="13"/>
  <c r="R86" i="13"/>
  <c r="S86" i="13"/>
  <c r="S899" i="13" s="1"/>
  <c r="L86" i="13"/>
  <c r="L899" i="13" s="1"/>
  <c r="U86" i="13"/>
  <c r="K86" i="13"/>
  <c r="K899" i="13" s="1"/>
  <c r="X86" i="13"/>
  <c r="X899" i="13" s="1"/>
  <c r="W86" i="13"/>
  <c r="W899" i="13" s="1"/>
  <c r="Q576" i="13"/>
  <c r="Q847" i="13" s="1"/>
  <c r="Q894" i="13"/>
  <c r="K854" i="14"/>
  <c r="Y600" i="14"/>
  <c r="Q343" i="17"/>
  <c r="S343" i="17"/>
  <c r="W343" i="17"/>
  <c r="K343" i="17"/>
  <c r="M343" i="17"/>
  <c r="R343" i="17"/>
  <c r="V343" i="17"/>
  <c r="X343" i="17"/>
  <c r="U343" i="17"/>
  <c r="L343" i="17"/>
  <c r="O343" i="17"/>
  <c r="O507" i="17" s="1"/>
  <c r="J343" i="17"/>
  <c r="T343" i="17"/>
  <c r="N343" i="17"/>
  <c r="P343" i="17"/>
  <c r="J62" i="18"/>
  <c r="J854" i="18" s="1"/>
  <c r="W62" i="18"/>
  <c r="W854" i="18" s="1"/>
  <c r="L62" i="18"/>
  <c r="L854" i="18" s="1"/>
  <c r="M62" i="18"/>
  <c r="M854" i="18" s="1"/>
  <c r="K62" i="18"/>
  <c r="K854" i="18" s="1"/>
  <c r="U62" i="18"/>
  <c r="U854" i="18" s="1"/>
  <c r="N62" i="18"/>
  <c r="N854" i="18" s="1"/>
  <c r="T62" i="18"/>
  <c r="T854" i="18" s="1"/>
  <c r="V62" i="18"/>
  <c r="V854" i="18" s="1"/>
  <c r="Q62" i="18"/>
  <c r="Q854" i="18" s="1"/>
  <c r="O62" i="18"/>
  <c r="O854" i="18" s="1"/>
  <c r="S62" i="18"/>
  <c r="R62" i="18"/>
  <c r="R854" i="18" s="1"/>
  <c r="X62" i="18"/>
  <c r="X854" i="18" s="1"/>
  <c r="P62" i="18"/>
  <c r="P854" i="18" s="1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U87" i="13"/>
  <c r="U900" i="13" s="1"/>
  <c r="K57" i="13"/>
  <c r="K870" i="13" s="1"/>
  <c r="K359" i="13"/>
  <c r="K901" i="13" s="1"/>
  <c r="V576" i="13"/>
  <c r="V847" i="13" s="1"/>
  <c r="O576" i="13"/>
  <c r="O847" i="13" s="1"/>
  <c r="R871" i="13"/>
  <c r="O880" i="18"/>
  <c r="S466" i="17"/>
  <c r="X554" i="17"/>
  <c r="Y553" i="14"/>
  <c r="Y268" i="17"/>
  <c r="U865" i="14"/>
  <c r="M897" i="13"/>
  <c r="I129" i="21"/>
  <c r="Y35" i="14"/>
  <c r="Y615" i="18"/>
  <c r="U856" i="13"/>
  <c r="N869" i="14"/>
  <c r="V41" i="17"/>
  <c r="R41" i="17"/>
  <c r="M41" i="17"/>
  <c r="Q41" i="17"/>
  <c r="L41" i="17"/>
  <c r="W41" i="17"/>
  <c r="J41" i="17"/>
  <c r="K41" i="17"/>
  <c r="T41" i="17"/>
  <c r="P41" i="17"/>
  <c r="X41" i="17"/>
  <c r="U41" i="17"/>
  <c r="N41" i="17"/>
  <c r="S41" i="17"/>
  <c r="O41" i="17"/>
  <c r="J823" i="14"/>
  <c r="Y408" i="17"/>
  <c r="W286" i="18"/>
  <c r="X286" i="18"/>
  <c r="X294" i="18" s="1"/>
  <c r="R286" i="18"/>
  <c r="N286" i="18"/>
  <c r="N294" i="18" s="1"/>
  <c r="T286" i="18"/>
  <c r="J286" i="18"/>
  <c r="J294" i="18" s="1"/>
  <c r="P286" i="18"/>
  <c r="P294" i="18" s="1"/>
  <c r="K286" i="18"/>
  <c r="U286" i="18"/>
  <c r="U294" i="18" s="1"/>
  <c r="M286" i="18"/>
  <c r="V286" i="18"/>
  <c r="S286" i="18"/>
  <c r="O286" i="18"/>
  <c r="L286" i="18"/>
  <c r="L294" i="18" s="1"/>
  <c r="Q286" i="18"/>
  <c r="Q294" i="18" s="1"/>
  <c r="Y89" i="17"/>
  <c r="Y154" i="17"/>
  <c r="X344" i="18"/>
  <c r="X872" i="18" s="1"/>
  <c r="K344" i="18"/>
  <c r="K872" i="18" s="1"/>
  <c r="J344" i="18"/>
  <c r="R344" i="18"/>
  <c r="R872" i="18" s="1"/>
  <c r="N344" i="18"/>
  <c r="N872" i="18" s="1"/>
  <c r="W344" i="18"/>
  <c r="W872" i="18" s="1"/>
  <c r="O344" i="18"/>
  <c r="S344" i="18"/>
  <c r="Q344" i="18"/>
  <c r="Q872" i="18" s="1"/>
  <c r="M344" i="18"/>
  <c r="M872" i="18" s="1"/>
  <c r="L344" i="18"/>
  <c r="L872" i="18" s="1"/>
  <c r="U344" i="18"/>
  <c r="U872" i="18" s="1"/>
  <c r="T344" i="18"/>
  <c r="T872" i="18" s="1"/>
  <c r="Y74" i="17"/>
  <c r="N46" i="13"/>
  <c r="O46" i="13"/>
  <c r="O859" i="13" s="1"/>
  <c r="P46" i="13"/>
  <c r="P859" i="13" s="1"/>
  <c r="Q46" i="13"/>
  <c r="V46" i="13"/>
  <c r="V859" i="13" s="1"/>
  <c r="M46" i="13"/>
  <c r="R46" i="13"/>
  <c r="R859" i="13" s="1"/>
  <c r="S46" i="13"/>
  <c r="J46" i="13"/>
  <c r="J859" i="13" s="1"/>
  <c r="T46" i="13"/>
  <c r="T859" i="13" s="1"/>
  <c r="K46" i="13"/>
  <c r="L46" i="13"/>
  <c r="U46" i="13"/>
  <c r="U859" i="13" s="1"/>
  <c r="X46" i="13"/>
  <c r="X859" i="13" s="1"/>
  <c r="W46" i="13"/>
  <c r="W859" i="13" s="1"/>
  <c r="S178" i="17"/>
  <c r="S506" i="17" s="1"/>
  <c r="U178" i="17"/>
  <c r="U506" i="17" s="1"/>
  <c r="P178" i="17"/>
  <c r="P506" i="17" s="1"/>
  <c r="O178" i="17"/>
  <c r="O506" i="17" s="1"/>
  <c r="N178" i="17"/>
  <c r="N506" i="17" s="1"/>
  <c r="J178" i="17"/>
  <c r="J506" i="17" s="1"/>
  <c r="M178" i="17"/>
  <c r="M506" i="17" s="1"/>
  <c r="T178" i="17"/>
  <c r="T506" i="17" s="1"/>
  <c r="X178" i="17"/>
  <c r="X506" i="17" s="1"/>
  <c r="V178" i="17"/>
  <c r="V506" i="17" s="1"/>
  <c r="P884" i="13"/>
  <c r="R57" i="13"/>
  <c r="M875" i="13"/>
  <c r="P576" i="13"/>
  <c r="P847" i="13" s="1"/>
  <c r="M576" i="13"/>
  <c r="W881" i="18"/>
  <c r="W637" i="17"/>
  <c r="Q880" i="18"/>
  <c r="T585" i="17"/>
  <c r="Q85" i="17"/>
  <c r="Q577" i="17" s="1"/>
  <c r="M522" i="17"/>
  <c r="P639" i="17"/>
  <c r="M466" i="17"/>
  <c r="N85" i="17"/>
  <c r="N577" i="17" s="1"/>
  <c r="V85" i="17"/>
  <c r="V577" i="17" s="1"/>
  <c r="T77" i="19"/>
  <c r="T80" i="19" s="1"/>
  <c r="X607" i="13"/>
  <c r="T854" i="13"/>
  <c r="Q129" i="21"/>
  <c r="U897" i="13"/>
  <c r="J236" i="17"/>
  <c r="J564" i="17" s="1"/>
  <c r="N236" i="17"/>
  <c r="P236" i="17"/>
  <c r="P564" i="17" s="1"/>
  <c r="S236" i="17"/>
  <c r="S564" i="17" s="1"/>
  <c r="K236" i="17"/>
  <c r="K564" i="17" s="1"/>
  <c r="L236" i="17"/>
  <c r="T236" i="17"/>
  <c r="T564" i="17" s="1"/>
  <c r="O236" i="17"/>
  <c r="O564" i="17" s="1"/>
  <c r="Q236" i="17"/>
  <c r="Q564" i="17" s="1"/>
  <c r="R236" i="17"/>
  <c r="R564" i="17" s="1"/>
  <c r="U236" i="17"/>
  <c r="U564" i="17" s="1"/>
  <c r="M236" i="17"/>
  <c r="M564" i="17" s="1"/>
  <c r="O359" i="13"/>
  <c r="O901" i="13" s="1"/>
  <c r="Q359" i="13"/>
  <c r="J359" i="13"/>
  <c r="J901" i="13" s="1"/>
  <c r="T359" i="13"/>
  <c r="T901" i="13" s="1"/>
  <c r="L359" i="13"/>
  <c r="N359" i="13"/>
  <c r="N901" i="13" s="1"/>
  <c r="W359" i="13"/>
  <c r="S359" i="13"/>
  <c r="S901" i="13" s="1"/>
  <c r="V359" i="13"/>
  <c r="V901" i="13" s="1"/>
  <c r="X359" i="13"/>
  <c r="X901" i="13" s="1"/>
  <c r="O841" i="13"/>
  <c r="P57" i="13"/>
  <c r="P870" i="13" s="1"/>
  <c r="J897" i="13"/>
  <c r="F129" i="21"/>
  <c r="Y602" i="13"/>
  <c r="U18" i="17"/>
  <c r="U510" i="17" s="1"/>
  <c r="T18" i="17"/>
  <c r="T510" i="17" s="1"/>
  <c r="O18" i="17"/>
  <c r="O510" i="17" s="1"/>
  <c r="V18" i="17"/>
  <c r="V510" i="17" s="1"/>
  <c r="X18" i="17"/>
  <c r="X510" i="17" s="1"/>
  <c r="M18" i="17"/>
  <c r="M510" i="17" s="1"/>
  <c r="W18" i="17"/>
  <c r="W510" i="17" s="1"/>
  <c r="R18" i="17"/>
  <c r="R510" i="17" s="1"/>
  <c r="J18" i="17"/>
  <c r="J510" i="17" s="1"/>
  <c r="P18" i="17"/>
  <c r="P510" i="17" s="1"/>
  <c r="K18" i="17"/>
  <c r="K510" i="17" s="1"/>
  <c r="N18" i="17"/>
  <c r="N510" i="17" s="1"/>
  <c r="Q18" i="17"/>
  <c r="Q510" i="17" s="1"/>
  <c r="S18" i="17"/>
  <c r="S510" i="17" s="1"/>
  <c r="L18" i="17"/>
  <c r="L510" i="17" s="1"/>
  <c r="R144" i="21"/>
  <c r="P36" i="17"/>
  <c r="R36" i="17"/>
  <c r="L36" i="17"/>
  <c r="X36" i="17"/>
  <c r="X528" i="17" s="1"/>
  <c r="V36" i="17"/>
  <c r="M36" i="17"/>
  <c r="T36" i="17"/>
  <c r="N36" i="17"/>
  <c r="J36" i="17"/>
  <c r="U36" i="17"/>
  <c r="S36" i="17"/>
  <c r="K36" i="17"/>
  <c r="W36" i="17"/>
  <c r="W528" i="17" s="1"/>
  <c r="O36" i="17"/>
  <c r="Q36" i="17"/>
  <c r="J87" i="13"/>
  <c r="J900" i="13" s="1"/>
  <c r="V87" i="13"/>
  <c r="V900" i="13" s="1"/>
  <c r="T87" i="13"/>
  <c r="T900" i="13" s="1"/>
  <c r="X87" i="13"/>
  <c r="X900" i="13" s="1"/>
  <c r="W87" i="13"/>
  <c r="W900" i="13" s="1"/>
  <c r="O839" i="13"/>
  <c r="R77" i="19"/>
  <c r="R80" i="19" s="1"/>
  <c r="V236" i="17"/>
  <c r="V564" i="17" s="1"/>
  <c r="P466" i="17"/>
  <c r="P469" i="17" s="1"/>
  <c r="U85" i="17"/>
  <c r="U577" i="17" s="1"/>
  <c r="J85" i="17"/>
  <c r="J577" i="17" s="1"/>
  <c r="S77" i="19"/>
  <c r="S80" i="19" s="1"/>
  <c r="Y625" i="13"/>
  <c r="J898" i="13"/>
  <c r="Y74" i="13"/>
  <c r="Y82" i="13"/>
  <c r="J832" i="14"/>
  <c r="K576" i="17"/>
  <c r="Y412" i="17"/>
  <c r="O144" i="21"/>
  <c r="S489" i="17"/>
  <c r="S653" i="17" s="1"/>
  <c r="W489" i="17"/>
  <c r="W653" i="17" s="1"/>
  <c r="K489" i="17"/>
  <c r="K653" i="17" s="1"/>
  <c r="L489" i="17"/>
  <c r="L653" i="17" s="1"/>
  <c r="N489" i="17"/>
  <c r="N653" i="17" s="1"/>
  <c r="J397" i="17"/>
  <c r="L397" i="17"/>
  <c r="L561" i="17" s="1"/>
  <c r="W397" i="17"/>
  <c r="W561" i="17" s="1"/>
  <c r="S397" i="17"/>
  <c r="O397" i="17"/>
  <c r="O561" i="17" s="1"/>
  <c r="V397" i="17"/>
  <c r="V561" i="17" s="1"/>
  <c r="R397" i="17"/>
  <c r="R561" i="17" s="1"/>
  <c r="Q397" i="17"/>
  <c r="Q561" i="17" s="1"/>
  <c r="P397" i="17"/>
  <c r="P561" i="17" s="1"/>
  <c r="K397" i="17"/>
  <c r="K561" i="17" s="1"/>
  <c r="U397" i="17"/>
  <c r="U561" i="17" s="1"/>
  <c r="X397" i="17"/>
  <c r="X561" i="17" s="1"/>
  <c r="T397" i="17"/>
  <c r="T561" i="17" s="1"/>
  <c r="M397" i="17"/>
  <c r="M561" i="17" s="1"/>
  <c r="N397" i="17"/>
  <c r="N561" i="17" s="1"/>
  <c r="Q338" i="18"/>
  <c r="Q866" i="18" s="1"/>
  <c r="S338" i="18"/>
  <c r="K338" i="18"/>
  <c r="K866" i="18" s="1"/>
  <c r="U338" i="18"/>
  <c r="U866" i="18" s="1"/>
  <c r="V338" i="18"/>
  <c r="V866" i="18" s="1"/>
  <c r="J338" i="18"/>
  <c r="J866" i="18" s="1"/>
  <c r="L338" i="18"/>
  <c r="L866" i="18" s="1"/>
  <c r="M338" i="18"/>
  <c r="M866" i="18" s="1"/>
  <c r="N338" i="18"/>
  <c r="N866" i="18" s="1"/>
  <c r="W338" i="18"/>
  <c r="W866" i="18" s="1"/>
  <c r="P338" i="18"/>
  <c r="P866" i="18" s="1"/>
  <c r="T338" i="18"/>
  <c r="T866" i="18" s="1"/>
  <c r="R338" i="18"/>
  <c r="R866" i="18" s="1"/>
  <c r="O338" i="18"/>
  <c r="X338" i="18"/>
  <c r="X866" i="18" s="1"/>
  <c r="W873" i="14"/>
  <c r="Y80" i="18"/>
  <c r="L331" i="13"/>
  <c r="L336" i="13" s="1"/>
  <c r="O331" i="13"/>
  <c r="O873" i="13" s="1"/>
  <c r="Q331" i="13"/>
  <c r="Q873" i="13" s="1"/>
  <c r="N331" i="13"/>
  <c r="N873" i="13" s="1"/>
  <c r="S331" i="13"/>
  <c r="S873" i="13" s="1"/>
  <c r="T331" i="13"/>
  <c r="T873" i="13" s="1"/>
  <c r="V331" i="13"/>
  <c r="V873" i="13" s="1"/>
  <c r="X331" i="13"/>
  <c r="W331" i="13"/>
  <c r="W873" i="13" s="1"/>
  <c r="R894" i="13"/>
  <c r="N584" i="13"/>
  <c r="N855" i="13" s="1"/>
  <c r="L584" i="13"/>
  <c r="L855" i="13" s="1"/>
  <c r="P584" i="13"/>
  <c r="P855" i="13" s="1"/>
  <c r="J584" i="13"/>
  <c r="J855" i="13" s="1"/>
  <c r="R584" i="13"/>
  <c r="R855" i="13" s="1"/>
  <c r="T584" i="13"/>
  <c r="T855" i="13" s="1"/>
  <c r="K584" i="13"/>
  <c r="K855" i="13" s="1"/>
  <c r="M584" i="13"/>
  <c r="S584" i="13"/>
  <c r="U584" i="13"/>
  <c r="U855" i="13" s="1"/>
  <c r="O584" i="13"/>
  <c r="O855" i="13" s="1"/>
  <c r="Q584" i="13"/>
  <c r="Q855" i="13" s="1"/>
  <c r="W584" i="13"/>
  <c r="W855" i="13" s="1"/>
  <c r="X584" i="13"/>
  <c r="X855" i="13" s="1"/>
  <c r="V584" i="13"/>
  <c r="V855" i="13" s="1"/>
  <c r="J25" i="13"/>
  <c r="J838" i="13" s="1"/>
  <c r="L25" i="13"/>
  <c r="L838" i="13" s="1"/>
  <c r="K25" i="13"/>
  <c r="K838" i="13" s="1"/>
  <c r="T25" i="13"/>
  <c r="T838" i="13" s="1"/>
  <c r="V25" i="13"/>
  <c r="V838" i="13" s="1"/>
  <c r="M25" i="13"/>
  <c r="M838" i="13" s="1"/>
  <c r="S25" i="13"/>
  <c r="Q25" i="13"/>
  <c r="Q838" i="13" s="1"/>
  <c r="N25" i="13"/>
  <c r="U25" i="13"/>
  <c r="U838" i="13" s="1"/>
  <c r="O25" i="13"/>
  <c r="O838" i="13" s="1"/>
  <c r="P25" i="13"/>
  <c r="P838" i="13" s="1"/>
  <c r="W25" i="13"/>
  <c r="W838" i="13" s="1"/>
  <c r="R25" i="13"/>
  <c r="R838" i="13" s="1"/>
  <c r="X25" i="13"/>
  <c r="X838" i="13" s="1"/>
  <c r="Q87" i="13"/>
  <c r="Q900" i="13" s="1"/>
  <c r="N890" i="13"/>
  <c r="N841" i="13"/>
  <c r="M331" i="13"/>
  <c r="M873" i="13" s="1"/>
  <c r="U359" i="13"/>
  <c r="Q876" i="13"/>
  <c r="V858" i="13"/>
  <c r="L576" i="13"/>
  <c r="L847" i="13" s="1"/>
  <c r="K576" i="13"/>
  <c r="K847" i="13" s="1"/>
  <c r="P894" i="13"/>
  <c r="K877" i="14"/>
  <c r="K559" i="17"/>
  <c r="J489" i="17"/>
  <c r="J653" i="17" s="1"/>
  <c r="X236" i="17"/>
  <c r="X564" i="17" s="1"/>
  <c r="O466" i="17"/>
  <c r="P85" i="17"/>
  <c r="P577" i="17" s="1"/>
  <c r="W77" i="19"/>
  <c r="W80" i="19" s="1"/>
  <c r="Y71" i="17"/>
  <c r="Q836" i="18"/>
  <c r="Y37" i="13"/>
  <c r="N871" i="18"/>
  <c r="W876" i="13"/>
  <c r="J843" i="14"/>
  <c r="X83" i="18"/>
  <c r="X875" i="18" s="1"/>
  <c r="W83" i="18"/>
  <c r="W875" i="18" s="1"/>
  <c r="S83" i="18"/>
  <c r="S875" i="18" s="1"/>
  <c r="R83" i="18"/>
  <c r="R875" i="18" s="1"/>
  <c r="L83" i="18"/>
  <c r="L875" i="18" s="1"/>
  <c r="M83" i="18"/>
  <c r="M875" i="18" s="1"/>
  <c r="T83" i="18"/>
  <c r="T875" i="18" s="1"/>
  <c r="U83" i="18"/>
  <c r="U875" i="18" s="1"/>
  <c r="P83" i="18"/>
  <c r="P875" i="18" s="1"/>
  <c r="V83" i="18"/>
  <c r="V875" i="18" s="1"/>
  <c r="K83" i="18"/>
  <c r="K875" i="18" s="1"/>
  <c r="O83" i="18"/>
  <c r="O875" i="18" s="1"/>
  <c r="N83" i="18"/>
  <c r="N875" i="18" s="1"/>
  <c r="Q83" i="18"/>
  <c r="Q875" i="18" s="1"/>
  <c r="J83" i="18"/>
  <c r="W887" i="13"/>
  <c r="T57" i="13"/>
  <c r="L57" i="13"/>
  <c r="S57" i="13"/>
  <c r="W57" i="13"/>
  <c r="W870" i="13" s="1"/>
  <c r="X57" i="13"/>
  <c r="X870" i="13" s="1"/>
  <c r="Y200" i="17"/>
  <c r="L85" i="17"/>
  <c r="I77" i="19"/>
  <c r="Y49" i="13"/>
  <c r="T63" i="17"/>
  <c r="T555" i="17" s="1"/>
  <c r="W63" i="17"/>
  <c r="W555" i="17" s="1"/>
  <c r="R63" i="17"/>
  <c r="R555" i="17" s="1"/>
  <c r="K63" i="17"/>
  <c r="K555" i="17" s="1"/>
  <c r="U63" i="17"/>
  <c r="U555" i="17" s="1"/>
  <c r="S63" i="17"/>
  <c r="S555" i="17" s="1"/>
  <c r="O63" i="17"/>
  <c r="O555" i="17" s="1"/>
  <c r="L63" i="17"/>
  <c r="V63" i="17"/>
  <c r="V555" i="17" s="1"/>
  <c r="N63" i="17"/>
  <c r="X63" i="17"/>
  <c r="X555" i="17" s="1"/>
  <c r="Q63" i="17"/>
  <c r="Q555" i="17" s="1"/>
  <c r="J63" i="17"/>
  <c r="J555" i="17" s="1"/>
  <c r="M63" i="17"/>
  <c r="M555" i="17" s="1"/>
  <c r="P63" i="17"/>
  <c r="P555" i="17" s="1"/>
  <c r="Y84" i="13"/>
  <c r="Y352" i="18"/>
  <c r="T38" i="13"/>
  <c r="T851" i="13" s="1"/>
  <c r="V38" i="13"/>
  <c r="V851" i="13" s="1"/>
  <c r="O38" i="13"/>
  <c r="O851" i="13" s="1"/>
  <c r="P38" i="13"/>
  <c r="P851" i="13" s="1"/>
  <c r="J38" i="13"/>
  <c r="J851" i="13" s="1"/>
  <c r="N38" i="13"/>
  <c r="Q38" i="13"/>
  <c r="Q851" i="13" s="1"/>
  <c r="L38" i="13"/>
  <c r="U38" i="13"/>
  <c r="U851" i="13" s="1"/>
  <c r="K38" i="13"/>
  <c r="K851" i="13" s="1"/>
  <c r="M38" i="13"/>
  <c r="S38" i="13"/>
  <c r="W38" i="13"/>
  <c r="W851" i="13" s="1"/>
  <c r="X38" i="13"/>
  <c r="X851" i="13" s="1"/>
  <c r="R38" i="13"/>
  <c r="R851" i="13" s="1"/>
  <c r="O57" i="13"/>
  <c r="O870" i="13" s="1"/>
  <c r="M57" i="13"/>
  <c r="L871" i="13"/>
  <c r="S85" i="17"/>
  <c r="S577" i="17" s="1"/>
  <c r="L585" i="17"/>
  <c r="V466" i="17"/>
  <c r="K85" i="17"/>
  <c r="K577" i="17" s="1"/>
  <c r="Y14" i="17"/>
  <c r="Y193" i="17"/>
  <c r="Y73" i="13"/>
  <c r="K23" i="19"/>
  <c r="K107" i="19" s="1"/>
  <c r="U23" i="19"/>
  <c r="U107" i="19" s="1"/>
  <c r="L23" i="19"/>
  <c r="L107" i="19" s="1"/>
  <c r="O23" i="19"/>
  <c r="O107" i="19" s="1"/>
  <c r="I23" i="19"/>
  <c r="N23" i="19"/>
  <c r="V23" i="19"/>
  <c r="V107" i="19" s="1"/>
  <c r="S23" i="19"/>
  <c r="S107" i="19" s="1"/>
  <c r="R23" i="19"/>
  <c r="R107" i="19" s="1"/>
  <c r="Q23" i="19"/>
  <c r="Q107" i="19" s="1"/>
  <c r="J23" i="19"/>
  <c r="J107" i="19" s="1"/>
  <c r="P23" i="19"/>
  <c r="P107" i="19" s="1"/>
  <c r="T23" i="19"/>
  <c r="T107" i="19" s="1"/>
  <c r="W23" i="19"/>
  <c r="W107" i="19" s="1"/>
  <c r="M23" i="19"/>
  <c r="M107" i="19" s="1"/>
  <c r="Q873" i="14"/>
  <c r="Y78" i="14"/>
  <c r="M24" i="18"/>
  <c r="M816" i="18" s="1"/>
  <c r="Q24" i="18"/>
  <c r="Q816" i="18" s="1"/>
  <c r="N24" i="18"/>
  <c r="N816" i="18" s="1"/>
  <c r="R24" i="18"/>
  <c r="R816" i="18" s="1"/>
  <c r="V24" i="18"/>
  <c r="V816" i="18" s="1"/>
  <c r="S24" i="18"/>
  <c r="S816" i="18" s="1"/>
  <c r="O24" i="18"/>
  <c r="O816" i="18" s="1"/>
  <c r="P24" i="18"/>
  <c r="P816" i="18" s="1"/>
  <c r="U24" i="18"/>
  <c r="U816" i="18" s="1"/>
  <c r="T24" i="18"/>
  <c r="T816" i="18" s="1"/>
  <c r="J24" i="18"/>
  <c r="J816" i="18" s="1"/>
  <c r="K24" i="18"/>
  <c r="K816" i="18" s="1"/>
  <c r="L24" i="18"/>
  <c r="L816" i="18" s="1"/>
  <c r="W24" i="18"/>
  <c r="W816" i="18" s="1"/>
  <c r="X24" i="18"/>
  <c r="X816" i="18" s="1"/>
  <c r="Y21" i="17"/>
  <c r="K890" i="13"/>
  <c r="O858" i="13"/>
  <c r="J331" i="13"/>
  <c r="J336" i="13" s="1"/>
  <c r="R852" i="13"/>
  <c r="R898" i="13"/>
  <c r="N894" i="13"/>
  <c r="K871" i="13"/>
  <c r="W178" i="17"/>
  <c r="U881" i="18"/>
  <c r="R489" i="17"/>
  <c r="R653" i="17" s="1"/>
  <c r="V489" i="17"/>
  <c r="V653" i="17" s="1"/>
  <c r="O85" i="17"/>
  <c r="O577" i="17" s="1"/>
  <c r="W85" i="17"/>
  <c r="W577" i="17" s="1"/>
  <c r="M85" i="17"/>
  <c r="Q77" i="19"/>
  <c r="Q80" i="19" s="1"/>
  <c r="N77" i="19"/>
  <c r="Y551" i="18"/>
  <c r="K637" i="17"/>
  <c r="J831" i="18"/>
  <c r="W572" i="13"/>
  <c r="J873" i="14"/>
  <c r="U879" i="14"/>
  <c r="K873" i="14"/>
  <c r="Y34" i="13"/>
  <c r="J293" i="17"/>
  <c r="J621" i="17" s="1"/>
  <c r="U293" i="17"/>
  <c r="U621" i="17" s="1"/>
  <c r="K293" i="17"/>
  <c r="P293" i="17"/>
  <c r="M293" i="17"/>
  <c r="M621" i="17" s="1"/>
  <c r="N293" i="17"/>
  <c r="N621" i="17" s="1"/>
  <c r="O293" i="17"/>
  <c r="O621" i="17" s="1"/>
  <c r="S293" i="17"/>
  <c r="S621" i="17" s="1"/>
  <c r="T293" i="17"/>
  <c r="T621" i="17" s="1"/>
  <c r="R293" i="17"/>
  <c r="L293" i="17"/>
  <c r="L621" i="17" s="1"/>
  <c r="J311" i="18"/>
  <c r="J839" i="18" s="1"/>
  <c r="M311" i="18"/>
  <c r="M839" i="18" s="1"/>
  <c r="N311" i="18"/>
  <c r="N839" i="18" s="1"/>
  <c r="Q311" i="18"/>
  <c r="Q839" i="18" s="1"/>
  <c r="O311" i="18"/>
  <c r="O839" i="18" s="1"/>
  <c r="V311" i="18"/>
  <c r="V839" i="18" s="1"/>
  <c r="U311" i="18"/>
  <c r="U839" i="18" s="1"/>
  <c r="R311" i="18"/>
  <c r="R839" i="18" s="1"/>
  <c r="L311" i="18"/>
  <c r="L839" i="18" s="1"/>
  <c r="T311" i="18"/>
  <c r="T839" i="18" s="1"/>
  <c r="S311" i="18"/>
  <c r="S839" i="18" s="1"/>
  <c r="P311" i="18"/>
  <c r="P839" i="18" s="1"/>
  <c r="J617" i="13"/>
  <c r="J888" i="13" s="1"/>
  <c r="P617" i="13"/>
  <c r="P888" i="13" s="1"/>
  <c r="R617" i="13"/>
  <c r="R888" i="13" s="1"/>
  <c r="S617" i="13"/>
  <c r="M617" i="13"/>
  <c r="Q617" i="13"/>
  <c r="T617" i="13"/>
  <c r="T888" i="13" s="1"/>
  <c r="U617" i="13"/>
  <c r="U888" i="13" s="1"/>
  <c r="V617" i="13"/>
  <c r="V888" i="13" s="1"/>
  <c r="K617" i="13"/>
  <c r="K888" i="13" s="1"/>
  <c r="O617" i="13"/>
  <c r="W617" i="13"/>
  <c r="W888" i="13" s="1"/>
  <c r="N617" i="13"/>
  <c r="N888" i="13" s="1"/>
  <c r="L617" i="13"/>
  <c r="L633" i="13" s="1"/>
  <c r="X617" i="13"/>
  <c r="N576" i="13"/>
  <c r="N847" i="13" s="1"/>
  <c r="X576" i="13"/>
  <c r="X847" i="13" s="1"/>
  <c r="W576" i="13"/>
  <c r="W847" i="13" s="1"/>
  <c r="T871" i="13"/>
  <c r="W293" i="17"/>
  <c r="X880" i="18"/>
  <c r="W871" i="13"/>
  <c r="R874" i="13"/>
  <c r="Y62" i="13"/>
  <c r="O129" i="21"/>
  <c r="N466" i="17"/>
  <c r="L466" i="17"/>
  <c r="O87" i="13"/>
  <c r="O900" i="13" s="1"/>
  <c r="M359" i="13"/>
  <c r="T576" i="13"/>
  <c r="T847" i="13" s="1"/>
  <c r="J576" i="13"/>
  <c r="J847" i="13" s="1"/>
  <c r="M880" i="18"/>
  <c r="K311" i="18"/>
  <c r="K839" i="18" s="1"/>
  <c r="U466" i="17"/>
  <c r="L77" i="19"/>
  <c r="L80" i="19" s="1"/>
  <c r="U77" i="19"/>
  <c r="Y613" i="14"/>
  <c r="Y58" i="18"/>
  <c r="K850" i="18"/>
  <c r="P835" i="13"/>
  <c r="M308" i="13"/>
  <c r="M850" i="13" s="1"/>
  <c r="J308" i="13"/>
  <c r="J850" i="13" s="1"/>
  <c r="L308" i="13"/>
  <c r="L850" i="13" s="1"/>
  <c r="Q308" i="13"/>
  <c r="Q850" i="13" s="1"/>
  <c r="P308" i="13"/>
  <c r="P850" i="13" s="1"/>
  <c r="S308" i="13"/>
  <c r="S850" i="13" s="1"/>
  <c r="K308" i="13"/>
  <c r="K850" i="13" s="1"/>
  <c r="U308" i="13"/>
  <c r="U850" i="13" s="1"/>
  <c r="T308" i="13"/>
  <c r="T850" i="13" s="1"/>
  <c r="O308" i="13"/>
  <c r="O850" i="13" s="1"/>
  <c r="V308" i="13"/>
  <c r="V850" i="13" s="1"/>
  <c r="R308" i="13"/>
  <c r="R850" i="13" s="1"/>
  <c r="W308" i="13"/>
  <c r="W850" i="13" s="1"/>
  <c r="N308" i="13"/>
  <c r="X308" i="13"/>
  <c r="Y16" i="13"/>
  <c r="Y353" i="18"/>
  <c r="J337" i="14"/>
  <c r="K337" i="14"/>
  <c r="Q337" i="14"/>
  <c r="O337" i="14"/>
  <c r="T337" i="14"/>
  <c r="P337" i="14"/>
  <c r="L337" i="14"/>
  <c r="N337" i="14"/>
  <c r="S337" i="14"/>
  <c r="R337" i="14"/>
  <c r="U337" i="14"/>
  <c r="V337" i="14"/>
  <c r="X337" i="14"/>
  <c r="W337" i="14"/>
  <c r="M337" i="14"/>
  <c r="W288" i="17"/>
  <c r="W616" i="17" s="1"/>
  <c r="X288" i="17"/>
  <c r="X616" i="17" s="1"/>
  <c r="L554" i="18"/>
  <c r="R554" i="18"/>
  <c r="M554" i="18"/>
  <c r="S554" i="18"/>
  <c r="J554" i="18"/>
  <c r="T554" i="18"/>
  <c r="Q554" i="18"/>
  <c r="U554" i="18"/>
  <c r="N554" i="18"/>
  <c r="O554" i="18"/>
  <c r="V554" i="18"/>
  <c r="W554" i="18"/>
  <c r="X554" i="18"/>
  <c r="P554" i="18"/>
  <c r="K554" i="18"/>
  <c r="J884" i="13"/>
  <c r="Y20" i="17"/>
  <c r="K831" i="18"/>
  <c r="R652" i="17"/>
  <c r="R87" i="13"/>
  <c r="R900" i="13" s="1"/>
  <c r="M87" i="13"/>
  <c r="M900" i="13" s="1"/>
  <c r="T874" i="13"/>
  <c r="U841" i="13"/>
  <c r="V876" i="13"/>
  <c r="V57" i="13"/>
  <c r="V870" i="13" s="1"/>
  <c r="R359" i="13"/>
  <c r="R901" i="13" s="1"/>
  <c r="M848" i="13"/>
  <c r="P87" i="13"/>
  <c r="P900" i="13" s="1"/>
  <c r="K87" i="13"/>
  <c r="K900" i="13" s="1"/>
  <c r="V856" i="13"/>
  <c r="Q57" i="13"/>
  <c r="Q870" i="13" s="1"/>
  <c r="U875" i="13"/>
  <c r="U576" i="13"/>
  <c r="U847" i="13" s="1"/>
  <c r="K839" i="14"/>
  <c r="K178" i="17"/>
  <c r="R611" i="17"/>
  <c r="Q178" i="17"/>
  <c r="Q506" i="17" s="1"/>
  <c r="V293" i="17"/>
  <c r="V621" i="17" s="1"/>
  <c r="N881" i="18"/>
  <c r="W311" i="18"/>
  <c r="W839" i="18" s="1"/>
  <c r="R828" i="18"/>
  <c r="L852" i="18"/>
  <c r="Q559" i="17"/>
  <c r="Q489" i="17"/>
  <c r="Q653" i="17" s="1"/>
  <c r="O489" i="17"/>
  <c r="O653" i="17" s="1"/>
  <c r="Q581" i="17"/>
  <c r="R518" i="17"/>
  <c r="T466" i="17"/>
  <c r="T85" i="17"/>
  <c r="T577" i="17" s="1"/>
  <c r="J77" i="19"/>
  <c r="J80" i="19" s="1"/>
  <c r="V77" i="19"/>
  <c r="V80" i="19" s="1"/>
  <c r="P344" i="18"/>
  <c r="P872" i="18" s="1"/>
  <c r="K881" i="18"/>
  <c r="Y614" i="14"/>
  <c r="J876" i="18"/>
  <c r="W26" i="18"/>
  <c r="L26" i="18"/>
  <c r="X26" i="18"/>
  <c r="V26" i="18"/>
  <c r="M26" i="18"/>
  <c r="Q26" i="18"/>
  <c r="P26" i="18"/>
  <c r="R26" i="18"/>
  <c r="N26" i="18"/>
  <c r="O26" i="18"/>
  <c r="T26" i="18"/>
  <c r="O223" i="17"/>
  <c r="O551" i="17" s="1"/>
  <c r="R223" i="17"/>
  <c r="R551" i="17" s="1"/>
  <c r="T223" i="17"/>
  <c r="T551" i="17" s="1"/>
  <c r="P223" i="17"/>
  <c r="P551" i="17" s="1"/>
  <c r="Q223" i="17"/>
  <c r="Q551" i="17" s="1"/>
  <c r="S223" i="17"/>
  <c r="S551" i="17" s="1"/>
  <c r="L223" i="17"/>
  <c r="M223" i="17"/>
  <c r="M551" i="17" s="1"/>
  <c r="U223" i="17"/>
  <c r="U551" i="17" s="1"/>
  <c r="V245" i="17"/>
  <c r="R245" i="17"/>
  <c r="Q245" i="17"/>
  <c r="M245" i="17"/>
  <c r="M573" i="17" s="1"/>
  <c r="J245" i="17"/>
  <c r="S245" i="17"/>
  <c r="T245" i="17"/>
  <c r="K245" i="17"/>
  <c r="O245" i="17"/>
  <c r="P245" i="17"/>
  <c r="U245" i="17"/>
  <c r="N245" i="17"/>
  <c r="L245" i="17"/>
  <c r="U56" i="13"/>
  <c r="U869" i="13" s="1"/>
  <c r="W56" i="13"/>
  <c r="X56" i="13"/>
  <c r="X47" i="17"/>
  <c r="X539" i="17" s="1"/>
  <c r="V47" i="17"/>
  <c r="U47" i="17"/>
  <c r="N47" i="17"/>
  <c r="M47" i="17"/>
  <c r="L47" i="17"/>
  <c r="K47" i="17"/>
  <c r="O47" i="17"/>
  <c r="T47" i="17"/>
  <c r="W47" i="17"/>
  <c r="W539" i="17" s="1"/>
  <c r="P47" i="17"/>
  <c r="J47" i="17"/>
  <c r="R47" i="17"/>
  <c r="Q47" i="17"/>
  <c r="S47" i="17"/>
  <c r="W50" i="19"/>
  <c r="W52" i="19" s="1"/>
  <c r="S50" i="19"/>
  <c r="J50" i="19"/>
  <c r="J52" i="19" s="1"/>
  <c r="T50" i="19"/>
  <c r="L50" i="19"/>
  <c r="L52" i="19" s="1"/>
  <c r="V50" i="19"/>
  <c r="V106" i="19" s="1"/>
  <c r="O50" i="19"/>
  <c r="O106" i="19" s="1"/>
  <c r="Q50" i="19"/>
  <c r="Q52" i="19" s="1"/>
  <c r="N50" i="19"/>
  <c r="N52" i="19" s="1"/>
  <c r="R50" i="19"/>
  <c r="R106" i="19" s="1"/>
  <c r="O420" i="17"/>
  <c r="O584" i="17" s="1"/>
  <c r="W420" i="17"/>
  <c r="W584" i="17" s="1"/>
  <c r="S420" i="17"/>
  <c r="M420" i="17"/>
  <c r="X420" i="17"/>
  <c r="X584" i="17" s="1"/>
  <c r="N420" i="17"/>
  <c r="N584" i="17" s="1"/>
  <c r="J420" i="17"/>
  <c r="Q420" i="17"/>
  <c r="Q584" i="17" s="1"/>
  <c r="R420" i="17"/>
  <c r="R584" i="17" s="1"/>
  <c r="U420" i="17"/>
  <c r="U584" i="17" s="1"/>
  <c r="P420" i="17"/>
  <c r="P584" i="17" s="1"/>
  <c r="V420" i="17"/>
  <c r="V584" i="17" s="1"/>
  <c r="K420" i="17"/>
  <c r="K584" i="17" s="1"/>
  <c r="L420" i="17"/>
  <c r="L584" i="17" s="1"/>
  <c r="T420" i="17"/>
  <c r="T584" i="17" s="1"/>
  <c r="L298" i="13"/>
  <c r="L840" i="13" s="1"/>
  <c r="O298" i="13"/>
  <c r="O840" i="13" s="1"/>
  <c r="T298" i="13"/>
  <c r="T840" i="13" s="1"/>
  <c r="Q298" i="13"/>
  <c r="Q301" i="13" s="1"/>
  <c r="V298" i="13"/>
  <c r="V840" i="13" s="1"/>
  <c r="R298" i="13"/>
  <c r="R840" i="13" s="1"/>
  <c r="W298" i="13"/>
  <c r="X298" i="13"/>
  <c r="X840" i="13" s="1"/>
  <c r="M60" i="17"/>
  <c r="T60" i="17"/>
  <c r="T552" i="17" s="1"/>
  <c r="K60" i="17"/>
  <c r="K552" i="17" s="1"/>
  <c r="W60" i="17"/>
  <c r="W552" i="17" s="1"/>
  <c r="U60" i="17"/>
  <c r="U552" i="17" s="1"/>
  <c r="X60" i="17"/>
  <c r="X552" i="17" s="1"/>
  <c r="R60" i="17"/>
  <c r="R552" i="17" s="1"/>
  <c r="N60" i="17"/>
  <c r="S60" i="17"/>
  <c r="P60" i="17"/>
  <c r="P552" i="17" s="1"/>
  <c r="L60" i="17"/>
  <c r="Q60" i="17"/>
  <c r="Q552" i="17" s="1"/>
  <c r="V60" i="17"/>
  <c r="V552" i="17" s="1"/>
  <c r="J60" i="17"/>
  <c r="O60" i="17"/>
  <c r="O552" i="17" s="1"/>
  <c r="M70" i="13"/>
  <c r="P70" i="13"/>
  <c r="P883" i="13" s="1"/>
  <c r="N70" i="13"/>
  <c r="T70" i="13"/>
  <c r="T883" i="13" s="1"/>
  <c r="J70" i="13"/>
  <c r="L70" i="13"/>
  <c r="L883" i="13" s="1"/>
  <c r="S70" i="13"/>
  <c r="U70" i="13"/>
  <c r="U883" i="13" s="1"/>
  <c r="V70" i="13"/>
  <c r="V883" i="13" s="1"/>
  <c r="K70" i="13"/>
  <c r="K883" i="13" s="1"/>
  <c r="Q70" i="13"/>
  <c r="Q883" i="13" s="1"/>
  <c r="R70" i="13"/>
  <c r="R883" i="13" s="1"/>
  <c r="O70" i="13"/>
  <c r="W70" i="13"/>
  <c r="W883" i="13" s="1"/>
  <c r="X70" i="13"/>
  <c r="X883" i="13" s="1"/>
  <c r="V27" i="17"/>
  <c r="V519" i="17" s="1"/>
  <c r="O27" i="17"/>
  <c r="O519" i="17" s="1"/>
  <c r="U27" i="17"/>
  <c r="U519" i="17" s="1"/>
  <c r="X27" i="17"/>
  <c r="X519" i="17" s="1"/>
  <c r="K27" i="17"/>
  <c r="K519" i="17" s="1"/>
  <c r="P27" i="17"/>
  <c r="P519" i="17" s="1"/>
  <c r="R27" i="17"/>
  <c r="R519" i="17" s="1"/>
  <c r="M27" i="17"/>
  <c r="M519" i="17" s="1"/>
  <c r="W27" i="17"/>
  <c r="W519" i="17" s="1"/>
  <c r="L27" i="17"/>
  <c r="L519" i="17" s="1"/>
  <c r="N27" i="17"/>
  <c r="N519" i="17" s="1"/>
  <c r="T27" i="17"/>
  <c r="T519" i="17" s="1"/>
  <c r="S27" i="17"/>
  <c r="S519" i="17" s="1"/>
  <c r="Q27" i="17"/>
  <c r="Q519" i="17" s="1"/>
  <c r="J27" i="17"/>
  <c r="J519" i="17" s="1"/>
  <c r="N433" i="17"/>
  <c r="N597" i="17" s="1"/>
  <c r="W433" i="17"/>
  <c r="W597" i="17" s="1"/>
  <c r="R433" i="17"/>
  <c r="R597" i="17" s="1"/>
  <c r="X433" i="17"/>
  <c r="X597" i="17" s="1"/>
  <c r="O433" i="17"/>
  <c r="O597" i="17" s="1"/>
  <c r="S433" i="17"/>
  <c r="S597" i="17" s="1"/>
  <c r="Q433" i="17"/>
  <c r="Q597" i="17" s="1"/>
  <c r="L433" i="17"/>
  <c r="L597" i="17" s="1"/>
  <c r="M433" i="17"/>
  <c r="M597" i="17" s="1"/>
  <c r="K433" i="17"/>
  <c r="K597" i="17" s="1"/>
  <c r="U433" i="17"/>
  <c r="U597" i="17" s="1"/>
  <c r="V433" i="17"/>
  <c r="V597" i="17" s="1"/>
  <c r="J433" i="17"/>
  <c r="P433" i="17"/>
  <c r="P597" i="17" s="1"/>
  <c r="T433" i="17"/>
  <c r="T597" i="17" s="1"/>
  <c r="X81" i="18"/>
  <c r="X873" i="18" s="1"/>
  <c r="L81" i="18"/>
  <c r="L873" i="18" s="1"/>
  <c r="S81" i="18"/>
  <c r="T81" i="18"/>
  <c r="T873" i="18" s="1"/>
  <c r="M81" i="18"/>
  <c r="M873" i="18" s="1"/>
  <c r="N81" i="18"/>
  <c r="N873" i="18" s="1"/>
  <c r="V81" i="18"/>
  <c r="V873" i="18" s="1"/>
  <c r="O81" i="18"/>
  <c r="Q81" i="18"/>
  <c r="Q873" i="18" s="1"/>
  <c r="W81" i="18"/>
  <c r="W873" i="18" s="1"/>
  <c r="K81" i="18"/>
  <c r="K873" i="18" s="1"/>
  <c r="R81" i="18"/>
  <c r="R873" i="18" s="1"/>
  <c r="U81" i="18"/>
  <c r="U873" i="18" s="1"/>
  <c r="J81" i="18"/>
  <c r="P81" i="18"/>
  <c r="P873" i="18" s="1"/>
  <c r="P27" i="18"/>
  <c r="P819" i="18" s="1"/>
  <c r="J27" i="18"/>
  <c r="J819" i="18" s="1"/>
  <c r="M27" i="18"/>
  <c r="Q27" i="18"/>
  <c r="Q819" i="18" s="1"/>
  <c r="R27" i="18"/>
  <c r="R819" i="18" s="1"/>
  <c r="O27" i="18"/>
  <c r="O819" i="18" s="1"/>
  <c r="S27" i="18"/>
  <c r="W27" i="18"/>
  <c r="W819" i="18" s="1"/>
  <c r="K27" i="18"/>
  <c r="K819" i="18" s="1"/>
  <c r="L27" i="18"/>
  <c r="L819" i="18" s="1"/>
  <c r="T27" i="18"/>
  <c r="T819" i="18" s="1"/>
  <c r="K325" i="18"/>
  <c r="K853" i="18" s="1"/>
  <c r="X325" i="18"/>
  <c r="X853" i="18" s="1"/>
  <c r="W325" i="18"/>
  <c r="W853" i="18" s="1"/>
  <c r="Q325" i="18"/>
  <c r="Q853" i="18" s="1"/>
  <c r="N325" i="18"/>
  <c r="N853" i="18" s="1"/>
  <c r="T325" i="18"/>
  <c r="T853" i="18" s="1"/>
  <c r="J325" i="18"/>
  <c r="L325" i="18"/>
  <c r="L853" i="18" s="1"/>
  <c r="M325" i="18"/>
  <c r="M853" i="18" s="1"/>
  <c r="R325" i="18"/>
  <c r="R853" i="18" s="1"/>
  <c r="O325" i="18"/>
  <c r="O853" i="18" s="1"/>
  <c r="S325" i="18"/>
  <c r="S853" i="18" s="1"/>
  <c r="V325" i="18"/>
  <c r="V853" i="18" s="1"/>
  <c r="P325" i="18"/>
  <c r="P853" i="18" s="1"/>
  <c r="U325" i="18"/>
  <c r="U853" i="18" s="1"/>
  <c r="J311" i="13"/>
  <c r="J853" i="13" s="1"/>
  <c r="Q311" i="13"/>
  <c r="Q853" i="13" s="1"/>
  <c r="O311" i="13"/>
  <c r="R311" i="13"/>
  <c r="R853" i="13" s="1"/>
  <c r="S311" i="13"/>
  <c r="S853" i="13" s="1"/>
  <c r="K311" i="13"/>
  <c r="K853" i="13" s="1"/>
  <c r="T311" i="13"/>
  <c r="T853" i="13" s="1"/>
  <c r="U311" i="13"/>
  <c r="U853" i="13" s="1"/>
  <c r="M311" i="13"/>
  <c r="M853" i="13" s="1"/>
  <c r="L311" i="13"/>
  <c r="L853" i="13" s="1"/>
  <c r="N311" i="13"/>
  <c r="V311" i="13"/>
  <c r="V853" i="13" s="1"/>
  <c r="P311" i="13"/>
  <c r="P853" i="13" s="1"/>
  <c r="X311" i="13"/>
  <c r="X853" i="13" s="1"/>
  <c r="W311" i="13"/>
  <c r="W853" i="13" s="1"/>
  <c r="E27" i="23"/>
  <c r="V592" i="13"/>
  <c r="V863" i="13" s="1"/>
  <c r="O592" i="13"/>
  <c r="O863" i="13" s="1"/>
  <c r="U592" i="13"/>
  <c r="U863" i="13" s="1"/>
  <c r="J592" i="13"/>
  <c r="J863" i="13" s="1"/>
  <c r="M592" i="13"/>
  <c r="S592" i="13"/>
  <c r="S863" i="13" s="1"/>
  <c r="L592" i="13"/>
  <c r="L863" i="13" s="1"/>
  <c r="P592" i="13"/>
  <c r="P863" i="13" s="1"/>
  <c r="R592" i="13"/>
  <c r="R863" i="13" s="1"/>
  <c r="T592" i="13"/>
  <c r="T863" i="13" s="1"/>
  <c r="K592" i="13"/>
  <c r="K863" i="13" s="1"/>
  <c r="N592" i="13"/>
  <c r="N863" i="13" s="1"/>
  <c r="W592" i="13"/>
  <c r="W863" i="13" s="1"/>
  <c r="X592" i="13"/>
  <c r="X863" i="13" s="1"/>
  <c r="Q592" i="13"/>
  <c r="Q863" i="13" s="1"/>
  <c r="J24" i="13"/>
  <c r="J837" i="13" s="1"/>
  <c r="U24" i="13"/>
  <c r="U837" i="13" s="1"/>
  <c r="X24" i="13"/>
  <c r="X837" i="13" s="1"/>
  <c r="W24" i="13"/>
  <c r="W837" i="13" s="1"/>
  <c r="N305" i="18"/>
  <c r="S305" i="18"/>
  <c r="S833" i="18" s="1"/>
  <c r="P305" i="18"/>
  <c r="P833" i="18" s="1"/>
  <c r="R305" i="18"/>
  <c r="R833" i="18" s="1"/>
  <c r="L305" i="18"/>
  <c r="M305" i="18"/>
  <c r="M833" i="18" s="1"/>
  <c r="T305" i="18"/>
  <c r="T833" i="18" s="1"/>
  <c r="V305" i="18"/>
  <c r="V833" i="18" s="1"/>
  <c r="K305" i="18"/>
  <c r="K833" i="18" s="1"/>
  <c r="O305" i="18"/>
  <c r="O833" i="18" s="1"/>
  <c r="U305" i="18"/>
  <c r="U833" i="18" s="1"/>
  <c r="J305" i="18"/>
  <c r="J833" i="18" s="1"/>
  <c r="Q305" i="18"/>
  <c r="Q833" i="18" s="1"/>
  <c r="J565" i="14"/>
  <c r="N565" i="14"/>
  <c r="N830" i="14" s="1"/>
  <c r="U565" i="14"/>
  <c r="U830" i="14" s="1"/>
  <c r="W565" i="14"/>
  <c r="W830" i="14" s="1"/>
  <c r="M565" i="14"/>
  <c r="Q565" i="14"/>
  <c r="Q830" i="14" s="1"/>
  <c r="T565" i="14"/>
  <c r="T830" i="14" s="1"/>
  <c r="L565" i="14"/>
  <c r="L830" i="14" s="1"/>
  <c r="K565" i="14"/>
  <c r="K830" i="14" s="1"/>
  <c r="R565" i="14"/>
  <c r="R830" i="14" s="1"/>
  <c r="O565" i="14"/>
  <c r="O830" i="14" s="1"/>
  <c r="S565" i="14"/>
  <c r="X565" i="14"/>
  <c r="X830" i="14" s="1"/>
  <c r="P565" i="14"/>
  <c r="P830" i="14" s="1"/>
  <c r="V565" i="14"/>
  <c r="V830" i="14" s="1"/>
  <c r="J97" i="17"/>
  <c r="R97" i="17"/>
  <c r="R589" i="17" s="1"/>
  <c r="M97" i="17"/>
  <c r="L97" i="17"/>
  <c r="L589" i="17" s="1"/>
  <c r="U97" i="17"/>
  <c r="U589" i="17" s="1"/>
  <c r="O97" i="17"/>
  <c r="O589" i="17" s="1"/>
  <c r="V97" i="17"/>
  <c r="V589" i="17" s="1"/>
  <c r="P97" i="17"/>
  <c r="P589" i="17" s="1"/>
  <c r="X97" i="17"/>
  <c r="X589" i="17" s="1"/>
  <c r="N97" i="17"/>
  <c r="N589" i="17" s="1"/>
  <c r="S97" i="17"/>
  <c r="T97" i="17"/>
  <c r="T589" i="17" s="1"/>
  <c r="Q97" i="17"/>
  <c r="Q589" i="17" s="1"/>
  <c r="W97" i="17"/>
  <c r="W589" i="17" s="1"/>
  <c r="K97" i="17"/>
  <c r="K589" i="17" s="1"/>
  <c r="E42" i="23"/>
  <c r="J564" i="14"/>
  <c r="N564" i="14"/>
  <c r="N829" i="14" s="1"/>
  <c r="U564" i="14"/>
  <c r="M564" i="14"/>
  <c r="Q564" i="14"/>
  <c r="Q829" i="14" s="1"/>
  <c r="T564" i="14"/>
  <c r="P564" i="14"/>
  <c r="L564" i="14"/>
  <c r="L829" i="14" s="1"/>
  <c r="K564" i="14"/>
  <c r="K829" i="14" s="1"/>
  <c r="O564" i="14"/>
  <c r="O829" i="14" s="1"/>
  <c r="R564" i="14"/>
  <c r="S564" i="14"/>
  <c r="V564" i="14"/>
  <c r="X564" i="14"/>
  <c r="W564" i="14"/>
  <c r="I65" i="14"/>
  <c r="M65" i="6"/>
  <c r="P21" i="19"/>
  <c r="K21" i="19"/>
  <c r="I21" i="19"/>
  <c r="L21" i="19"/>
  <c r="N21" i="19"/>
  <c r="Q23" i="13"/>
  <c r="X23" i="13"/>
  <c r="W23" i="13"/>
  <c r="L78" i="13"/>
  <c r="L891" i="13" s="1"/>
  <c r="S78" i="13"/>
  <c r="U78" i="13"/>
  <c r="U891" i="13" s="1"/>
  <c r="K78" i="13"/>
  <c r="K891" i="13" s="1"/>
  <c r="J78" i="13"/>
  <c r="N78" i="13"/>
  <c r="N891" i="13" s="1"/>
  <c r="Q78" i="13"/>
  <c r="Q891" i="13" s="1"/>
  <c r="R78" i="13"/>
  <c r="R891" i="13" s="1"/>
  <c r="T78" i="13"/>
  <c r="T891" i="13" s="1"/>
  <c r="O78" i="13"/>
  <c r="O891" i="13" s="1"/>
  <c r="P78" i="13"/>
  <c r="P891" i="13" s="1"/>
  <c r="V78" i="13"/>
  <c r="V891" i="13" s="1"/>
  <c r="M78" i="13"/>
  <c r="W78" i="13"/>
  <c r="W891" i="13" s="1"/>
  <c r="X78" i="13"/>
  <c r="X891" i="13" s="1"/>
  <c r="J360" i="13"/>
  <c r="J902" i="13" s="1"/>
  <c r="L360" i="13"/>
  <c r="L902" i="13" s="1"/>
  <c r="O360" i="13"/>
  <c r="O902" i="13" s="1"/>
  <c r="N360" i="13"/>
  <c r="M360" i="13"/>
  <c r="M902" i="13" s="1"/>
  <c r="T360" i="13"/>
  <c r="T902" i="13" s="1"/>
  <c r="P360" i="13"/>
  <c r="V360" i="13"/>
  <c r="V902" i="13" s="1"/>
  <c r="Q360" i="13"/>
  <c r="Q902" i="13" s="1"/>
  <c r="K360" i="13"/>
  <c r="K902" i="13" s="1"/>
  <c r="R360" i="13"/>
  <c r="R902" i="13" s="1"/>
  <c r="S360" i="13"/>
  <c r="S902" i="13" s="1"/>
  <c r="X360" i="13"/>
  <c r="X902" i="13" s="1"/>
  <c r="W360" i="13"/>
  <c r="W902" i="13" s="1"/>
  <c r="U360" i="13"/>
  <c r="U902" i="13" s="1"/>
  <c r="L875" i="13"/>
  <c r="W34" i="15"/>
  <c r="W157" i="15" s="1"/>
  <c r="R34" i="15"/>
  <c r="R157" i="15" s="1"/>
  <c r="O34" i="15"/>
  <c r="O157" i="15" s="1"/>
  <c r="P34" i="15"/>
  <c r="P157" i="15" s="1"/>
  <c r="U34" i="15"/>
  <c r="U157" i="15" s="1"/>
  <c r="T34" i="15"/>
  <c r="T157" i="15" s="1"/>
  <c r="S34" i="15"/>
  <c r="S157" i="15" s="1"/>
  <c r="N34" i="15"/>
  <c r="N157" i="15" s="1"/>
  <c r="M34" i="15"/>
  <c r="M157" i="15" s="1"/>
  <c r="I34" i="15"/>
  <c r="I157" i="15" s="1"/>
  <c r="J34" i="15"/>
  <c r="J157" i="15" s="1"/>
  <c r="L34" i="15"/>
  <c r="L157" i="15" s="1"/>
  <c r="Q34" i="15"/>
  <c r="Q157" i="15" s="1"/>
  <c r="J617" i="14"/>
  <c r="P617" i="14"/>
  <c r="M617" i="14"/>
  <c r="M882" i="14" s="1"/>
  <c r="S617" i="14"/>
  <c r="S882" i="14" s="1"/>
  <c r="O617" i="14"/>
  <c r="R617" i="14"/>
  <c r="R882" i="14" s="1"/>
  <c r="V617" i="14"/>
  <c r="V882" i="14" s="1"/>
  <c r="L617" i="14"/>
  <c r="L882" i="14" s="1"/>
  <c r="N617" i="14"/>
  <c r="Q617" i="14"/>
  <c r="U617" i="14"/>
  <c r="U882" i="14" s="1"/>
  <c r="X617" i="14"/>
  <c r="X882" i="14" s="1"/>
  <c r="T617" i="14"/>
  <c r="T882" i="14" s="1"/>
  <c r="K617" i="14"/>
  <c r="K882" i="14" s="1"/>
  <c r="W617" i="14"/>
  <c r="J342" i="14"/>
  <c r="L342" i="14"/>
  <c r="L872" i="14" s="1"/>
  <c r="M342" i="14"/>
  <c r="M872" i="14" s="1"/>
  <c r="K342" i="14"/>
  <c r="K872" i="14" s="1"/>
  <c r="N342" i="14"/>
  <c r="N872" i="14" s="1"/>
  <c r="S342" i="14"/>
  <c r="S872" i="14" s="1"/>
  <c r="R342" i="14"/>
  <c r="R872" i="14" s="1"/>
  <c r="V342" i="14"/>
  <c r="V872" i="14" s="1"/>
  <c r="P342" i="14"/>
  <c r="P872" i="14" s="1"/>
  <c r="U342" i="14"/>
  <c r="U872" i="14" s="1"/>
  <c r="Q342" i="14"/>
  <c r="Q872" i="14" s="1"/>
  <c r="T342" i="14"/>
  <c r="T872" i="14" s="1"/>
  <c r="O342" i="14"/>
  <c r="W342" i="14"/>
  <c r="W872" i="14" s="1"/>
  <c r="X342" i="14"/>
  <c r="X872" i="14" s="1"/>
  <c r="J304" i="14"/>
  <c r="N304" i="14"/>
  <c r="K304" i="14"/>
  <c r="M304" i="14"/>
  <c r="T304" i="14"/>
  <c r="P304" i="14"/>
  <c r="S304" i="14"/>
  <c r="L304" i="14"/>
  <c r="R304" i="14"/>
  <c r="W304" i="14"/>
  <c r="U304" i="14"/>
  <c r="Q304" i="14"/>
  <c r="V304" i="14"/>
  <c r="X304" i="14"/>
  <c r="O304" i="14"/>
  <c r="W368" i="17"/>
  <c r="X368" i="17"/>
  <c r="W373" i="17"/>
  <c r="W537" i="17" s="1"/>
  <c r="X373" i="17"/>
  <c r="I30" i="18"/>
  <c r="M30" i="10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H24" i="19"/>
  <c r="L25" i="11"/>
  <c r="T79" i="13"/>
  <c r="T892" i="13" s="1"/>
  <c r="V79" i="13"/>
  <c r="V892" i="13" s="1"/>
  <c r="J79" i="13"/>
  <c r="X79" i="13"/>
  <c r="X892" i="13" s="1"/>
  <c r="W79" i="13"/>
  <c r="W892" i="13" s="1"/>
  <c r="J319" i="13"/>
  <c r="M319" i="13"/>
  <c r="M861" i="13" s="1"/>
  <c r="N319" i="13"/>
  <c r="P319" i="13"/>
  <c r="P861" i="13" s="1"/>
  <c r="R319" i="13"/>
  <c r="R861" i="13" s="1"/>
  <c r="V319" i="13"/>
  <c r="V861" i="13" s="1"/>
  <c r="L319" i="13"/>
  <c r="Q319" i="13"/>
  <c r="Q861" i="13" s="1"/>
  <c r="T319" i="13"/>
  <c r="T861" i="13" s="1"/>
  <c r="S319" i="13"/>
  <c r="S861" i="13" s="1"/>
  <c r="K319" i="13"/>
  <c r="K861" i="13" s="1"/>
  <c r="U319" i="13"/>
  <c r="U861" i="13" s="1"/>
  <c r="W319" i="13"/>
  <c r="W861" i="13" s="1"/>
  <c r="O319" i="13"/>
  <c r="O861" i="13" s="1"/>
  <c r="X319" i="13"/>
  <c r="X861" i="13" s="1"/>
  <c r="J618" i="14"/>
  <c r="N618" i="14"/>
  <c r="N883" i="14" s="1"/>
  <c r="K618" i="14"/>
  <c r="K883" i="14" s="1"/>
  <c r="T618" i="14"/>
  <c r="T883" i="14" s="1"/>
  <c r="P618" i="14"/>
  <c r="P883" i="14" s="1"/>
  <c r="M618" i="14"/>
  <c r="M883" i="14" s="1"/>
  <c r="S618" i="14"/>
  <c r="S883" i="14" s="1"/>
  <c r="L618" i="14"/>
  <c r="L883" i="14" s="1"/>
  <c r="W618" i="14"/>
  <c r="W883" i="14" s="1"/>
  <c r="O618" i="14"/>
  <c r="O883" i="14" s="1"/>
  <c r="R618" i="14"/>
  <c r="R883" i="14" s="1"/>
  <c r="U618" i="14"/>
  <c r="U883" i="14" s="1"/>
  <c r="Q618" i="14"/>
  <c r="Q883" i="14" s="1"/>
  <c r="V618" i="14"/>
  <c r="V883" i="14" s="1"/>
  <c r="X618" i="14"/>
  <c r="X883" i="14" s="1"/>
  <c r="J83" i="17"/>
  <c r="J575" i="17" s="1"/>
  <c r="M83" i="17"/>
  <c r="U83" i="17"/>
  <c r="U575" i="17" s="1"/>
  <c r="O83" i="17"/>
  <c r="O575" i="17" s="1"/>
  <c r="T83" i="17"/>
  <c r="T575" i="17" s="1"/>
  <c r="P83" i="17"/>
  <c r="P575" i="17" s="1"/>
  <c r="Q83" i="17"/>
  <c r="Q575" i="17" s="1"/>
  <c r="K83" i="17"/>
  <c r="K575" i="17" s="1"/>
  <c r="W83" i="17"/>
  <c r="W575" i="17" s="1"/>
  <c r="J350" i="18"/>
  <c r="J878" i="18" s="1"/>
  <c r="N350" i="18"/>
  <c r="N878" i="18" s="1"/>
  <c r="K350" i="18"/>
  <c r="K878" i="18" s="1"/>
  <c r="Q350" i="18"/>
  <c r="Q878" i="18" s="1"/>
  <c r="T350" i="18"/>
  <c r="T878" i="18" s="1"/>
  <c r="P350" i="18"/>
  <c r="P878" i="18" s="1"/>
  <c r="L350" i="18"/>
  <c r="L878" i="18" s="1"/>
  <c r="V598" i="18"/>
  <c r="V862" i="18" s="1"/>
  <c r="Q598" i="18"/>
  <c r="Q862" i="18" s="1"/>
  <c r="K598" i="18"/>
  <c r="K862" i="18" s="1"/>
  <c r="X598" i="18"/>
  <c r="X862" i="18" s="1"/>
  <c r="N598" i="18"/>
  <c r="N862" i="18" s="1"/>
  <c r="O598" i="18"/>
  <c r="O862" i="18" s="1"/>
  <c r="L598" i="18"/>
  <c r="L862" i="18" s="1"/>
  <c r="U598" i="18"/>
  <c r="U862" i="18" s="1"/>
  <c r="S598" i="18"/>
  <c r="W598" i="18"/>
  <c r="W862" i="18" s="1"/>
  <c r="P598" i="18"/>
  <c r="P862" i="18" s="1"/>
  <c r="T598" i="18"/>
  <c r="T862" i="18" s="1"/>
  <c r="M598" i="18"/>
  <c r="J598" i="18"/>
  <c r="R598" i="18"/>
  <c r="R862" i="18" s="1"/>
  <c r="F144" i="21"/>
  <c r="W58" i="1"/>
  <c r="W564" i="17"/>
  <c r="T839" i="13"/>
  <c r="V607" i="13"/>
  <c r="M169" i="21"/>
  <c r="Q73" i="20" s="1"/>
  <c r="P890" i="13"/>
  <c r="W593" i="18"/>
  <c r="O163" i="21"/>
  <c r="K163" i="21"/>
  <c r="I163" i="21"/>
  <c r="R163" i="21"/>
  <c r="L163" i="21"/>
  <c r="M166" i="21"/>
  <c r="Q372" i="17" s="1"/>
  <c r="F169" i="21"/>
  <c r="J73" i="20" s="1"/>
  <c r="G169" i="21"/>
  <c r="P166" i="21"/>
  <c r="T368" i="17" s="1"/>
  <c r="T532" i="17" s="1"/>
  <c r="F166" i="21"/>
  <c r="J379" i="17" s="1"/>
  <c r="Q163" i="21"/>
  <c r="M163" i="21"/>
  <c r="N169" i="21"/>
  <c r="K169" i="21"/>
  <c r="R166" i="21"/>
  <c r="V371" i="17" s="1"/>
  <c r="J166" i="21"/>
  <c r="N368" i="17" s="1"/>
  <c r="N163" i="21"/>
  <c r="J163" i="21"/>
  <c r="U59" i="1"/>
  <c r="Q169" i="21"/>
  <c r="U73" i="20" s="1"/>
  <c r="O166" i="21"/>
  <c r="S364" i="17" s="1"/>
  <c r="N166" i="21"/>
  <c r="R369" i="17" s="1"/>
  <c r="U63" i="1"/>
  <c r="L169" i="21"/>
  <c r="P73" i="20" s="1"/>
  <c r="H166" i="21"/>
  <c r="L364" i="17" s="1"/>
  <c r="Q166" i="21"/>
  <c r="U363" i="17" s="1"/>
  <c r="G163" i="21"/>
  <c r="J169" i="21"/>
  <c r="N73" i="20" s="1"/>
  <c r="L166" i="21"/>
  <c r="P367" i="17" s="1"/>
  <c r="P531" i="17" s="1"/>
  <c r="G166" i="21"/>
  <c r="K364" i="17" s="1"/>
  <c r="H163" i="21"/>
  <c r="R169" i="21"/>
  <c r="P169" i="21"/>
  <c r="T73" i="20" s="1"/>
  <c r="O169" i="21"/>
  <c r="S73" i="20" s="1"/>
  <c r="P163" i="21"/>
  <c r="H169" i="21"/>
  <c r="L73" i="20" s="1"/>
  <c r="V141" i="15"/>
  <c r="L884" i="13"/>
  <c r="U884" i="13"/>
  <c r="U860" i="13"/>
  <c r="Q856" i="13"/>
  <c r="U873" i="13"/>
  <c r="M25" i="20"/>
  <c r="T876" i="13"/>
  <c r="R848" i="13"/>
  <c r="X581" i="17"/>
  <c r="N884" i="13"/>
  <c r="P858" i="13"/>
  <c r="U52" i="19"/>
  <c r="M347" i="17"/>
  <c r="M511" i="17" s="1"/>
  <c r="M368" i="17"/>
  <c r="M367" i="17"/>
  <c r="M531" i="17" s="1"/>
  <c r="M364" i="17"/>
  <c r="M365" i="17"/>
  <c r="M374" i="17"/>
  <c r="M366" i="17"/>
  <c r="M530" i="17" s="1"/>
  <c r="M370" i="17"/>
  <c r="M379" i="17"/>
  <c r="M377" i="17"/>
  <c r="M373" i="17"/>
  <c r="M537" i="17" s="1"/>
  <c r="M375" i="17"/>
  <c r="M372" i="17"/>
  <c r="M371" i="17"/>
  <c r="M376" i="17"/>
  <c r="M363" i="17"/>
  <c r="M369" i="17"/>
  <c r="J27" i="20"/>
  <c r="X876" i="18"/>
  <c r="V522" i="17"/>
  <c r="O367" i="17"/>
  <c r="O531" i="17" s="1"/>
  <c r="O374" i="17"/>
  <c r="S860" i="13"/>
  <c r="R858" i="13"/>
  <c r="R607" i="13"/>
  <c r="J366" i="17"/>
  <c r="J530" i="17" s="1"/>
  <c r="R890" i="13"/>
  <c r="Q874" i="13"/>
  <c r="T890" i="13"/>
  <c r="V839" i="13"/>
  <c r="U607" i="13"/>
  <c r="S369" i="17"/>
  <c r="S363" i="17"/>
  <c r="S372" i="17"/>
  <c r="S379" i="17"/>
  <c r="S377" i="17"/>
  <c r="O884" i="13"/>
  <c r="S876" i="18"/>
  <c r="X579" i="17"/>
  <c r="P607" i="13"/>
  <c r="L876" i="13"/>
  <c r="R839" i="13"/>
  <c r="X557" i="17"/>
  <c r="O876" i="13"/>
  <c r="S881" i="18"/>
  <c r="T848" i="13"/>
  <c r="U572" i="13"/>
  <c r="U874" i="13"/>
  <c r="Y461" i="17"/>
  <c r="X59" i="15"/>
  <c r="I923" i="18"/>
  <c r="G133" i="10"/>
  <c r="X522" i="17"/>
  <c r="P522" i="17"/>
  <c r="Y437" i="17"/>
  <c r="P848" i="13"/>
  <c r="X850" i="18"/>
  <c r="Y16" i="17"/>
  <c r="V593" i="18"/>
  <c r="V867" i="18"/>
  <c r="N876" i="13"/>
  <c r="M512" i="17"/>
  <c r="W579" i="17"/>
  <c r="S900" i="13"/>
  <c r="K872" i="13"/>
  <c r="T858" i="13"/>
  <c r="L572" i="13"/>
  <c r="O852" i="13"/>
  <c r="P837" i="13"/>
  <c r="N870" i="13"/>
  <c r="Y613" i="18"/>
  <c r="N839" i="13"/>
  <c r="U852" i="13"/>
  <c r="X604" i="17"/>
  <c r="R132" i="21"/>
  <c r="R881" i="18"/>
  <c r="Y352" i="17"/>
  <c r="Y346" i="17"/>
  <c r="Y209" i="17"/>
  <c r="R572" i="13"/>
  <c r="P572" i="13"/>
  <c r="Y617" i="18"/>
  <c r="Y556" i="18"/>
  <c r="Y351" i="18"/>
  <c r="Q884" i="13"/>
  <c r="K893" i="13"/>
  <c r="V848" i="13"/>
  <c r="Y187" i="17"/>
  <c r="Y356" i="17"/>
  <c r="Y60" i="18"/>
  <c r="Y468" i="17"/>
  <c r="Y413" i="17"/>
  <c r="G18" i="24"/>
  <c r="L890" i="13"/>
  <c r="Y309" i="17"/>
  <c r="Y424" i="17"/>
  <c r="Y439" i="17"/>
  <c r="U840" i="13"/>
  <c r="T856" i="13"/>
  <c r="R876" i="13"/>
  <c r="P839" i="13"/>
  <c r="M572" i="13"/>
  <c r="L889" i="13"/>
  <c r="T572" i="13"/>
  <c r="Y616" i="18"/>
  <c r="Y353" i="17"/>
  <c r="V59" i="1"/>
  <c r="V63" i="1"/>
  <c r="V52" i="1"/>
  <c r="M852" i="13"/>
  <c r="R856" i="13"/>
  <c r="P876" i="13"/>
  <c r="W876" i="18"/>
  <c r="L839" i="13"/>
  <c r="S876" i="13"/>
  <c r="N572" i="13"/>
  <c r="Y588" i="18"/>
  <c r="Y410" i="17"/>
  <c r="Y482" i="17"/>
  <c r="Q652" i="17"/>
  <c r="Y89" i="13"/>
  <c r="J835" i="13"/>
  <c r="Y22" i="13"/>
  <c r="F138" i="21"/>
  <c r="Y83" i="13"/>
  <c r="L138" i="21"/>
  <c r="F30" i="23"/>
  <c r="M30" i="5"/>
  <c r="I30" i="13"/>
  <c r="V890" i="13"/>
  <c r="S898" i="13"/>
  <c r="Y601" i="13"/>
  <c r="Y306" i="13"/>
  <c r="S572" i="13"/>
  <c r="R897" i="13"/>
  <c r="N132" i="21"/>
  <c r="N607" i="13"/>
  <c r="Y604" i="13"/>
  <c r="J875" i="13"/>
  <c r="K894" i="13"/>
  <c r="S607" i="13"/>
  <c r="Y593" i="14"/>
  <c r="J858" i="14"/>
  <c r="J837" i="14"/>
  <c r="Y554" i="14"/>
  <c r="W581" i="17"/>
  <c r="X848" i="18"/>
  <c r="X114" i="15"/>
  <c r="W557" i="17"/>
  <c r="V596" i="17"/>
  <c r="O637" i="17"/>
  <c r="O476" i="17"/>
  <c r="K46" i="18"/>
  <c r="K838" i="18" s="1"/>
  <c r="W46" i="18"/>
  <c r="W838" i="18" s="1"/>
  <c r="S46" i="18"/>
  <c r="R46" i="18"/>
  <c r="R838" i="18" s="1"/>
  <c r="U46" i="18"/>
  <c r="U838" i="18" s="1"/>
  <c r="L46" i="18"/>
  <c r="N46" i="18"/>
  <c r="P46" i="18"/>
  <c r="P838" i="18" s="1"/>
  <c r="V46" i="18"/>
  <c r="V838" i="18" s="1"/>
  <c r="X46" i="18"/>
  <c r="X838" i="18" s="1"/>
  <c r="O46" i="18"/>
  <c r="O838" i="18" s="1"/>
  <c r="Q46" i="18"/>
  <c r="Q838" i="18" s="1"/>
  <c r="M46" i="18"/>
  <c r="M838" i="18" s="1"/>
  <c r="T46" i="18"/>
  <c r="T838" i="18" s="1"/>
  <c r="J46" i="18"/>
  <c r="J838" i="18" s="1"/>
  <c r="O601" i="17"/>
  <c r="J817" i="18"/>
  <c r="Y575" i="18"/>
  <c r="Q550" i="17"/>
  <c r="V880" i="18"/>
  <c r="R14" i="18"/>
  <c r="P14" i="18"/>
  <c r="T14" i="18"/>
  <c r="J14" i="18"/>
  <c r="S14" i="18"/>
  <c r="K14" i="18"/>
  <c r="U14" i="18"/>
  <c r="L14" i="18"/>
  <c r="Q14" i="18"/>
  <c r="M14" i="18"/>
  <c r="W14" i="18"/>
  <c r="O14" i="18"/>
  <c r="X14" i="18"/>
  <c r="N14" i="18"/>
  <c r="V14" i="18"/>
  <c r="U852" i="18"/>
  <c r="S384" i="17"/>
  <c r="N384" i="17"/>
  <c r="X384" i="17"/>
  <c r="J384" i="17"/>
  <c r="M384" i="17"/>
  <c r="Q384" i="17"/>
  <c r="U384" i="17"/>
  <c r="K384" i="17"/>
  <c r="T384" i="17"/>
  <c r="O384" i="17"/>
  <c r="W384" i="17"/>
  <c r="P384" i="17"/>
  <c r="L384" i="17"/>
  <c r="V384" i="17"/>
  <c r="R384" i="17"/>
  <c r="X88" i="17"/>
  <c r="X580" i="17" s="1"/>
  <c r="P88" i="17"/>
  <c r="P580" i="17" s="1"/>
  <c r="L88" i="17"/>
  <c r="L580" i="17" s="1"/>
  <c r="N88" i="17"/>
  <c r="N580" i="17" s="1"/>
  <c r="V88" i="17"/>
  <c r="U88" i="17"/>
  <c r="U580" i="17" s="1"/>
  <c r="S88" i="17"/>
  <c r="Q88" i="17"/>
  <c r="Q580" i="17" s="1"/>
  <c r="W88" i="17"/>
  <c r="W580" i="17" s="1"/>
  <c r="K88" i="17"/>
  <c r="K580" i="17" s="1"/>
  <c r="R88" i="17"/>
  <c r="R580" i="17" s="1"/>
  <c r="T88" i="17"/>
  <c r="T580" i="17" s="1"/>
  <c r="M88" i="17"/>
  <c r="M580" i="17" s="1"/>
  <c r="O88" i="17"/>
  <c r="O580" i="17" s="1"/>
  <c r="J88" i="17"/>
  <c r="J580" i="17" s="1"/>
  <c r="Q310" i="17"/>
  <c r="Q312" i="17" s="1"/>
  <c r="V310" i="17"/>
  <c r="V312" i="17" s="1"/>
  <c r="P310" i="17"/>
  <c r="U310" i="17"/>
  <c r="U312" i="17" s="1"/>
  <c r="O310" i="17"/>
  <c r="O312" i="17" s="1"/>
  <c r="S310" i="17"/>
  <c r="S312" i="17" s="1"/>
  <c r="T310" i="17"/>
  <c r="T312" i="17" s="1"/>
  <c r="N310" i="17"/>
  <c r="N312" i="17" s="1"/>
  <c r="R310" i="17"/>
  <c r="R312" i="17" s="1"/>
  <c r="K310" i="17"/>
  <c r="K312" i="17" s="1"/>
  <c r="J310" i="17"/>
  <c r="J312" i="17" s="1"/>
  <c r="X310" i="17"/>
  <c r="X312" i="17" s="1"/>
  <c r="M310" i="17"/>
  <c r="M312" i="17" s="1"/>
  <c r="L310" i="17"/>
  <c r="L312" i="17" s="1"/>
  <c r="W310" i="17"/>
  <c r="W312" i="17" s="1"/>
  <c r="U141" i="15"/>
  <c r="U508" i="17"/>
  <c r="Y45" i="17"/>
  <c r="L522" i="17"/>
  <c r="Y30" i="17"/>
  <c r="S652" i="17"/>
  <c r="V550" i="17"/>
  <c r="O554" i="17"/>
  <c r="U593" i="18"/>
  <c r="P593" i="18"/>
  <c r="M586" i="13"/>
  <c r="O586" i="13"/>
  <c r="O857" i="13" s="1"/>
  <c r="K586" i="13"/>
  <c r="K857" i="13" s="1"/>
  <c r="N586" i="13"/>
  <c r="N857" i="13" s="1"/>
  <c r="U586" i="13"/>
  <c r="U857" i="13" s="1"/>
  <c r="S586" i="13"/>
  <c r="Q586" i="13"/>
  <c r="Q857" i="13" s="1"/>
  <c r="R586" i="13"/>
  <c r="R857" i="13" s="1"/>
  <c r="T586" i="13"/>
  <c r="T857" i="13" s="1"/>
  <c r="J586" i="13"/>
  <c r="J857" i="13" s="1"/>
  <c r="V586" i="13"/>
  <c r="V857" i="13" s="1"/>
  <c r="P586" i="13"/>
  <c r="P857" i="13" s="1"/>
  <c r="L586" i="13"/>
  <c r="L857" i="13" s="1"/>
  <c r="X586" i="13"/>
  <c r="X857" i="13" s="1"/>
  <c r="W586" i="13"/>
  <c r="W857" i="13" s="1"/>
  <c r="W77" i="18"/>
  <c r="L77" i="18"/>
  <c r="X77" i="18"/>
  <c r="X869" i="18" s="1"/>
  <c r="M77" i="18"/>
  <c r="R77" i="18"/>
  <c r="U77" i="18"/>
  <c r="V77" i="18"/>
  <c r="P77" i="18"/>
  <c r="S77" i="18"/>
  <c r="T77" i="18"/>
  <c r="K77" i="18"/>
  <c r="N77" i="18"/>
  <c r="Q77" i="18"/>
  <c r="J77" i="18"/>
  <c r="O77" i="18"/>
  <c r="U208" i="17"/>
  <c r="S208" i="17"/>
  <c r="Q208" i="17"/>
  <c r="T208" i="17"/>
  <c r="L208" i="17"/>
  <c r="P208" i="17"/>
  <c r="K208" i="17"/>
  <c r="M208" i="17"/>
  <c r="W208" i="17"/>
  <c r="W536" i="17" s="1"/>
  <c r="J208" i="17"/>
  <c r="R208" i="17"/>
  <c r="X208" i="17"/>
  <c r="X536" i="17" s="1"/>
  <c r="O208" i="17"/>
  <c r="N208" i="17"/>
  <c r="V208" i="17"/>
  <c r="U559" i="17"/>
  <c r="M52" i="10"/>
  <c r="M65" i="5"/>
  <c r="I65" i="13"/>
  <c r="Y26" i="13"/>
  <c r="J839" i="13"/>
  <c r="Y40" i="13"/>
  <c r="T835" i="13"/>
  <c r="O138" i="21"/>
  <c r="J138" i="21"/>
  <c r="Q848" i="13"/>
  <c r="Q898" i="13"/>
  <c r="Y358" i="13"/>
  <c r="V884" i="13"/>
  <c r="K129" i="21"/>
  <c r="O897" i="13"/>
  <c r="T884" i="13"/>
  <c r="Y605" i="13"/>
  <c r="Q572" i="13"/>
  <c r="Q835" i="13"/>
  <c r="Y630" i="13"/>
  <c r="L132" i="21"/>
  <c r="P897" i="13"/>
  <c r="L607" i="13"/>
  <c r="Y599" i="13"/>
  <c r="M607" i="13"/>
  <c r="Q607" i="13"/>
  <c r="Q871" i="13"/>
  <c r="Y631" i="13"/>
  <c r="J839" i="14"/>
  <c r="Y619" i="14"/>
  <c r="K831" i="14"/>
  <c r="Y56" i="18"/>
  <c r="J848" i="18"/>
  <c r="J881" i="18"/>
  <c r="Y89" i="18"/>
  <c r="Y184" i="17"/>
  <c r="Y344" i="17"/>
  <c r="Y590" i="18"/>
  <c r="L575" i="17"/>
  <c r="Y351" i="17"/>
  <c r="Y544" i="18"/>
  <c r="K596" i="17"/>
  <c r="W837" i="18"/>
  <c r="X601" i="17"/>
  <c r="X817" i="18"/>
  <c r="Y586" i="18"/>
  <c r="M18" i="10"/>
  <c r="I18" i="18"/>
  <c r="Y276" i="17"/>
  <c r="L874" i="18"/>
  <c r="Y82" i="18"/>
  <c r="Y57" i="17"/>
  <c r="V59" i="18"/>
  <c r="P59" i="18"/>
  <c r="R59" i="18"/>
  <c r="O59" i="18"/>
  <c r="J59" i="18"/>
  <c r="J851" i="18" s="1"/>
  <c r="U59" i="18"/>
  <c r="M59" i="18"/>
  <c r="K59" i="18"/>
  <c r="S59" i="18"/>
  <c r="N59" i="18"/>
  <c r="Q59" i="18"/>
  <c r="X59" i="18"/>
  <c r="X851" i="18" s="1"/>
  <c r="L59" i="18"/>
  <c r="T59" i="18"/>
  <c r="W59" i="18"/>
  <c r="W851" i="18" s="1"/>
  <c r="Y93" i="17"/>
  <c r="L141" i="15"/>
  <c r="Y45" i="18"/>
  <c r="Y181" i="17"/>
  <c r="I148" i="17"/>
  <c r="M148" i="8"/>
  <c r="S508" i="17"/>
  <c r="W221" i="17"/>
  <c r="W549" i="17" s="1"/>
  <c r="X221" i="17"/>
  <c r="X549" i="17" s="1"/>
  <c r="J221" i="17"/>
  <c r="J549" i="17" s="1"/>
  <c r="Q221" i="17"/>
  <c r="Q549" i="17" s="1"/>
  <c r="O221" i="17"/>
  <c r="O549" i="17" s="1"/>
  <c r="R221" i="17"/>
  <c r="R549" i="17" s="1"/>
  <c r="N221" i="17"/>
  <c r="T221" i="17"/>
  <c r="T549" i="17" s="1"/>
  <c r="K221" i="17"/>
  <c r="K549" i="17" s="1"/>
  <c r="S221" i="17"/>
  <c r="S549" i="17" s="1"/>
  <c r="L221" i="17"/>
  <c r="P221" i="17"/>
  <c r="P549" i="17" s="1"/>
  <c r="U221" i="17"/>
  <c r="U549" i="17" s="1"/>
  <c r="V221" i="17"/>
  <c r="V549" i="17" s="1"/>
  <c r="M221" i="17"/>
  <c r="M549" i="17" s="1"/>
  <c r="Y211" i="17"/>
  <c r="W559" i="17"/>
  <c r="K652" i="17"/>
  <c r="Y354" i="17"/>
  <c r="W238" i="17"/>
  <c r="W566" i="17" s="1"/>
  <c r="V238" i="17"/>
  <c r="V566" i="17" s="1"/>
  <c r="X238" i="17"/>
  <c r="X566" i="17" s="1"/>
  <c r="N238" i="17"/>
  <c r="K238" i="17"/>
  <c r="K566" i="17" s="1"/>
  <c r="S238" i="17"/>
  <c r="S566" i="17" s="1"/>
  <c r="T238" i="17"/>
  <c r="T566" i="17" s="1"/>
  <c r="Q238" i="17"/>
  <c r="Q566" i="17" s="1"/>
  <c r="P238" i="17"/>
  <c r="P566" i="17" s="1"/>
  <c r="R238" i="17"/>
  <c r="R566" i="17" s="1"/>
  <c r="J238" i="17"/>
  <c r="J566" i="17" s="1"/>
  <c r="O238" i="17"/>
  <c r="O566" i="17" s="1"/>
  <c r="M238" i="17"/>
  <c r="M566" i="17" s="1"/>
  <c r="L238" i="17"/>
  <c r="L566" i="17" s="1"/>
  <c r="U238" i="17"/>
  <c r="U566" i="17" s="1"/>
  <c r="Y62" i="17"/>
  <c r="J554" i="17"/>
  <c r="Y585" i="18"/>
  <c r="K593" i="18"/>
  <c r="L593" i="18"/>
  <c r="Y183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Y283" i="17"/>
  <c r="Y27" i="13"/>
  <c r="L874" i="13"/>
  <c r="Y61" i="13"/>
  <c r="Y75" i="13"/>
  <c r="M138" i="21"/>
  <c r="Q896" i="13"/>
  <c r="H138" i="21"/>
  <c r="U848" i="13"/>
  <c r="V898" i="13"/>
  <c r="K841" i="13"/>
  <c r="Y28" i="13"/>
  <c r="P129" i="21"/>
  <c r="T897" i="13"/>
  <c r="U336" i="13"/>
  <c r="O572" i="13"/>
  <c r="J132" i="21"/>
  <c r="O607" i="13"/>
  <c r="O871" i="13"/>
  <c r="J831" i="14"/>
  <c r="R506" i="17"/>
  <c r="Y61" i="17"/>
  <c r="Y15" i="18"/>
  <c r="Y355" i="17"/>
  <c r="Y35" i="17"/>
  <c r="W349" i="18"/>
  <c r="W877" i="18" s="1"/>
  <c r="P349" i="18"/>
  <c r="P877" i="18" s="1"/>
  <c r="U349" i="18"/>
  <c r="U877" i="18" s="1"/>
  <c r="S349" i="18"/>
  <c r="S877" i="18" s="1"/>
  <c r="Q349" i="18"/>
  <c r="Q877" i="18" s="1"/>
  <c r="N349" i="18"/>
  <c r="N877" i="18" s="1"/>
  <c r="J349" i="18"/>
  <c r="J877" i="18" s="1"/>
  <c r="K349" i="18"/>
  <c r="K877" i="18" s="1"/>
  <c r="O349" i="18"/>
  <c r="O877" i="18" s="1"/>
  <c r="V349" i="18"/>
  <c r="V877" i="18" s="1"/>
  <c r="L349" i="18"/>
  <c r="L877" i="18" s="1"/>
  <c r="R349" i="18"/>
  <c r="R877" i="18" s="1"/>
  <c r="M349" i="18"/>
  <c r="M877" i="18" s="1"/>
  <c r="X349" i="18"/>
  <c r="X877" i="18" s="1"/>
  <c r="T349" i="18"/>
  <c r="T877" i="18" s="1"/>
  <c r="X636" i="17"/>
  <c r="X476" i="17"/>
  <c r="Y473" i="17"/>
  <c r="L476" i="17"/>
  <c r="L637" i="17"/>
  <c r="Y552" i="18"/>
  <c r="Y591" i="18"/>
  <c r="Y86" i="18"/>
  <c r="W314" i="18"/>
  <c r="W842" i="18" s="1"/>
  <c r="X314" i="18"/>
  <c r="X842" i="18" s="1"/>
  <c r="V314" i="18"/>
  <c r="V842" i="18" s="1"/>
  <c r="M314" i="18"/>
  <c r="S314" i="18"/>
  <c r="S842" i="18" s="1"/>
  <c r="R314" i="18"/>
  <c r="R842" i="18" s="1"/>
  <c r="N314" i="18"/>
  <c r="J314" i="18"/>
  <c r="J842" i="18" s="1"/>
  <c r="P314" i="18"/>
  <c r="P842" i="18" s="1"/>
  <c r="K314" i="18"/>
  <c r="K842" i="18" s="1"/>
  <c r="Q314" i="18"/>
  <c r="Q842" i="18" s="1"/>
  <c r="O314" i="18"/>
  <c r="O842" i="18" s="1"/>
  <c r="U314" i="18"/>
  <c r="U842" i="18" s="1"/>
  <c r="L314" i="18"/>
  <c r="T314" i="18"/>
  <c r="T842" i="18" s="1"/>
  <c r="O593" i="18"/>
  <c r="O850" i="18"/>
  <c r="L880" i="18"/>
  <c r="J201" i="17"/>
  <c r="L201" i="17"/>
  <c r="U201" i="17"/>
  <c r="M201" i="17"/>
  <c r="T201" i="17"/>
  <c r="Q201" i="17"/>
  <c r="S201" i="17"/>
  <c r="V201" i="17"/>
  <c r="W201" i="17"/>
  <c r="K201" i="17"/>
  <c r="R201" i="17"/>
  <c r="X201" i="17"/>
  <c r="P201" i="17"/>
  <c r="O201" i="17"/>
  <c r="N201" i="17"/>
  <c r="O563" i="18"/>
  <c r="U563" i="18"/>
  <c r="T563" i="18"/>
  <c r="V563" i="18"/>
  <c r="M563" i="18"/>
  <c r="P563" i="18"/>
  <c r="X563" i="18"/>
  <c r="Q563" i="18"/>
  <c r="W563" i="18"/>
  <c r="J563" i="18"/>
  <c r="S563" i="18"/>
  <c r="K563" i="18"/>
  <c r="L563" i="18"/>
  <c r="N563" i="18"/>
  <c r="R563" i="18"/>
  <c r="Y95" i="17"/>
  <c r="L587" i="17"/>
  <c r="I65" i="18"/>
  <c r="M65" i="10"/>
  <c r="J46" i="17"/>
  <c r="Q46" i="17"/>
  <c r="R46" i="17"/>
  <c r="W46" i="17"/>
  <c r="O46" i="17"/>
  <c r="V46" i="17"/>
  <c r="X46" i="17"/>
  <c r="S46" i="17"/>
  <c r="N46" i="17"/>
  <c r="L46" i="17"/>
  <c r="M46" i="17"/>
  <c r="U46" i="17"/>
  <c r="K46" i="17"/>
  <c r="T46" i="17"/>
  <c r="P46" i="17"/>
  <c r="V220" i="17"/>
  <c r="W220" i="17"/>
  <c r="R220" i="17"/>
  <c r="T220" i="17"/>
  <c r="L220" i="17"/>
  <c r="K220" i="17"/>
  <c r="X220" i="17"/>
  <c r="J220" i="17"/>
  <c r="Q220" i="17"/>
  <c r="P220" i="17"/>
  <c r="N220" i="17"/>
  <c r="M220" i="17"/>
  <c r="U220" i="17"/>
  <c r="O220" i="17"/>
  <c r="S220" i="17"/>
  <c r="Y325" i="17"/>
  <c r="W146" i="17"/>
  <c r="S146" i="17"/>
  <c r="X146" i="17"/>
  <c r="L146" i="17"/>
  <c r="J146" i="17"/>
  <c r="T146" i="17"/>
  <c r="R146" i="17"/>
  <c r="N146" i="17"/>
  <c r="P146" i="17"/>
  <c r="O146" i="17"/>
  <c r="M146" i="17"/>
  <c r="U146" i="17"/>
  <c r="Q146" i="17"/>
  <c r="V146" i="17"/>
  <c r="K146" i="17"/>
  <c r="K508" i="17"/>
  <c r="O96" i="17"/>
  <c r="O588" i="17" s="1"/>
  <c r="W96" i="17"/>
  <c r="W588" i="17" s="1"/>
  <c r="T96" i="17"/>
  <c r="T588" i="17" s="1"/>
  <c r="P96" i="17"/>
  <c r="P588" i="17" s="1"/>
  <c r="K96" i="17"/>
  <c r="K588" i="17" s="1"/>
  <c r="N96" i="17"/>
  <c r="N588" i="17" s="1"/>
  <c r="R96" i="17"/>
  <c r="R588" i="17" s="1"/>
  <c r="Q96" i="17"/>
  <c r="Q588" i="17" s="1"/>
  <c r="X96" i="17"/>
  <c r="X588" i="17" s="1"/>
  <c r="V96" i="17"/>
  <c r="V588" i="17" s="1"/>
  <c r="M96" i="17"/>
  <c r="U96" i="17"/>
  <c r="U588" i="17" s="1"/>
  <c r="L96" i="17"/>
  <c r="L588" i="17" s="1"/>
  <c r="J96" i="17"/>
  <c r="J588" i="17" s="1"/>
  <c r="S96" i="17"/>
  <c r="N622" i="17"/>
  <c r="Y88" i="18"/>
  <c r="V490" i="17"/>
  <c r="V654" i="17" s="1"/>
  <c r="J490" i="17"/>
  <c r="J654" i="17" s="1"/>
  <c r="W490" i="17"/>
  <c r="W654" i="17" s="1"/>
  <c r="N490" i="17"/>
  <c r="N654" i="17" s="1"/>
  <c r="P490" i="17"/>
  <c r="P654" i="17" s="1"/>
  <c r="R490" i="17"/>
  <c r="R654" i="17" s="1"/>
  <c r="K490" i="17"/>
  <c r="K654" i="17" s="1"/>
  <c r="X490" i="17"/>
  <c r="X654" i="17" s="1"/>
  <c r="M490" i="17"/>
  <c r="M654" i="17" s="1"/>
  <c r="O490" i="17"/>
  <c r="O654" i="17" s="1"/>
  <c r="L490" i="17"/>
  <c r="L654" i="17" s="1"/>
  <c r="T490" i="17"/>
  <c r="T654" i="17" s="1"/>
  <c r="Q490" i="17"/>
  <c r="Q654" i="17" s="1"/>
  <c r="S490" i="17"/>
  <c r="S654" i="17" s="1"/>
  <c r="U490" i="17"/>
  <c r="U654" i="17" s="1"/>
  <c r="X593" i="18"/>
  <c r="Y285" i="17"/>
  <c r="Y75" i="18"/>
  <c r="W817" i="18"/>
  <c r="M593" i="18"/>
  <c r="Y48" i="13"/>
  <c r="O835" i="13"/>
  <c r="Y35" i="13"/>
  <c r="J848" i="13"/>
  <c r="Y43" i="13"/>
  <c r="J856" i="13"/>
  <c r="U890" i="13"/>
  <c r="P898" i="13"/>
  <c r="J858" i="13"/>
  <c r="Y45" i="13"/>
  <c r="Y63" i="13"/>
  <c r="J876" i="13"/>
  <c r="H129" i="21"/>
  <c r="L897" i="13"/>
  <c r="J852" i="13"/>
  <c r="Y626" i="13"/>
  <c r="H132" i="21"/>
  <c r="J607" i="13"/>
  <c r="Y600" i="13"/>
  <c r="J871" i="13"/>
  <c r="X49" i="19"/>
  <c r="W601" i="17"/>
  <c r="Y41" i="18"/>
  <c r="K476" i="17"/>
  <c r="K636" i="17"/>
  <c r="Y191" i="17"/>
  <c r="P868" i="18"/>
  <c r="S880" i="18"/>
  <c r="K852" i="18"/>
  <c r="T141" i="15"/>
  <c r="L508" i="17"/>
  <c r="L576" i="18"/>
  <c r="W576" i="18"/>
  <c r="M576" i="18"/>
  <c r="V576" i="18"/>
  <c r="V840" i="18" s="1"/>
  <c r="N576" i="18"/>
  <c r="N840" i="18" s="1"/>
  <c r="X576" i="18"/>
  <c r="X840" i="18" s="1"/>
  <c r="R576" i="18"/>
  <c r="R840" i="18" s="1"/>
  <c r="U576" i="18"/>
  <c r="U840" i="18" s="1"/>
  <c r="K576" i="18"/>
  <c r="K840" i="18" s="1"/>
  <c r="O576" i="18"/>
  <c r="O840" i="18" s="1"/>
  <c r="P576" i="18"/>
  <c r="P840" i="18" s="1"/>
  <c r="S576" i="18"/>
  <c r="J576" i="18"/>
  <c r="J840" i="18" s="1"/>
  <c r="Q576" i="18"/>
  <c r="Q840" i="18" s="1"/>
  <c r="T576" i="18"/>
  <c r="T840" i="18" s="1"/>
  <c r="Y294" i="17"/>
  <c r="U652" i="17"/>
  <c r="V302" i="18"/>
  <c r="V830" i="18" s="1"/>
  <c r="X302" i="18"/>
  <c r="X830" i="18" s="1"/>
  <c r="W302" i="18"/>
  <c r="W830" i="18" s="1"/>
  <c r="K302" i="18"/>
  <c r="K830" i="18" s="1"/>
  <c r="T302" i="18"/>
  <c r="T830" i="18" s="1"/>
  <c r="P302" i="18"/>
  <c r="P830" i="18" s="1"/>
  <c r="Q302" i="18"/>
  <c r="Q830" i="18" s="1"/>
  <c r="S302" i="18"/>
  <c r="S830" i="18" s="1"/>
  <c r="O302" i="18"/>
  <c r="O830" i="18" s="1"/>
  <c r="J302" i="18"/>
  <c r="J830" i="18" s="1"/>
  <c r="N302" i="18"/>
  <c r="M302" i="18"/>
  <c r="M830" i="18" s="1"/>
  <c r="R302" i="18"/>
  <c r="L302" i="18"/>
  <c r="U302" i="18"/>
  <c r="U830" i="18" s="1"/>
  <c r="W550" i="17"/>
  <c r="Y457" i="17"/>
  <c r="U550" i="17"/>
  <c r="Y47" i="13"/>
  <c r="K860" i="13"/>
  <c r="N835" i="13"/>
  <c r="I138" i="21"/>
  <c r="O898" i="13"/>
  <c r="L898" i="13"/>
  <c r="R869" i="13"/>
  <c r="R847" i="13"/>
  <c r="M129" i="21"/>
  <c r="Q897" i="13"/>
  <c r="K572" i="13"/>
  <c r="Y627" i="13"/>
  <c r="J840" i="14"/>
  <c r="O831" i="14"/>
  <c r="Y566" i="13"/>
  <c r="X115" i="15"/>
  <c r="O156" i="15"/>
  <c r="X819" i="18"/>
  <c r="R476" i="17"/>
  <c r="R636" i="17"/>
  <c r="Y194" i="17"/>
  <c r="W246" i="17"/>
  <c r="W574" i="17" s="1"/>
  <c r="X246" i="17"/>
  <c r="X574" i="17" s="1"/>
  <c r="R246" i="17"/>
  <c r="T246" i="17"/>
  <c r="J246" i="17"/>
  <c r="J574" i="17" s="1"/>
  <c r="P246" i="17"/>
  <c r="S246" i="17"/>
  <c r="V246" i="17"/>
  <c r="V574" i="17" s="1"/>
  <c r="L246" i="17"/>
  <c r="K246" i="17"/>
  <c r="N246" i="17"/>
  <c r="Q246" i="17"/>
  <c r="M246" i="17"/>
  <c r="O246" i="17"/>
  <c r="U246" i="17"/>
  <c r="X22" i="19"/>
  <c r="T337" i="18"/>
  <c r="T865" i="18" s="1"/>
  <c r="U337" i="18"/>
  <c r="U865" i="18" s="1"/>
  <c r="M337" i="18"/>
  <c r="M865" i="18" s="1"/>
  <c r="W337" i="18"/>
  <c r="W865" i="18" s="1"/>
  <c r="P337" i="18"/>
  <c r="P865" i="18" s="1"/>
  <c r="J337" i="18"/>
  <c r="X337" i="18"/>
  <c r="X865" i="18" s="1"/>
  <c r="Q337" i="18"/>
  <c r="Q865" i="18" s="1"/>
  <c r="N337" i="18"/>
  <c r="N865" i="18" s="1"/>
  <c r="V337" i="18"/>
  <c r="V865" i="18" s="1"/>
  <c r="S337" i="18"/>
  <c r="O337" i="18"/>
  <c r="K337" i="18"/>
  <c r="K865" i="18" s="1"/>
  <c r="L337" i="18"/>
  <c r="L865" i="18" s="1"/>
  <c r="R337" i="18"/>
  <c r="R865" i="18" s="1"/>
  <c r="J599" i="18"/>
  <c r="R599" i="18"/>
  <c r="K599" i="18"/>
  <c r="V599" i="18"/>
  <c r="L599" i="18"/>
  <c r="W599" i="18"/>
  <c r="M599" i="18"/>
  <c r="P599" i="18"/>
  <c r="T599" i="18"/>
  <c r="X599" i="18"/>
  <c r="N599" i="18"/>
  <c r="S599" i="18"/>
  <c r="U599" i="18"/>
  <c r="O599" i="18"/>
  <c r="Q599" i="18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K169" i="15" s="1"/>
  <c r="W128" i="15"/>
  <c r="W169" i="15" s="1"/>
  <c r="L128" i="15"/>
  <c r="L169" i="15" s="1"/>
  <c r="I128" i="15"/>
  <c r="I169" i="15" s="1"/>
  <c r="V128" i="15"/>
  <c r="V169" i="15" s="1"/>
  <c r="O128" i="15"/>
  <c r="O169" i="15" s="1"/>
  <c r="Q128" i="15"/>
  <c r="Q169" i="15" s="1"/>
  <c r="P128" i="15"/>
  <c r="P169" i="15" s="1"/>
  <c r="U128" i="15"/>
  <c r="U169" i="15" s="1"/>
  <c r="R128" i="15"/>
  <c r="N128" i="15"/>
  <c r="N169" i="15" s="1"/>
  <c r="S128" i="15"/>
  <c r="S169" i="15" s="1"/>
  <c r="T128" i="15"/>
  <c r="T169" i="15" s="1"/>
  <c r="J128" i="15"/>
  <c r="J169" i="15" s="1"/>
  <c r="M128" i="15"/>
  <c r="M169" i="15" s="1"/>
  <c r="Y612" i="18"/>
  <c r="M141" i="15"/>
  <c r="J141" i="15"/>
  <c r="X18" i="15"/>
  <c r="M876" i="18"/>
  <c r="T508" i="17"/>
  <c r="R508" i="17"/>
  <c r="Y81" i="17"/>
  <c r="Y589" i="18"/>
  <c r="X258" i="17"/>
  <c r="X586" i="17" s="1"/>
  <c r="W258" i="17"/>
  <c r="W586" i="17" s="1"/>
  <c r="U258" i="17"/>
  <c r="U586" i="17" s="1"/>
  <c r="J258" i="17"/>
  <c r="J586" i="17" s="1"/>
  <c r="V258" i="17"/>
  <c r="V586" i="17" s="1"/>
  <c r="P258" i="17"/>
  <c r="P586" i="17" s="1"/>
  <c r="R258" i="17"/>
  <c r="R586" i="17" s="1"/>
  <c r="O258" i="17"/>
  <c r="O586" i="17" s="1"/>
  <c r="T258" i="17"/>
  <c r="T586" i="17" s="1"/>
  <c r="K258" i="17"/>
  <c r="K586" i="17" s="1"/>
  <c r="N258" i="17"/>
  <c r="N586" i="17" s="1"/>
  <c r="S258" i="17"/>
  <c r="S586" i="17" s="1"/>
  <c r="M258" i="17"/>
  <c r="M586" i="17" s="1"/>
  <c r="L258" i="17"/>
  <c r="L586" i="17" s="1"/>
  <c r="Q258" i="17"/>
  <c r="Q586" i="17" s="1"/>
  <c r="T593" i="18"/>
  <c r="H30" i="23"/>
  <c r="Y311" i="17"/>
  <c r="Y295" i="17"/>
  <c r="M86" i="17"/>
  <c r="M578" i="17" s="1"/>
  <c r="V86" i="17"/>
  <c r="V578" i="17" s="1"/>
  <c r="U86" i="17"/>
  <c r="U578" i="17" s="1"/>
  <c r="K86" i="17"/>
  <c r="K578" i="17" s="1"/>
  <c r="L86" i="17"/>
  <c r="L578" i="17" s="1"/>
  <c r="P86" i="17"/>
  <c r="P578" i="17" s="1"/>
  <c r="T86" i="17"/>
  <c r="T578" i="17" s="1"/>
  <c r="R86" i="17"/>
  <c r="R578" i="17" s="1"/>
  <c r="J86" i="17"/>
  <c r="J578" i="17" s="1"/>
  <c r="X86" i="17"/>
  <c r="X578" i="17" s="1"/>
  <c r="N86" i="17"/>
  <c r="N578" i="17" s="1"/>
  <c r="O86" i="17"/>
  <c r="O578" i="17" s="1"/>
  <c r="Q86" i="17"/>
  <c r="Q578" i="17" s="1"/>
  <c r="S86" i="17"/>
  <c r="W86" i="17"/>
  <c r="W578" i="17" s="1"/>
  <c r="X550" i="17"/>
  <c r="J593" i="18"/>
  <c r="K138" i="21"/>
  <c r="K892" i="13"/>
  <c r="R835" i="13"/>
  <c r="G138" i="21"/>
  <c r="K898" i="13"/>
  <c r="Y85" i="13"/>
  <c r="K856" i="13"/>
  <c r="R129" i="21"/>
  <c r="V897" i="13"/>
  <c r="J860" i="13"/>
  <c r="J572" i="13"/>
  <c r="Y564" i="13"/>
  <c r="Y603" i="13"/>
  <c r="K874" i="13"/>
  <c r="T607" i="13"/>
  <c r="Y568" i="13"/>
  <c r="Q831" i="14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3" i="18"/>
  <c r="R855" i="18" s="1"/>
  <c r="P63" i="18"/>
  <c r="P855" i="18" s="1"/>
  <c r="V63" i="18"/>
  <c r="V855" i="18" s="1"/>
  <c r="U63" i="18"/>
  <c r="U855" i="18" s="1"/>
  <c r="X63" i="18"/>
  <c r="X855" i="18" s="1"/>
  <c r="K63" i="18"/>
  <c r="K855" i="18" s="1"/>
  <c r="L63" i="18"/>
  <c r="L855" i="18" s="1"/>
  <c r="Q63" i="18"/>
  <c r="Q855" i="18" s="1"/>
  <c r="M63" i="18"/>
  <c r="S63" i="18"/>
  <c r="S855" i="18" s="1"/>
  <c r="N63" i="18"/>
  <c r="N855" i="18" s="1"/>
  <c r="W63" i="18"/>
  <c r="W855" i="18" s="1"/>
  <c r="T63" i="18"/>
  <c r="T855" i="18" s="1"/>
  <c r="O63" i="18"/>
  <c r="O855" i="18" s="1"/>
  <c r="J63" i="18"/>
  <c r="J855" i="18" s="1"/>
  <c r="R543" i="18"/>
  <c r="V543" i="18"/>
  <c r="V546" i="18" s="1"/>
  <c r="W543" i="18"/>
  <c r="Q543" i="18"/>
  <c r="L543" i="18"/>
  <c r="S543" i="18"/>
  <c r="K543" i="18"/>
  <c r="O543" i="18"/>
  <c r="O546" i="18" s="1"/>
  <c r="U543" i="18"/>
  <c r="P543" i="18"/>
  <c r="P546" i="18" s="1"/>
  <c r="X543" i="18"/>
  <c r="T543" i="18"/>
  <c r="M543" i="18"/>
  <c r="J543" i="18"/>
  <c r="N543" i="18"/>
  <c r="N546" i="18" s="1"/>
  <c r="X833" i="18"/>
  <c r="Y24" i="17"/>
  <c r="Y542" i="18"/>
  <c r="W636" i="17"/>
  <c r="W476" i="17"/>
  <c r="Y553" i="18"/>
  <c r="K817" i="18"/>
  <c r="N876" i="18"/>
  <c r="Y348" i="18"/>
  <c r="V637" i="17"/>
  <c r="Y22" i="18"/>
  <c r="T23" i="17"/>
  <c r="T515" i="17" s="1"/>
  <c r="V23" i="17"/>
  <c r="V515" i="17" s="1"/>
  <c r="K23" i="17"/>
  <c r="K515" i="17" s="1"/>
  <c r="X23" i="17"/>
  <c r="X515" i="17" s="1"/>
  <c r="J23" i="17"/>
  <c r="M23" i="17"/>
  <c r="U23" i="17"/>
  <c r="U515" i="17" s="1"/>
  <c r="R23" i="17"/>
  <c r="R515" i="17" s="1"/>
  <c r="O23" i="17"/>
  <c r="O515" i="17" s="1"/>
  <c r="L23" i="17"/>
  <c r="L515" i="17" s="1"/>
  <c r="W23" i="17"/>
  <c r="W515" i="17" s="1"/>
  <c r="Q23" i="17"/>
  <c r="Q515" i="17" s="1"/>
  <c r="S23" i="17"/>
  <c r="S515" i="17" s="1"/>
  <c r="N23" i="17"/>
  <c r="P23" i="17"/>
  <c r="P515" i="17" s="1"/>
  <c r="Y280" i="18"/>
  <c r="Y72" i="17"/>
  <c r="Y347" i="18"/>
  <c r="L868" i="18"/>
  <c r="Y76" i="18"/>
  <c r="U106" i="19"/>
  <c r="X301" i="18"/>
  <c r="J301" i="18"/>
  <c r="W301" i="18"/>
  <c r="L301" i="18"/>
  <c r="V301" i="18"/>
  <c r="M301" i="18"/>
  <c r="Q301" i="18"/>
  <c r="N301" i="18"/>
  <c r="P301" i="18"/>
  <c r="S301" i="18"/>
  <c r="O301" i="18"/>
  <c r="U301" i="18"/>
  <c r="R301" i="18"/>
  <c r="K301" i="18"/>
  <c r="T301" i="18"/>
  <c r="T25" i="17"/>
  <c r="T517" i="17" s="1"/>
  <c r="Q25" i="17"/>
  <c r="Q517" i="17" s="1"/>
  <c r="P25" i="17"/>
  <c r="P517" i="17" s="1"/>
  <c r="N25" i="17"/>
  <c r="N517" i="17" s="1"/>
  <c r="K25" i="17"/>
  <c r="K517" i="17" s="1"/>
  <c r="O25" i="17"/>
  <c r="O517" i="17" s="1"/>
  <c r="U25" i="17"/>
  <c r="U517" i="17" s="1"/>
  <c r="V25" i="17"/>
  <c r="V517" i="17" s="1"/>
  <c r="S25" i="17"/>
  <c r="S517" i="17" s="1"/>
  <c r="R25" i="17"/>
  <c r="R517" i="17" s="1"/>
  <c r="W25" i="17"/>
  <c r="W517" i="17" s="1"/>
  <c r="L25" i="17"/>
  <c r="L517" i="17" s="1"/>
  <c r="J25" i="17"/>
  <c r="J517" i="17" s="1"/>
  <c r="M25" i="17"/>
  <c r="M517" i="17" s="1"/>
  <c r="X25" i="17"/>
  <c r="X517" i="17" s="1"/>
  <c r="Y87" i="17"/>
  <c r="R392" i="17"/>
  <c r="R556" i="17" s="1"/>
  <c r="K392" i="17"/>
  <c r="K556" i="17" s="1"/>
  <c r="S392" i="17"/>
  <c r="L392" i="17"/>
  <c r="L556" i="17" s="1"/>
  <c r="T392" i="17"/>
  <c r="T556" i="17" s="1"/>
  <c r="M392" i="17"/>
  <c r="M556" i="17" s="1"/>
  <c r="U392" i="17"/>
  <c r="U556" i="17" s="1"/>
  <c r="Q392" i="17"/>
  <c r="Q556" i="17" s="1"/>
  <c r="W392" i="17"/>
  <c r="W556" i="17" s="1"/>
  <c r="V392" i="17"/>
  <c r="V556" i="17" s="1"/>
  <c r="X392" i="17"/>
  <c r="X556" i="17" s="1"/>
  <c r="J392" i="17"/>
  <c r="J556" i="17" s="1"/>
  <c r="N392" i="17"/>
  <c r="N556" i="17" s="1"/>
  <c r="O392" i="17"/>
  <c r="O556" i="17" s="1"/>
  <c r="P392" i="17"/>
  <c r="P556" i="17" s="1"/>
  <c r="T572" i="17"/>
  <c r="Y611" i="18"/>
  <c r="O508" i="17"/>
  <c r="P508" i="17"/>
  <c r="Y358" i="17"/>
  <c r="Y38" i="18"/>
  <c r="Y207" i="17"/>
  <c r="Y58" i="17"/>
  <c r="K550" i="17"/>
  <c r="Y440" i="17"/>
  <c r="P554" i="17"/>
  <c r="U520" i="17"/>
  <c r="Q593" i="18"/>
  <c r="Y67" i="17"/>
  <c r="J578" i="13"/>
  <c r="O578" i="13"/>
  <c r="M578" i="13"/>
  <c r="K578" i="13"/>
  <c r="N578" i="13"/>
  <c r="Q578" i="13"/>
  <c r="R578" i="13"/>
  <c r="S578" i="13"/>
  <c r="T578" i="13"/>
  <c r="U578" i="13"/>
  <c r="L578" i="13"/>
  <c r="V578" i="13"/>
  <c r="P578" i="13"/>
  <c r="W578" i="13"/>
  <c r="X578" i="13"/>
  <c r="O72" i="15"/>
  <c r="U72" i="15"/>
  <c r="V72" i="15"/>
  <c r="V154" i="15" s="1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Y61" i="18"/>
  <c r="Y39" i="13"/>
  <c r="K852" i="13"/>
  <c r="L835" i="13"/>
  <c r="M835" i="13"/>
  <c r="P138" i="21"/>
  <c r="G30" i="23"/>
  <c r="L69" i="13"/>
  <c r="M69" i="13"/>
  <c r="N69" i="13"/>
  <c r="R69" i="13"/>
  <c r="V69" i="13"/>
  <c r="K69" i="13"/>
  <c r="O69" i="13"/>
  <c r="S69" i="13"/>
  <c r="J69" i="13"/>
  <c r="T69" i="13"/>
  <c r="U69" i="13"/>
  <c r="P69" i="13"/>
  <c r="Q69" i="13"/>
  <c r="X69" i="13"/>
  <c r="W69" i="13"/>
  <c r="N898" i="13"/>
  <c r="Y355" i="13"/>
  <c r="G129" i="21"/>
  <c r="K897" i="13"/>
  <c r="J129" i="21"/>
  <c r="N897" i="13"/>
  <c r="Y565" i="13"/>
  <c r="X31" i="15"/>
  <c r="W850" i="18"/>
  <c r="T304" i="17"/>
  <c r="T632" i="17" s="1"/>
  <c r="W304" i="17"/>
  <c r="W632" i="17" s="1"/>
  <c r="Q304" i="17"/>
  <c r="Q632" i="17" s="1"/>
  <c r="J304" i="17"/>
  <c r="J632" i="17" s="1"/>
  <c r="X304" i="17"/>
  <c r="X632" i="17" s="1"/>
  <c r="K304" i="17"/>
  <c r="K632" i="17" s="1"/>
  <c r="N304" i="17"/>
  <c r="N632" i="17" s="1"/>
  <c r="P304" i="17"/>
  <c r="P632" i="17" s="1"/>
  <c r="R304" i="17"/>
  <c r="R632" i="17" s="1"/>
  <c r="V304" i="17"/>
  <c r="V632" i="17" s="1"/>
  <c r="M304" i="17"/>
  <c r="M632" i="17" s="1"/>
  <c r="U304" i="17"/>
  <c r="U632" i="17" s="1"/>
  <c r="O304" i="17"/>
  <c r="O632" i="17" s="1"/>
  <c r="S304" i="17"/>
  <c r="S632" i="17" s="1"/>
  <c r="L304" i="17"/>
  <c r="L632" i="17" s="1"/>
  <c r="Q637" i="17"/>
  <c r="S593" i="18"/>
  <c r="S850" i="18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K646" i="17" s="1"/>
  <c r="J318" i="17"/>
  <c r="J646" i="17" s="1"/>
  <c r="P318" i="17"/>
  <c r="P646" i="17" s="1"/>
  <c r="R318" i="17"/>
  <c r="R646" i="17" s="1"/>
  <c r="O318" i="17"/>
  <c r="O646" i="17" s="1"/>
  <c r="W318" i="17"/>
  <c r="W646" i="17" s="1"/>
  <c r="U318" i="17"/>
  <c r="U646" i="17" s="1"/>
  <c r="N318" i="17"/>
  <c r="N646" i="17" s="1"/>
  <c r="V318" i="17"/>
  <c r="V646" i="17" s="1"/>
  <c r="M318" i="17"/>
  <c r="M646" i="17" s="1"/>
  <c r="Y414" i="17"/>
  <c r="I31" i="17"/>
  <c r="M31" i="8"/>
  <c r="Y434" i="17"/>
  <c r="N141" i="15"/>
  <c r="Y417" i="17"/>
  <c r="J581" i="17"/>
  <c r="X508" i="17"/>
  <c r="Y185" i="17"/>
  <c r="W835" i="18"/>
  <c r="Y202" i="17"/>
  <c r="R550" i="17"/>
  <c r="J652" i="17"/>
  <c r="R593" i="18"/>
  <c r="I594" i="13"/>
  <c r="M52" i="5"/>
  <c r="Y182" i="17"/>
  <c r="Y597" i="18"/>
  <c r="Y472" i="17"/>
  <c r="K522" i="17"/>
  <c r="Y71" i="13"/>
  <c r="K884" i="13"/>
  <c r="Y60" i="13"/>
  <c r="V835" i="13"/>
  <c r="K835" i="13"/>
  <c r="N138" i="21"/>
  <c r="I91" i="13"/>
  <c r="M91" i="5"/>
  <c r="Y77" i="13"/>
  <c r="T898" i="13"/>
  <c r="N871" i="13"/>
  <c r="Y569" i="13"/>
  <c r="K839" i="13"/>
  <c r="P132" i="21"/>
  <c r="K607" i="13"/>
  <c r="W848" i="18"/>
  <c r="Y555" i="18"/>
  <c r="U817" i="18"/>
  <c r="N637" i="17"/>
  <c r="W321" i="18"/>
  <c r="V321" i="18"/>
  <c r="J321" i="18"/>
  <c r="R321" i="18"/>
  <c r="L321" i="18"/>
  <c r="S321" i="18"/>
  <c r="K321" i="18"/>
  <c r="N321" i="18"/>
  <c r="P321" i="18"/>
  <c r="U321" i="18"/>
  <c r="X321" i="18"/>
  <c r="Q321" i="18"/>
  <c r="T321" i="18"/>
  <c r="M321" i="18"/>
  <c r="O321" i="18"/>
  <c r="Y203" i="17"/>
  <c r="Q16" i="18"/>
  <c r="Q808" i="18" s="1"/>
  <c r="K16" i="18"/>
  <c r="K808" i="18" s="1"/>
  <c r="J16" i="18"/>
  <c r="J808" i="18" s="1"/>
  <c r="X16" i="18"/>
  <c r="X808" i="18" s="1"/>
  <c r="T16" i="18"/>
  <c r="T808" i="18" s="1"/>
  <c r="L16" i="18"/>
  <c r="L808" i="18" s="1"/>
  <c r="S16" i="18"/>
  <c r="S808" i="18" s="1"/>
  <c r="P16" i="18"/>
  <c r="P808" i="18" s="1"/>
  <c r="U16" i="18"/>
  <c r="U808" i="18" s="1"/>
  <c r="N16" i="18"/>
  <c r="N808" i="18" s="1"/>
  <c r="R16" i="18"/>
  <c r="R808" i="18" s="1"/>
  <c r="O16" i="18"/>
  <c r="O808" i="18" s="1"/>
  <c r="W16" i="18"/>
  <c r="W808" i="18" s="1"/>
  <c r="V16" i="18"/>
  <c r="V808" i="18" s="1"/>
  <c r="M16" i="18"/>
  <c r="M808" i="18" s="1"/>
  <c r="Y84" i="17"/>
  <c r="J576" i="17"/>
  <c r="W87" i="18"/>
  <c r="W879" i="18" s="1"/>
  <c r="X87" i="18"/>
  <c r="X879" i="18" s="1"/>
  <c r="P87" i="18"/>
  <c r="P879" i="18" s="1"/>
  <c r="T87" i="18"/>
  <c r="T879" i="18" s="1"/>
  <c r="S87" i="18"/>
  <c r="S879" i="18" s="1"/>
  <c r="K87" i="18"/>
  <c r="K879" i="18" s="1"/>
  <c r="J87" i="18"/>
  <c r="J879" i="18" s="1"/>
  <c r="V87" i="18"/>
  <c r="V879" i="18" s="1"/>
  <c r="U87" i="18"/>
  <c r="U879" i="18" s="1"/>
  <c r="N87" i="18"/>
  <c r="N879" i="18" s="1"/>
  <c r="M87" i="18"/>
  <c r="M879" i="18" s="1"/>
  <c r="Q87" i="18"/>
  <c r="Q879" i="18" s="1"/>
  <c r="R87" i="18"/>
  <c r="R879" i="18" s="1"/>
  <c r="O87" i="18"/>
  <c r="O879" i="18" s="1"/>
  <c r="L87" i="18"/>
  <c r="L879" i="18" s="1"/>
  <c r="P407" i="17"/>
  <c r="W407" i="17"/>
  <c r="Q407" i="17"/>
  <c r="J407" i="17"/>
  <c r="R407" i="17"/>
  <c r="L407" i="17"/>
  <c r="T407" i="17"/>
  <c r="M407" i="17"/>
  <c r="U407" i="17"/>
  <c r="O407" i="17"/>
  <c r="X407" i="17"/>
  <c r="K407" i="17"/>
  <c r="N407" i="17"/>
  <c r="S407" i="17"/>
  <c r="V407" i="17"/>
  <c r="Y206" i="17"/>
  <c r="X598" i="17"/>
  <c r="O141" i="15"/>
  <c r="V508" i="17"/>
  <c r="J835" i="18"/>
  <c r="L28" i="18"/>
  <c r="L820" i="18" s="1"/>
  <c r="P28" i="18"/>
  <c r="P820" i="18" s="1"/>
  <c r="M28" i="18"/>
  <c r="R28" i="18"/>
  <c r="N28" i="18"/>
  <c r="N820" i="18" s="1"/>
  <c r="W28" i="18"/>
  <c r="W820" i="18" s="1"/>
  <c r="V28" i="18"/>
  <c r="V820" i="18" s="1"/>
  <c r="X28" i="18"/>
  <c r="X820" i="18" s="1"/>
  <c r="T28" i="18"/>
  <c r="Q28" i="18"/>
  <c r="Q820" i="18" s="1"/>
  <c r="K28" i="18"/>
  <c r="K820" i="18" s="1"/>
  <c r="O28" i="18"/>
  <c r="J28" i="18"/>
  <c r="J820" i="18" s="1"/>
  <c r="U28" i="18"/>
  <c r="U820" i="18" s="1"/>
  <c r="S28" i="18"/>
  <c r="Y324" i="17"/>
  <c r="X113" i="15"/>
  <c r="T554" i="17"/>
  <c r="Y28" i="17"/>
  <c r="N593" i="18"/>
  <c r="Y162" i="17"/>
  <c r="I91" i="18"/>
  <c r="M91" i="10"/>
  <c r="Y326" i="17"/>
  <c r="Y411" i="17"/>
  <c r="L557" i="17" l="1"/>
  <c r="L822" i="14"/>
  <c r="K25" i="20"/>
  <c r="K73" i="20"/>
  <c r="O25" i="20"/>
  <c r="O73" i="20"/>
  <c r="V26" i="20"/>
  <c r="V73" i="20"/>
  <c r="Y73" i="20" s="1"/>
  <c r="R26" i="20"/>
  <c r="R73" i="20"/>
  <c r="Y252" i="17"/>
  <c r="V580" i="17"/>
  <c r="O366" i="17"/>
  <c r="O530" i="17" s="1"/>
  <c r="O365" i="17"/>
  <c r="O529" i="17" s="1"/>
  <c r="O375" i="17"/>
  <c r="O539" i="17" s="1"/>
  <c r="O376" i="17"/>
  <c r="O540" i="17" s="1"/>
  <c r="O370" i="17"/>
  <c r="O534" i="17" s="1"/>
  <c r="O371" i="17"/>
  <c r="O535" i="17" s="1"/>
  <c r="O379" i="17"/>
  <c r="O543" i="17" s="1"/>
  <c r="R379" i="17"/>
  <c r="R543" i="17" s="1"/>
  <c r="S365" i="17"/>
  <c r="S529" i="17" s="1"/>
  <c r="O368" i="17"/>
  <c r="O532" i="17" s="1"/>
  <c r="O372" i="17"/>
  <c r="O373" i="17"/>
  <c r="O537" i="17" s="1"/>
  <c r="R376" i="17"/>
  <c r="S370" i="17"/>
  <c r="S534" i="17" s="1"/>
  <c r="O347" i="17"/>
  <c r="O511" i="17" s="1"/>
  <c r="O377" i="17"/>
  <c r="S367" i="17"/>
  <c r="S531" i="17" s="1"/>
  <c r="O363" i="17"/>
  <c r="O527" i="17" s="1"/>
  <c r="O369" i="17"/>
  <c r="O533" i="17" s="1"/>
  <c r="Y84" i="18"/>
  <c r="S870" i="13"/>
  <c r="Y303" i="18"/>
  <c r="L840" i="18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347" i="13"/>
  <c r="L830" i="18"/>
  <c r="Y249" i="17"/>
  <c r="S864" i="14"/>
  <c r="M887" i="13"/>
  <c r="Y887" i="13" s="1"/>
  <c r="L901" i="13"/>
  <c r="N831" i="18"/>
  <c r="Y259" i="17"/>
  <c r="Y580" i="13"/>
  <c r="R25" i="20"/>
  <c r="S373" i="17"/>
  <c r="S537" i="17" s="1"/>
  <c r="S368" i="17"/>
  <c r="S532" i="17" s="1"/>
  <c r="R363" i="17"/>
  <c r="R527" i="17" s="1"/>
  <c r="S371" i="17"/>
  <c r="S535" i="17" s="1"/>
  <c r="Y292" i="14"/>
  <c r="Y581" i="13"/>
  <c r="Y323" i="14"/>
  <c r="M842" i="18"/>
  <c r="N837" i="14"/>
  <c r="Y837" i="14" s="1"/>
  <c r="U845" i="14"/>
  <c r="Y307" i="18"/>
  <c r="L826" i="18"/>
  <c r="O893" i="13"/>
  <c r="Y329" i="13"/>
  <c r="L840" i="14"/>
  <c r="S828" i="18"/>
  <c r="Y313" i="18"/>
  <c r="T374" i="17"/>
  <c r="T538" i="17" s="1"/>
  <c r="L28" i="20"/>
  <c r="L834" i="14"/>
  <c r="L852" i="13"/>
  <c r="S28" i="20"/>
  <c r="S857" i="13"/>
  <c r="N850" i="13"/>
  <c r="O895" i="13"/>
  <c r="O876" i="14"/>
  <c r="S851" i="18"/>
  <c r="M819" i="18"/>
  <c r="I107" i="19"/>
  <c r="Y614" i="13"/>
  <c r="Y389" i="17"/>
  <c r="R27" i="20"/>
  <c r="R28" i="20"/>
  <c r="Y322" i="18"/>
  <c r="S578" i="17"/>
  <c r="Y578" i="17" s="1"/>
  <c r="P28" i="20"/>
  <c r="I80" i="19"/>
  <c r="Y290" i="14"/>
  <c r="Y352" i="13"/>
  <c r="T462" i="17"/>
  <c r="M864" i="14"/>
  <c r="Y575" i="14"/>
  <c r="Y585" i="13"/>
  <c r="R370" i="17"/>
  <c r="R534" i="17" s="1"/>
  <c r="S375" i="17"/>
  <c r="S539" i="17" s="1"/>
  <c r="Q28" i="20"/>
  <c r="V28" i="20"/>
  <c r="L577" i="17"/>
  <c r="Y347" i="14"/>
  <c r="Y570" i="14"/>
  <c r="O892" i="13"/>
  <c r="Y290" i="18"/>
  <c r="Y317" i="13"/>
  <c r="M883" i="13"/>
  <c r="Y342" i="13"/>
  <c r="R830" i="18"/>
  <c r="N842" i="18"/>
  <c r="N566" i="17"/>
  <c r="Y566" i="17" s="1"/>
  <c r="N370" i="17"/>
  <c r="N534" i="17" s="1"/>
  <c r="S884" i="13"/>
  <c r="Y884" i="13" s="1"/>
  <c r="K26" i="20"/>
  <c r="T27" i="20"/>
  <c r="T28" i="20"/>
  <c r="K27" i="20"/>
  <c r="K28" i="20"/>
  <c r="U28" i="20"/>
  <c r="M28" i="20"/>
  <c r="L552" i="17"/>
  <c r="Y388" i="17"/>
  <c r="Y308" i="14"/>
  <c r="Y298" i="18"/>
  <c r="S556" i="17"/>
  <c r="Y556" i="17" s="1"/>
  <c r="N379" i="17"/>
  <c r="N543" i="17" s="1"/>
  <c r="S27" i="20"/>
  <c r="N28" i="20"/>
  <c r="O28" i="20"/>
  <c r="N882" i="14"/>
  <c r="S561" i="17"/>
  <c r="M859" i="13"/>
  <c r="S877" i="14"/>
  <c r="S376" i="17"/>
  <c r="S540" i="17" s="1"/>
  <c r="S366" i="17"/>
  <c r="S530" i="17" s="1"/>
  <c r="P363" i="17"/>
  <c r="P527" i="17" s="1"/>
  <c r="S347" i="17"/>
  <c r="S511" i="17" s="1"/>
  <c r="P373" i="17"/>
  <c r="P537" i="17" s="1"/>
  <c r="S374" i="17"/>
  <c r="S538" i="17" s="1"/>
  <c r="P370" i="17"/>
  <c r="P534" i="17" s="1"/>
  <c r="P377" i="17"/>
  <c r="P541" i="17" s="1"/>
  <c r="Y224" i="17"/>
  <c r="Y336" i="14"/>
  <c r="Y400" i="17"/>
  <c r="L652" i="17"/>
  <c r="Y652" i="17" s="1"/>
  <c r="M885" i="13"/>
  <c r="M589" i="17"/>
  <c r="S866" i="18"/>
  <c r="N572" i="17"/>
  <c r="J865" i="18"/>
  <c r="L833" i="14"/>
  <c r="Y300" i="14"/>
  <c r="M876" i="13"/>
  <c r="Y876" i="13" s="1"/>
  <c r="M862" i="18"/>
  <c r="S832" i="18"/>
  <c r="Y832" i="18" s="1"/>
  <c r="Y300" i="18"/>
  <c r="Y86" i="14"/>
  <c r="Y321" i="14"/>
  <c r="Y346" i="14"/>
  <c r="Y346" i="18"/>
  <c r="Y569" i="14"/>
  <c r="Y398" i="17"/>
  <c r="N828" i="18"/>
  <c r="Y340" i="14"/>
  <c r="S854" i="18"/>
  <c r="Y854" i="18" s="1"/>
  <c r="O872" i="14"/>
  <c r="S889" i="13"/>
  <c r="Y334" i="18"/>
  <c r="M889" i="13"/>
  <c r="Y348" i="13"/>
  <c r="M838" i="14"/>
  <c r="S584" i="17"/>
  <c r="U835" i="13"/>
  <c r="Y835" i="13" s="1"/>
  <c r="Y566" i="14"/>
  <c r="Y84" i="14"/>
  <c r="Y565" i="18"/>
  <c r="Y323" i="18"/>
  <c r="S839" i="13"/>
  <c r="Y839" i="13" s="1"/>
  <c r="N838" i="18"/>
  <c r="Y234" i="17"/>
  <c r="S826" i="18"/>
  <c r="M837" i="13"/>
  <c r="S872" i="13"/>
  <c r="Y872" i="13" s="1"/>
  <c r="K881" i="14"/>
  <c r="Y881" i="14" s="1"/>
  <c r="Y601" i="18"/>
  <c r="S865" i="18"/>
  <c r="Y229" i="17"/>
  <c r="S830" i="14"/>
  <c r="S552" i="17"/>
  <c r="Y338" i="14"/>
  <c r="N552" i="17"/>
  <c r="S575" i="17"/>
  <c r="R141" i="15"/>
  <c r="X141" i="15" s="1"/>
  <c r="M869" i="13"/>
  <c r="M840" i="18"/>
  <c r="M828" i="18"/>
  <c r="Y571" i="14"/>
  <c r="Y578" i="14"/>
  <c r="K108" i="21"/>
  <c r="Y312" i="18"/>
  <c r="Y247" i="17"/>
  <c r="Y309" i="13"/>
  <c r="N845" i="14"/>
  <c r="Y295" i="13"/>
  <c r="Y621" i="13"/>
  <c r="Y391" i="17"/>
  <c r="Y395" i="17"/>
  <c r="Y320" i="18"/>
  <c r="Y315" i="13"/>
  <c r="M831" i="14"/>
  <c r="Y831" i="14" s="1"/>
  <c r="Y334" i="14"/>
  <c r="G41" i="24"/>
  <c r="W56" i="1"/>
  <c r="Y570" i="18"/>
  <c r="Y225" i="17"/>
  <c r="Y314" i="13"/>
  <c r="M553" i="17"/>
  <c r="M847" i="13"/>
  <c r="S572" i="17"/>
  <c r="O885" i="13"/>
  <c r="S874" i="13"/>
  <c r="Y874" i="13" s="1"/>
  <c r="N553" i="17"/>
  <c r="N851" i="13"/>
  <c r="L862" i="13"/>
  <c r="N844" i="14"/>
  <c r="S585" i="17"/>
  <c r="Y585" i="17" s="1"/>
  <c r="S838" i="13"/>
  <c r="R169" i="15"/>
  <c r="X169" i="15" s="1"/>
  <c r="M588" i="17"/>
  <c r="N549" i="17"/>
  <c r="N838" i="14"/>
  <c r="S838" i="18"/>
  <c r="S872" i="18"/>
  <c r="S847" i="13"/>
  <c r="S589" i="17"/>
  <c r="N834" i="18"/>
  <c r="J895" i="13"/>
  <c r="M836" i="14"/>
  <c r="Y620" i="13"/>
  <c r="Y313" i="13"/>
  <c r="S855" i="13"/>
  <c r="N856" i="13"/>
  <c r="Y856" i="13" s="1"/>
  <c r="Y390" i="17"/>
  <c r="Y328" i="13"/>
  <c r="Y344" i="14"/>
  <c r="Y299" i="14"/>
  <c r="Y302" i="14"/>
  <c r="Y256" i="17"/>
  <c r="S869" i="14"/>
  <c r="Y307" i="14"/>
  <c r="Y350" i="13"/>
  <c r="L563" i="17"/>
  <c r="Y563" i="17" s="1"/>
  <c r="S893" i="13"/>
  <c r="M817" i="14"/>
  <c r="Y314" i="14"/>
  <c r="M832" i="14"/>
  <c r="Y832" i="14" s="1"/>
  <c r="Y231" i="17"/>
  <c r="Y623" i="13"/>
  <c r="Y335" i="14"/>
  <c r="L601" i="17"/>
  <c r="Y601" i="17" s="1"/>
  <c r="S839" i="14"/>
  <c r="Y839" i="14" s="1"/>
  <c r="M867" i="18"/>
  <c r="Y867" i="18" s="1"/>
  <c r="O886" i="13"/>
  <c r="S892" i="13"/>
  <c r="Y313" i="14"/>
  <c r="S844" i="14"/>
  <c r="Y311" i="14"/>
  <c r="L559" i="17"/>
  <c r="Y559" i="17" s="1"/>
  <c r="Y386" i="17"/>
  <c r="M584" i="17"/>
  <c r="M888" i="13"/>
  <c r="M870" i="13"/>
  <c r="L837" i="18"/>
  <c r="Y85" i="14"/>
  <c r="S875" i="13"/>
  <c r="Y875" i="13" s="1"/>
  <c r="L859" i="13"/>
  <c r="M857" i="14"/>
  <c r="Y857" i="14" s="1"/>
  <c r="S852" i="13"/>
  <c r="Y573" i="18"/>
  <c r="Y387" i="17"/>
  <c r="Y588" i="13"/>
  <c r="Y577" i="13"/>
  <c r="Y316" i="13"/>
  <c r="M857" i="13"/>
  <c r="Y857" i="13" s="1"/>
  <c r="M891" i="13"/>
  <c r="M863" i="13"/>
  <c r="Y863" i="13" s="1"/>
  <c r="N883" i="13"/>
  <c r="L555" i="17"/>
  <c r="M892" i="13"/>
  <c r="N551" i="17"/>
  <c r="M875" i="14"/>
  <c r="Y226" i="17"/>
  <c r="L861" i="13"/>
  <c r="N854" i="13"/>
  <c r="M844" i="14"/>
  <c r="Y611" i="14"/>
  <c r="Y385" i="17"/>
  <c r="Y244" i="17"/>
  <c r="Y243" i="17"/>
  <c r="Y304" i="18"/>
  <c r="Y261" i="17"/>
  <c r="S848" i="18"/>
  <c r="Y848" i="18" s="1"/>
  <c r="Y589" i="13"/>
  <c r="S580" i="17"/>
  <c r="Y580" i="17" s="1"/>
  <c r="X532" i="17"/>
  <c r="M829" i="14"/>
  <c r="K573" i="17"/>
  <c r="Y293" i="13"/>
  <c r="Y299" i="13"/>
  <c r="L834" i="18"/>
  <c r="Y287" i="18"/>
  <c r="M856" i="14"/>
  <c r="Y856" i="14" s="1"/>
  <c r="S840" i="18"/>
  <c r="S873" i="18"/>
  <c r="M851" i="13"/>
  <c r="Y590" i="13"/>
  <c r="Y574" i="18"/>
  <c r="Y349" i="13"/>
  <c r="Y306" i="14"/>
  <c r="Y341" i="13"/>
  <c r="Y287" i="14"/>
  <c r="Y339" i="14"/>
  <c r="Y324" i="14"/>
  <c r="Y87" i="14"/>
  <c r="S862" i="18"/>
  <c r="M552" i="17"/>
  <c r="Y343" i="14"/>
  <c r="Y611" i="13"/>
  <c r="J892" i="13"/>
  <c r="L841" i="18"/>
  <c r="M822" i="14"/>
  <c r="M869" i="14"/>
  <c r="M301" i="13"/>
  <c r="S891" i="13"/>
  <c r="N107" i="19"/>
  <c r="S854" i="14"/>
  <c r="Y305" i="14"/>
  <c r="S834" i="18"/>
  <c r="Y577" i="18"/>
  <c r="Y292" i="18"/>
  <c r="Y260" i="17"/>
  <c r="S871" i="18"/>
  <c r="Y871" i="18" s="1"/>
  <c r="Y340" i="18"/>
  <c r="L838" i="18"/>
  <c r="N861" i="13"/>
  <c r="M826" i="18"/>
  <c r="Y324" i="18"/>
  <c r="V836" i="14"/>
  <c r="M855" i="13"/>
  <c r="S822" i="14"/>
  <c r="S823" i="14"/>
  <c r="Y619" i="13"/>
  <c r="Y612" i="14"/>
  <c r="Y566" i="18"/>
  <c r="S890" i="13"/>
  <c r="Y253" i="17"/>
  <c r="Y291" i="18"/>
  <c r="Y340" i="13"/>
  <c r="Y343" i="13"/>
  <c r="Y299" i="18"/>
  <c r="S817" i="14"/>
  <c r="S836" i="14"/>
  <c r="S820" i="18"/>
  <c r="Y571" i="18"/>
  <c r="M855" i="18"/>
  <c r="Y855" i="18" s="1"/>
  <c r="Y574" i="14"/>
  <c r="Y587" i="13"/>
  <c r="M860" i="13"/>
  <c r="Y860" i="13" s="1"/>
  <c r="L551" i="17"/>
  <c r="L564" i="17"/>
  <c r="O868" i="14"/>
  <c r="Y868" i="14" s="1"/>
  <c r="Y248" i="17"/>
  <c r="Y222" i="17"/>
  <c r="Y289" i="18"/>
  <c r="L851" i="13"/>
  <c r="Y604" i="18"/>
  <c r="S294" i="18"/>
  <c r="N837" i="18"/>
  <c r="M836" i="18"/>
  <c r="M866" i="14"/>
  <c r="Y343" i="18"/>
  <c r="J877" i="14"/>
  <c r="J890" i="13"/>
  <c r="N830" i="18"/>
  <c r="M874" i="18"/>
  <c r="S831" i="18"/>
  <c r="Y831" i="18" s="1"/>
  <c r="M842" i="14"/>
  <c r="Y842" i="14" s="1"/>
  <c r="N841" i="18"/>
  <c r="M868" i="18"/>
  <c r="Y868" i="18" s="1"/>
  <c r="Y251" i="17"/>
  <c r="O865" i="18"/>
  <c r="S588" i="17"/>
  <c r="S819" i="18"/>
  <c r="Y819" i="18" s="1"/>
  <c r="N555" i="17"/>
  <c r="N564" i="17"/>
  <c r="S861" i="18"/>
  <c r="Y576" i="14"/>
  <c r="S866" i="14"/>
  <c r="Y602" i="18"/>
  <c r="L549" i="17"/>
  <c r="N833" i="18"/>
  <c r="N859" i="13"/>
  <c r="M870" i="18"/>
  <c r="J866" i="14"/>
  <c r="S837" i="13"/>
  <c r="S876" i="14"/>
  <c r="J876" i="14"/>
  <c r="S582" i="17"/>
  <c r="N853" i="13"/>
  <c r="S859" i="13"/>
  <c r="O872" i="18"/>
  <c r="S874" i="18"/>
  <c r="Y601" i="14"/>
  <c r="Y607" i="14"/>
  <c r="Y608" i="14"/>
  <c r="Y572" i="18"/>
  <c r="Y568" i="14"/>
  <c r="Y578" i="18"/>
  <c r="Y569" i="18"/>
  <c r="Y562" i="18"/>
  <c r="Y285" i="18"/>
  <c r="M813" i="18"/>
  <c r="Y813" i="18" s="1"/>
  <c r="Y607" i="18"/>
  <c r="N826" i="18"/>
  <c r="N840" i="14"/>
  <c r="L836" i="18"/>
  <c r="Y567" i="14"/>
  <c r="L842" i="18"/>
  <c r="O108" i="21"/>
  <c r="Y616" i="13"/>
  <c r="Y605" i="14"/>
  <c r="L833" i="18"/>
  <c r="O866" i="14"/>
  <c r="L836" i="14"/>
  <c r="Y612" i="13"/>
  <c r="Y432" i="17"/>
  <c r="O883" i="13"/>
  <c r="N833" i="14"/>
  <c r="X79" i="19"/>
  <c r="Y610" i="14"/>
  <c r="Y605" i="18"/>
  <c r="Y608" i="18"/>
  <c r="Y606" i="14"/>
  <c r="Y447" i="17"/>
  <c r="Y624" i="13"/>
  <c r="O611" i="17"/>
  <c r="Y611" i="17" s="1"/>
  <c r="N80" i="19"/>
  <c r="O875" i="14"/>
  <c r="O873" i="18"/>
  <c r="Y604" i="14"/>
  <c r="S870" i="14"/>
  <c r="Y870" i="14" s="1"/>
  <c r="O866" i="18"/>
  <c r="J872" i="18"/>
  <c r="S883" i="13"/>
  <c r="O871" i="14"/>
  <c r="Y871" i="14" s="1"/>
  <c r="S895" i="13"/>
  <c r="Q560" i="14"/>
  <c r="S885" i="13"/>
  <c r="F108" i="21"/>
  <c r="V366" i="17"/>
  <c r="V530" i="17" s="1"/>
  <c r="V367" i="17"/>
  <c r="V531" i="17" s="1"/>
  <c r="P375" i="17"/>
  <c r="P539" i="17" s="1"/>
  <c r="V372" i="17"/>
  <c r="V536" i="17" s="1"/>
  <c r="J25" i="20"/>
  <c r="P379" i="17"/>
  <c r="P543" i="17" s="1"/>
  <c r="V370" i="17"/>
  <c r="V534" i="17" s="1"/>
  <c r="T372" i="17"/>
  <c r="T536" i="17" s="1"/>
  <c r="T25" i="20"/>
  <c r="V363" i="17"/>
  <c r="V527" i="17" s="1"/>
  <c r="T373" i="17"/>
  <c r="T537" i="17" s="1"/>
  <c r="P364" i="17"/>
  <c r="P528" i="17" s="1"/>
  <c r="T376" i="17"/>
  <c r="T540" i="17" s="1"/>
  <c r="N25" i="20"/>
  <c r="P366" i="17"/>
  <c r="P530" i="17" s="1"/>
  <c r="R374" i="17"/>
  <c r="R538" i="17" s="1"/>
  <c r="R371" i="17"/>
  <c r="R535" i="17" s="1"/>
  <c r="P368" i="17"/>
  <c r="P532" i="17" s="1"/>
  <c r="P347" i="17"/>
  <c r="P511" i="17" s="1"/>
  <c r="R366" i="17"/>
  <c r="R530" i="17" s="1"/>
  <c r="R373" i="17"/>
  <c r="R537" i="17" s="1"/>
  <c r="K373" i="17"/>
  <c r="K537" i="17" s="1"/>
  <c r="R364" i="17"/>
  <c r="R528" i="17" s="1"/>
  <c r="R365" i="17"/>
  <c r="R529" i="17" s="1"/>
  <c r="K368" i="17"/>
  <c r="K532" i="17" s="1"/>
  <c r="Q373" i="17"/>
  <c r="Q537" i="17" s="1"/>
  <c r="R347" i="17"/>
  <c r="R511" i="17" s="1"/>
  <c r="R368" i="17"/>
  <c r="R532" i="17" s="1"/>
  <c r="K367" i="17"/>
  <c r="K531" i="17" s="1"/>
  <c r="U26" i="20"/>
  <c r="R367" i="17"/>
  <c r="R531" i="17" s="1"/>
  <c r="R375" i="17"/>
  <c r="R539" i="17" s="1"/>
  <c r="K347" i="17"/>
  <c r="K511" i="17" s="1"/>
  <c r="U25" i="20"/>
  <c r="P372" i="17"/>
  <c r="P536" i="17" s="1"/>
  <c r="Q26" i="20"/>
  <c r="R372" i="17"/>
  <c r="R536" i="17" s="1"/>
  <c r="R377" i="17"/>
  <c r="R541" i="17" s="1"/>
  <c r="Q25" i="20"/>
  <c r="N26" i="20"/>
  <c r="O26" i="20"/>
  <c r="V379" i="17"/>
  <c r="V543" i="17" s="1"/>
  <c r="J363" i="17"/>
  <c r="J527" i="17" s="1"/>
  <c r="Q366" i="17"/>
  <c r="Q530" i="17" s="1"/>
  <c r="P376" i="17"/>
  <c r="P540" i="17" s="1"/>
  <c r="U374" i="17"/>
  <c r="U538" i="17" s="1"/>
  <c r="U366" i="17"/>
  <c r="U530" i="17" s="1"/>
  <c r="P374" i="17"/>
  <c r="P538" i="17" s="1"/>
  <c r="P365" i="17"/>
  <c r="P529" i="17" s="1"/>
  <c r="U365" i="17"/>
  <c r="U529" i="17" s="1"/>
  <c r="S25" i="20"/>
  <c r="P371" i="17"/>
  <c r="P535" i="17" s="1"/>
  <c r="P369" i="17"/>
  <c r="P533" i="17" s="1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L573" i="17"/>
  <c r="O573" i="17"/>
  <c r="W462" i="17"/>
  <c r="M141" i="8"/>
  <c r="P582" i="17"/>
  <c r="U631" i="17"/>
  <c r="W540" i="17"/>
  <c r="J582" i="17"/>
  <c r="X538" i="17"/>
  <c r="N573" i="17"/>
  <c r="X582" i="17"/>
  <c r="U469" i="17"/>
  <c r="P565" i="17"/>
  <c r="V565" i="17"/>
  <c r="Y73" i="17"/>
  <c r="X565" i="17"/>
  <c r="M469" i="17"/>
  <c r="R462" i="17"/>
  <c r="N582" i="17"/>
  <c r="M582" i="17"/>
  <c r="O462" i="17"/>
  <c r="J68" i="17"/>
  <c r="J560" i="17" s="1"/>
  <c r="P68" i="17"/>
  <c r="P560" i="17" s="1"/>
  <c r="W68" i="17"/>
  <c r="W560" i="17" s="1"/>
  <c r="K560" i="17"/>
  <c r="Q68" i="17"/>
  <c r="Q560" i="17" s="1"/>
  <c r="U68" i="17"/>
  <c r="U560" i="17" s="1"/>
  <c r="S68" i="17"/>
  <c r="S560" i="17" s="1"/>
  <c r="T68" i="17"/>
  <c r="T560" i="17" s="1"/>
  <c r="L68" i="17"/>
  <c r="L560" i="17" s="1"/>
  <c r="N68" i="17"/>
  <c r="N560" i="17" s="1"/>
  <c r="T582" i="17"/>
  <c r="R68" i="17"/>
  <c r="R560" i="17" s="1"/>
  <c r="M68" i="17"/>
  <c r="M560" i="17" s="1"/>
  <c r="L582" i="17"/>
  <c r="X68" i="17"/>
  <c r="X560" i="17" s="1"/>
  <c r="O68" i="17"/>
  <c r="O560" i="17" s="1"/>
  <c r="V68" i="17"/>
  <c r="V560" i="17" s="1"/>
  <c r="Y418" i="17"/>
  <c r="V582" i="17"/>
  <c r="O590" i="17"/>
  <c r="N565" i="17"/>
  <c r="U573" i="17"/>
  <c r="Q573" i="17"/>
  <c r="O565" i="17"/>
  <c r="K582" i="17"/>
  <c r="Q565" i="17"/>
  <c r="V573" i="17"/>
  <c r="X533" i="17"/>
  <c r="Q582" i="17"/>
  <c r="R582" i="17"/>
  <c r="S573" i="17"/>
  <c r="O582" i="17"/>
  <c r="W532" i="17"/>
  <c r="R631" i="17"/>
  <c r="K469" i="17"/>
  <c r="W631" i="17"/>
  <c r="J565" i="17"/>
  <c r="S565" i="17"/>
  <c r="R469" i="17"/>
  <c r="N469" i="17"/>
  <c r="W573" i="17"/>
  <c r="P573" i="17"/>
  <c r="R590" i="17"/>
  <c r="W533" i="17"/>
  <c r="K590" i="17"/>
  <c r="K631" i="17"/>
  <c r="W541" i="17"/>
  <c r="X631" i="17"/>
  <c r="J573" i="17"/>
  <c r="W565" i="17"/>
  <c r="T469" i="17"/>
  <c r="T565" i="17"/>
  <c r="X540" i="17"/>
  <c r="L565" i="17"/>
  <c r="Y460" i="17"/>
  <c r="V469" i="17"/>
  <c r="R573" i="17"/>
  <c r="M75" i="8"/>
  <c r="Y409" i="17"/>
  <c r="U565" i="17"/>
  <c r="Y396" i="17"/>
  <c r="Q631" i="17"/>
  <c r="N631" i="17"/>
  <c r="O469" i="17"/>
  <c r="U590" i="17"/>
  <c r="Q469" i="17"/>
  <c r="L631" i="17"/>
  <c r="M532" i="17"/>
  <c r="T573" i="17"/>
  <c r="X469" i="17"/>
  <c r="V590" i="17"/>
  <c r="Y212" i="17"/>
  <c r="Y401" i="17"/>
  <c r="Y204" i="17"/>
  <c r="L590" i="17"/>
  <c r="M631" i="17"/>
  <c r="N532" i="17"/>
  <c r="M134" i="8"/>
  <c r="X541" i="17"/>
  <c r="Q590" i="17"/>
  <c r="W469" i="17"/>
  <c r="S631" i="17"/>
  <c r="Y303" i="17"/>
  <c r="Y467" i="17"/>
  <c r="Y237" i="17"/>
  <c r="J631" i="17"/>
  <c r="K565" i="17"/>
  <c r="V631" i="17"/>
  <c r="M52" i="8"/>
  <c r="S469" i="17"/>
  <c r="J469" i="17"/>
  <c r="S590" i="17"/>
  <c r="M99" i="8"/>
  <c r="Y213" i="17"/>
  <c r="T631" i="17"/>
  <c r="T590" i="17"/>
  <c r="M540" i="17"/>
  <c r="Y205" i="17"/>
  <c r="Y98" i="17"/>
  <c r="Y210" i="17"/>
  <c r="X590" i="17"/>
  <c r="Y296" i="17"/>
  <c r="R540" i="17"/>
  <c r="W538" i="17"/>
  <c r="Y262" i="17"/>
  <c r="P590" i="17"/>
  <c r="W590" i="17"/>
  <c r="N590" i="17"/>
  <c r="Y48" i="17"/>
  <c r="M590" i="17"/>
  <c r="F16" i="12"/>
  <c r="I661" i="17"/>
  <c r="G17" i="1" s="1"/>
  <c r="G16" i="24" s="1"/>
  <c r="G270" i="6"/>
  <c r="I1065" i="14" s="1"/>
  <c r="O869" i="18"/>
  <c r="N336" i="13"/>
  <c r="S301" i="13"/>
  <c r="P462" i="17"/>
  <c r="N108" i="21"/>
  <c r="N869" i="18"/>
  <c r="J282" i="18"/>
  <c r="X863" i="18"/>
  <c r="P108" i="21"/>
  <c r="S874" i="14"/>
  <c r="X807" i="18"/>
  <c r="V301" i="13"/>
  <c r="J840" i="13"/>
  <c r="J843" i="13" s="1"/>
  <c r="N840" i="13"/>
  <c r="M539" i="17"/>
  <c r="O595" i="14"/>
  <c r="T301" i="13"/>
  <c r="X558" i="18"/>
  <c r="S543" i="17"/>
  <c r="V282" i="18"/>
  <c r="K301" i="13"/>
  <c r="O541" i="17"/>
  <c r="K106" i="19"/>
  <c r="L462" i="17"/>
  <c r="I105" i="19"/>
  <c r="S507" i="17"/>
  <c r="P282" i="18"/>
  <c r="O849" i="13"/>
  <c r="H126" i="21"/>
  <c r="H123" i="21" s="1"/>
  <c r="V507" i="17"/>
  <c r="N595" i="14"/>
  <c r="S330" i="14"/>
  <c r="W558" i="18"/>
  <c r="Q849" i="13"/>
  <c r="G126" i="21"/>
  <c r="G123" i="21" s="1"/>
  <c r="W298" i="17"/>
  <c r="K849" i="13"/>
  <c r="W814" i="18"/>
  <c r="V558" i="18"/>
  <c r="M869" i="18"/>
  <c r="O52" i="14"/>
  <c r="I52" i="19"/>
  <c r="P301" i="13"/>
  <c r="X282" i="18"/>
  <c r="W595" i="14"/>
  <c r="R622" i="17"/>
  <c r="S869" i="18"/>
  <c r="N282" i="18"/>
  <c r="L52" i="14"/>
  <c r="W622" i="17"/>
  <c r="K336" i="13"/>
  <c r="S541" i="17"/>
  <c r="T595" i="14"/>
  <c r="M840" i="13"/>
  <c r="M535" i="17"/>
  <c r="L560" i="14"/>
  <c r="S52" i="13"/>
  <c r="J108" i="21"/>
  <c r="P330" i="14"/>
  <c r="N295" i="14"/>
  <c r="N102" i="21"/>
  <c r="W869" i="18"/>
  <c r="X298" i="17"/>
  <c r="U560" i="14"/>
  <c r="R282" i="18"/>
  <c r="K560" i="14"/>
  <c r="V869" i="18"/>
  <c r="O633" i="13"/>
  <c r="W195" i="17"/>
  <c r="U507" i="17"/>
  <c r="L817" i="14"/>
  <c r="L825" i="14" s="1"/>
  <c r="N65" i="13"/>
  <c r="R52" i="14"/>
  <c r="U869" i="18"/>
  <c r="P874" i="14"/>
  <c r="O874" i="14"/>
  <c r="K24" i="19"/>
  <c r="K108" i="19" s="1"/>
  <c r="K330" i="14"/>
  <c r="S282" i="18"/>
  <c r="P126" i="21"/>
  <c r="P123" i="21" s="1"/>
  <c r="L849" i="13"/>
  <c r="L301" i="13"/>
  <c r="G102" i="21"/>
  <c r="W24" i="19"/>
  <c r="W108" i="19" s="1"/>
  <c r="M126" i="21"/>
  <c r="M123" i="21" s="1"/>
  <c r="K595" i="14"/>
  <c r="R873" i="13"/>
  <c r="T560" i="14"/>
  <c r="R633" i="13"/>
  <c r="O888" i="13"/>
  <c r="R298" i="17"/>
  <c r="W294" i="18"/>
  <c r="U817" i="14"/>
  <c r="U825" i="14" s="1"/>
  <c r="R836" i="14"/>
  <c r="N507" i="17"/>
  <c r="M533" i="17"/>
  <c r="M541" i="17"/>
  <c r="J507" i="17"/>
  <c r="K507" i="17"/>
  <c r="P295" i="14"/>
  <c r="Q823" i="14"/>
  <c r="J874" i="14"/>
  <c r="P869" i="18"/>
  <c r="M108" i="21"/>
  <c r="T818" i="18"/>
  <c r="R108" i="21"/>
  <c r="S91" i="14"/>
  <c r="T336" i="13"/>
  <c r="K869" i="18"/>
  <c r="P873" i="13"/>
  <c r="P878" i="13" s="1"/>
  <c r="N558" i="18"/>
  <c r="W507" i="17"/>
  <c r="S295" i="14"/>
  <c r="T869" i="18"/>
  <c r="X295" i="14"/>
  <c r="M282" i="18"/>
  <c r="Q105" i="19"/>
  <c r="Q298" i="17"/>
  <c r="T507" i="17"/>
  <c r="N818" i="14"/>
  <c r="N825" i="14" s="1"/>
  <c r="Y215" i="17"/>
  <c r="T817" i="14"/>
  <c r="T825" i="14" s="1"/>
  <c r="Y322" i="14"/>
  <c r="J52" i="14"/>
  <c r="R105" i="19"/>
  <c r="H141" i="21"/>
  <c r="H135" i="21" s="1"/>
  <c r="Q336" i="13"/>
  <c r="R595" i="14"/>
  <c r="J141" i="17"/>
  <c r="L30" i="13"/>
  <c r="T622" i="17"/>
  <c r="S528" i="17"/>
  <c r="U818" i="18"/>
  <c r="N52" i="13"/>
  <c r="Q295" i="14"/>
  <c r="L298" i="17"/>
  <c r="J869" i="18"/>
  <c r="L528" i="17"/>
  <c r="Y558" i="14"/>
  <c r="P849" i="13"/>
  <c r="P865" i="13" s="1"/>
  <c r="L126" i="21"/>
  <c r="L123" i="21" s="1"/>
  <c r="R869" i="18"/>
  <c r="S633" i="13"/>
  <c r="U282" i="18"/>
  <c r="V595" i="14"/>
  <c r="J91" i="14"/>
  <c r="Y852" i="18"/>
  <c r="N814" i="18"/>
  <c r="W506" i="17"/>
  <c r="M543" i="17"/>
  <c r="S888" i="13"/>
  <c r="J330" i="14"/>
  <c r="J462" i="17"/>
  <c r="L52" i="13"/>
  <c r="M560" i="14"/>
  <c r="J543" i="17"/>
  <c r="J558" i="18"/>
  <c r="M359" i="17"/>
  <c r="K141" i="17"/>
  <c r="M595" i="14"/>
  <c r="K52" i="14"/>
  <c r="J836" i="14"/>
  <c r="O295" i="14"/>
  <c r="K818" i="18"/>
  <c r="Y820" i="14"/>
  <c r="Y335" i="18"/>
  <c r="T282" i="18"/>
  <c r="L837" i="13"/>
  <c r="L843" i="13" s="1"/>
  <c r="Y513" i="17"/>
  <c r="X560" i="14"/>
  <c r="L65" i="13"/>
  <c r="N560" i="14"/>
  <c r="R560" i="14"/>
  <c r="L295" i="14"/>
  <c r="L874" i="14"/>
  <c r="J117" i="21"/>
  <c r="K295" i="14"/>
  <c r="W282" i="18"/>
  <c r="O838" i="14"/>
  <c r="W807" i="18"/>
  <c r="P30" i="13"/>
  <c r="S336" i="13"/>
  <c r="P362" i="13"/>
  <c r="O558" i="18"/>
  <c r="M823" i="14"/>
  <c r="T52" i="14"/>
  <c r="L625" i="17"/>
  <c r="Y625" i="17" s="1"/>
  <c r="G108" i="21"/>
  <c r="U105" i="19"/>
  <c r="J875" i="14"/>
  <c r="S814" i="18"/>
  <c r="R558" i="18"/>
  <c r="S195" i="17"/>
  <c r="K852" i="14"/>
  <c r="Y852" i="14" s="1"/>
  <c r="P141" i="17"/>
  <c r="P120" i="21"/>
  <c r="L558" i="18"/>
  <c r="N117" i="21"/>
  <c r="K867" i="14"/>
  <c r="X330" i="14"/>
  <c r="L282" i="18"/>
  <c r="R889" i="13"/>
  <c r="J595" i="14"/>
  <c r="J120" i="21"/>
  <c r="X507" i="17"/>
  <c r="R126" i="21"/>
  <c r="R123" i="21" s="1"/>
  <c r="P560" i="14"/>
  <c r="Q462" i="17"/>
  <c r="O126" i="21"/>
  <c r="O123" i="21" s="1"/>
  <c r="K528" i="17"/>
  <c r="Y843" i="14"/>
  <c r="N895" i="13"/>
  <c r="R295" i="14"/>
  <c r="L330" i="14"/>
  <c r="Y30" i="14"/>
  <c r="S558" i="18"/>
  <c r="O582" i="14"/>
  <c r="U80" i="19"/>
  <c r="U462" i="17"/>
  <c r="P52" i="19"/>
  <c r="X195" i="17"/>
  <c r="N867" i="14"/>
  <c r="U295" i="14"/>
  <c r="Q330" i="14"/>
  <c r="K91" i="14"/>
  <c r="S516" i="17"/>
  <c r="T849" i="13"/>
  <c r="T865" i="13" s="1"/>
  <c r="V535" i="17"/>
  <c r="Y291" i="14"/>
  <c r="Q65" i="13"/>
  <c r="Q30" i="13"/>
  <c r="O330" i="14"/>
  <c r="L507" i="17"/>
  <c r="T295" i="14"/>
  <c r="N849" i="13"/>
  <c r="V298" i="17"/>
  <c r="R102" i="21"/>
  <c r="Y41" i="14"/>
  <c r="J855" i="14"/>
  <c r="Y855" i="14" s="1"/>
  <c r="K102" i="21"/>
  <c r="M507" i="17"/>
  <c r="V24" i="19"/>
  <c r="L195" i="17"/>
  <c r="O560" i="14"/>
  <c r="Q595" i="14"/>
  <c r="N633" i="13"/>
  <c r="O622" i="17"/>
  <c r="L863" i="18"/>
  <c r="M534" i="17"/>
  <c r="N362" i="13"/>
  <c r="N30" i="13"/>
  <c r="R65" i="13"/>
  <c r="Y49" i="14"/>
  <c r="Y639" i="17"/>
  <c r="X825" i="14"/>
  <c r="Y80" i="13"/>
  <c r="Y341" i="18"/>
  <c r="Y841" i="14"/>
  <c r="Q814" i="18"/>
  <c r="J582" i="14"/>
  <c r="T30" i="13"/>
  <c r="J105" i="19"/>
  <c r="N120" i="21"/>
  <c r="Y278" i="18"/>
  <c r="Y552" i="14"/>
  <c r="P814" i="18"/>
  <c r="K558" i="18"/>
  <c r="P825" i="14"/>
  <c r="Y303" i="14"/>
  <c r="Y121" i="17"/>
  <c r="Y81" i="14"/>
  <c r="Y23" i="13"/>
  <c r="Y577" i="14"/>
  <c r="Y80" i="14"/>
  <c r="K819" i="14"/>
  <c r="K825" i="14" s="1"/>
  <c r="V105" i="19"/>
  <c r="P558" i="18"/>
  <c r="M52" i="19"/>
  <c r="J65" i="13"/>
  <c r="M854" i="14"/>
  <c r="S560" i="14"/>
  <c r="Q282" i="18"/>
  <c r="R864" i="14"/>
  <c r="Y310" i="14"/>
  <c r="N105" i="19"/>
  <c r="Q818" i="14"/>
  <c r="T52" i="13"/>
  <c r="N838" i="13"/>
  <c r="T633" i="13"/>
  <c r="Y80" i="17"/>
  <c r="M120" i="21"/>
  <c r="Y821" i="14"/>
  <c r="T105" i="19"/>
  <c r="Y288" i="14"/>
  <c r="V295" i="14"/>
  <c r="J30" i="13"/>
  <c r="Q619" i="18"/>
  <c r="X156" i="15"/>
  <c r="R120" i="21"/>
  <c r="F117" i="21"/>
  <c r="L869" i="18"/>
  <c r="T837" i="13"/>
  <c r="J317" i="14"/>
  <c r="M330" i="14"/>
  <c r="Y546" i="14"/>
  <c r="W91" i="14"/>
  <c r="Q108" i="21"/>
  <c r="M52" i="14"/>
  <c r="Q558" i="18"/>
  <c r="J814" i="18"/>
  <c r="O298" i="17"/>
  <c r="V633" i="13"/>
  <c r="O30" i="13"/>
  <c r="M836" i="13"/>
  <c r="L91" i="14"/>
  <c r="N52" i="14"/>
  <c r="Y880" i="14"/>
  <c r="T330" i="14"/>
  <c r="J833" i="14"/>
  <c r="I102" i="21"/>
  <c r="M336" i="13"/>
  <c r="L893" i="13"/>
  <c r="O336" i="13"/>
  <c r="M528" i="17"/>
  <c r="L818" i="18"/>
  <c r="T65" i="13"/>
  <c r="V560" i="14"/>
  <c r="Y49" i="18"/>
  <c r="Y609" i="14"/>
  <c r="N818" i="18"/>
  <c r="J298" i="17"/>
  <c r="S818" i="18"/>
  <c r="P91" i="14"/>
  <c r="M295" i="14"/>
  <c r="O823" i="14"/>
  <c r="O825" i="14" s="1"/>
  <c r="L858" i="14"/>
  <c r="S819" i="14"/>
  <c r="P818" i="18"/>
  <c r="Y325" i="14"/>
  <c r="V462" i="17"/>
  <c r="Y591" i="14"/>
  <c r="Y43" i="14"/>
  <c r="Y599" i="14"/>
  <c r="Y521" i="17"/>
  <c r="Y43" i="17"/>
  <c r="K120" i="21"/>
  <c r="M24" i="19"/>
  <c r="Y811" i="14"/>
  <c r="W295" i="14"/>
  <c r="Y289" i="14"/>
  <c r="Q52" i="14"/>
  <c r="T362" i="13"/>
  <c r="V323" i="13"/>
  <c r="J195" i="17"/>
  <c r="Y865" i="14"/>
  <c r="Y562" i="17"/>
  <c r="U323" i="13"/>
  <c r="Y587" i="17"/>
  <c r="R533" i="17"/>
  <c r="P323" i="13"/>
  <c r="Y139" i="17"/>
  <c r="U838" i="14"/>
  <c r="U52" i="14"/>
  <c r="X838" i="14"/>
  <c r="X52" i="14"/>
  <c r="T838" i="14"/>
  <c r="V858" i="14"/>
  <c r="V330" i="14"/>
  <c r="Y426" i="17"/>
  <c r="J560" i="14"/>
  <c r="K30" i="13"/>
  <c r="J520" i="17"/>
  <c r="Y520" i="17" s="1"/>
  <c r="Y90" i="17"/>
  <c r="U633" i="13"/>
  <c r="W621" i="17"/>
  <c r="O105" i="19"/>
  <c r="M538" i="17"/>
  <c r="R818" i="18"/>
  <c r="J295" i="14"/>
  <c r="Y41" i="17"/>
  <c r="F120" i="21"/>
  <c r="Y550" i="18"/>
  <c r="Y353" i="13"/>
  <c r="Y287" i="13"/>
  <c r="M323" i="13"/>
  <c r="J24" i="19"/>
  <c r="J108" i="19" s="1"/>
  <c r="M52" i="13"/>
  <c r="Y199" i="17"/>
  <c r="Y49" i="17"/>
  <c r="Y879" i="14"/>
  <c r="P838" i="14"/>
  <c r="P52" i="14"/>
  <c r="M105" i="19"/>
  <c r="V862" i="13"/>
  <c r="Q507" i="17"/>
  <c r="S462" i="17"/>
  <c r="P195" i="17"/>
  <c r="Y851" i="14"/>
  <c r="Y815" i="18"/>
  <c r="T895" i="13"/>
  <c r="O619" i="18"/>
  <c r="L24" i="19"/>
  <c r="L108" i="19" s="1"/>
  <c r="U558" i="18"/>
  <c r="R52" i="13"/>
  <c r="S619" i="18"/>
  <c r="S323" i="13"/>
  <c r="J819" i="14"/>
  <c r="R117" i="21"/>
  <c r="M362" i="13"/>
  <c r="Y557" i="14"/>
  <c r="V52" i="14"/>
  <c r="Y581" i="17"/>
  <c r="N619" i="18"/>
  <c r="K619" i="18"/>
  <c r="K105" i="21"/>
  <c r="X21" i="19"/>
  <c r="O323" i="13"/>
  <c r="R825" i="14"/>
  <c r="Y344" i="13"/>
  <c r="L621" i="14"/>
  <c r="Y835" i="14"/>
  <c r="R195" i="17"/>
  <c r="S838" i="14"/>
  <c r="S52" i="14"/>
  <c r="L838" i="14"/>
  <c r="U330" i="14"/>
  <c r="U858" i="14"/>
  <c r="N330" i="14"/>
  <c r="T195" i="17"/>
  <c r="K141" i="21"/>
  <c r="K135" i="21" s="1"/>
  <c r="Q195" i="17"/>
  <c r="Y328" i="14"/>
  <c r="Y312" i="13"/>
  <c r="Y336" i="18"/>
  <c r="V825" i="14"/>
  <c r="Q117" i="21"/>
  <c r="W52" i="14"/>
  <c r="W838" i="14"/>
  <c r="Y71" i="14"/>
  <c r="S298" i="17"/>
  <c r="Y59" i="13"/>
  <c r="Y618" i="13"/>
  <c r="T323" i="13"/>
  <c r="P102" i="21"/>
  <c r="P65" i="13"/>
  <c r="M619" i="18"/>
  <c r="Y350" i="18"/>
  <c r="Y309" i="18"/>
  <c r="K582" i="14"/>
  <c r="Y894" i="13"/>
  <c r="V52" i="13"/>
  <c r="N902" i="13"/>
  <c r="K105" i="19"/>
  <c r="Y603" i="18"/>
  <c r="W817" i="14"/>
  <c r="W560" i="14"/>
  <c r="O631" i="17"/>
  <c r="U65" i="13"/>
  <c r="P105" i="21"/>
  <c r="V65" i="13"/>
  <c r="U619" i="18"/>
  <c r="G120" i="21"/>
  <c r="Y192" i="17"/>
  <c r="H102" i="21"/>
  <c r="M195" i="17"/>
  <c r="Y297" i="17"/>
  <c r="H120" i="21"/>
  <c r="R870" i="13"/>
  <c r="Y518" i="17"/>
  <c r="U867" i="14"/>
  <c r="Q886" i="13"/>
  <c r="X814" i="18"/>
  <c r="Y829" i="13"/>
  <c r="Y112" i="17"/>
  <c r="Y42" i="18"/>
  <c r="X462" i="17"/>
  <c r="K462" i="17"/>
  <c r="U886" i="13"/>
  <c r="N323" i="13"/>
  <c r="M558" i="18"/>
  <c r="L120" i="21"/>
  <c r="K854" i="13"/>
  <c r="X50" i="19"/>
  <c r="U807" i="18"/>
  <c r="P141" i="21"/>
  <c r="P135" i="21" s="1"/>
  <c r="V619" i="18"/>
  <c r="K633" i="13"/>
  <c r="K362" i="13"/>
  <c r="V195" i="17"/>
  <c r="Y348" i="17"/>
  <c r="J889" i="13"/>
  <c r="S30" i="13"/>
  <c r="Y17" i="17"/>
  <c r="O120" i="21"/>
  <c r="Y610" i="18"/>
  <c r="U195" i="17"/>
  <c r="O362" i="13"/>
  <c r="M901" i="13"/>
  <c r="Y178" i="17"/>
  <c r="Y279" i="18"/>
  <c r="P507" i="17"/>
  <c r="Q102" i="21"/>
  <c r="P633" i="13"/>
  <c r="J126" i="21"/>
  <c r="J123" i="21" s="1"/>
  <c r="M849" i="13"/>
  <c r="Y458" i="17"/>
  <c r="O24" i="19"/>
  <c r="R621" i="17"/>
  <c r="L870" i="13"/>
  <c r="Y24" i="13"/>
  <c r="U30" i="13"/>
  <c r="U91" i="14"/>
  <c r="R507" i="17"/>
  <c r="U864" i="18"/>
  <c r="Y864" i="18" s="1"/>
  <c r="N106" i="19"/>
  <c r="Y354" i="13"/>
  <c r="J590" i="17"/>
  <c r="U298" i="17"/>
  <c r="R619" i="18"/>
  <c r="L595" i="14"/>
  <c r="Y568" i="18"/>
  <c r="Y841" i="13"/>
  <c r="Y36" i="18"/>
  <c r="R301" i="13"/>
  <c r="Y579" i="17"/>
  <c r="O853" i="13"/>
  <c r="Y589" i="14"/>
  <c r="M622" i="17"/>
  <c r="Y179" i="17"/>
  <c r="L102" i="21"/>
  <c r="O359" i="17"/>
  <c r="X359" i="17"/>
  <c r="N582" i="14"/>
  <c r="J849" i="13"/>
  <c r="Q120" i="21"/>
  <c r="J619" i="18"/>
  <c r="T558" i="18"/>
  <c r="L867" i="14"/>
  <c r="Y72" i="13"/>
  <c r="Y320" i="13"/>
  <c r="Y606" i="18"/>
  <c r="J870" i="18"/>
  <c r="Y56" i="13"/>
  <c r="Y83" i="18"/>
  <c r="Y131" i="17"/>
  <c r="O818" i="18"/>
  <c r="Y34" i="18"/>
  <c r="I1087" i="13"/>
  <c r="H280" i="5"/>
  <c r="Y337" i="14"/>
  <c r="Y348" i="14"/>
  <c r="Y623" i="17"/>
  <c r="Y873" i="14"/>
  <c r="Y62" i="14"/>
  <c r="X380" i="17"/>
  <c r="M582" i="14"/>
  <c r="Q818" i="18"/>
  <c r="Y188" i="17"/>
  <c r="X32" i="15"/>
  <c r="I155" i="15"/>
  <c r="X155" i="15" s="1"/>
  <c r="P356" i="14"/>
  <c r="N141" i="21"/>
  <c r="N135" i="21" s="1"/>
  <c r="R141" i="17"/>
  <c r="R629" i="17"/>
  <c r="W141" i="17"/>
  <c r="W629" i="17"/>
  <c r="S141" i="17"/>
  <c r="Y83" i="17"/>
  <c r="O52" i="19"/>
  <c r="Y56" i="17"/>
  <c r="U52" i="13"/>
  <c r="V884" i="14"/>
  <c r="V91" i="14"/>
  <c r="T141" i="17"/>
  <c r="T629" i="17"/>
  <c r="O629" i="17"/>
  <c r="O141" i="17"/>
  <c r="S595" i="14"/>
  <c r="Y602" i="14"/>
  <c r="V356" i="14"/>
  <c r="Y311" i="18"/>
  <c r="Q52" i="13"/>
  <c r="X52" i="13"/>
  <c r="X884" i="14"/>
  <c r="X91" i="14"/>
  <c r="Q884" i="14"/>
  <c r="Q91" i="14"/>
  <c r="O91" i="14"/>
  <c r="Q629" i="17"/>
  <c r="Q141" i="17"/>
  <c r="M141" i="17"/>
  <c r="M629" i="17"/>
  <c r="P854" i="14"/>
  <c r="P595" i="14"/>
  <c r="P884" i="14"/>
  <c r="K884" i="14"/>
  <c r="V621" i="14"/>
  <c r="Q362" i="13"/>
  <c r="Y46" i="13"/>
  <c r="Y286" i="18"/>
  <c r="S621" i="14"/>
  <c r="T884" i="14"/>
  <c r="T91" i="14"/>
  <c r="N141" i="17"/>
  <c r="N629" i="17"/>
  <c r="W330" i="14"/>
  <c r="W858" i="14"/>
  <c r="U595" i="14"/>
  <c r="N91" i="14"/>
  <c r="Y85" i="17"/>
  <c r="W106" i="19"/>
  <c r="U362" i="13"/>
  <c r="Y18" i="17"/>
  <c r="X301" i="13"/>
  <c r="L141" i="17"/>
  <c r="L629" i="17"/>
  <c r="X629" i="17"/>
  <c r="X141" i="17"/>
  <c r="R858" i="14"/>
  <c r="R330" i="14"/>
  <c r="O117" i="21"/>
  <c r="J105" i="21"/>
  <c r="E144" i="21"/>
  <c r="O145" i="21" s="1"/>
  <c r="S451" i="17" s="1"/>
  <c r="P52" i="13"/>
  <c r="L105" i="21"/>
  <c r="I105" i="21"/>
  <c r="R52" i="19"/>
  <c r="M91" i="14"/>
  <c r="M884" i="14"/>
  <c r="Y235" i="17"/>
  <c r="Y42" i="17"/>
  <c r="V141" i="17"/>
  <c r="V629" i="17"/>
  <c r="J516" i="17"/>
  <c r="Y24" i="18"/>
  <c r="Q105" i="21"/>
  <c r="S52" i="17"/>
  <c r="R884" i="14"/>
  <c r="R91" i="14"/>
  <c r="U141" i="17"/>
  <c r="S884" i="14"/>
  <c r="N854" i="14"/>
  <c r="Y47" i="17"/>
  <c r="Y466" i="17"/>
  <c r="T621" i="14"/>
  <c r="Y89" i="14"/>
  <c r="J629" i="17"/>
  <c r="Y137" i="17"/>
  <c r="X854" i="14"/>
  <c r="X595" i="14"/>
  <c r="J861" i="18"/>
  <c r="Y69" i="18"/>
  <c r="Y70" i="13"/>
  <c r="J883" i="13"/>
  <c r="V294" i="18"/>
  <c r="V814" i="18"/>
  <c r="R294" i="18"/>
  <c r="R814" i="18"/>
  <c r="Y223" i="17"/>
  <c r="W853" i="14"/>
  <c r="W65" i="14"/>
  <c r="T52" i="19"/>
  <c r="T106" i="19"/>
  <c r="T356" i="14"/>
  <c r="X873" i="13"/>
  <c r="X336" i="13"/>
  <c r="V849" i="13"/>
  <c r="Q582" i="14"/>
  <c r="K126" i="21"/>
  <c r="K123" i="21" s="1"/>
  <c r="N195" i="17"/>
  <c r="J818" i="18"/>
  <c r="L105" i="19"/>
  <c r="Q633" i="13"/>
  <c r="J102" i="21"/>
  <c r="Q888" i="13"/>
  <c r="U901" i="13"/>
  <c r="Y618" i="14"/>
  <c r="J883" i="14"/>
  <c r="Y883" i="14" s="1"/>
  <c r="N65" i="14"/>
  <c r="N853" i="14"/>
  <c r="U317" i="14"/>
  <c r="U834" i="14"/>
  <c r="Y617" i="14"/>
  <c r="J882" i="14"/>
  <c r="Y78" i="13"/>
  <c r="J891" i="13"/>
  <c r="X582" i="14"/>
  <c r="X829" i="14"/>
  <c r="Y81" i="18"/>
  <c r="J873" i="18"/>
  <c r="J597" i="17"/>
  <c r="Y597" i="17" s="1"/>
  <c r="Y433" i="17"/>
  <c r="P902" i="13"/>
  <c r="O356" i="14"/>
  <c r="O867" i="14"/>
  <c r="M575" i="17"/>
  <c r="W336" i="13"/>
  <c r="G141" i="21"/>
  <c r="G135" i="21" s="1"/>
  <c r="K878" i="14"/>
  <c r="S24" i="19"/>
  <c r="M633" i="13"/>
  <c r="L323" i="13"/>
  <c r="L106" i="19"/>
  <c r="T298" i="17"/>
  <c r="K621" i="14"/>
  <c r="T870" i="13"/>
  <c r="T878" i="13" s="1"/>
  <c r="L362" i="13"/>
  <c r="O52" i="13"/>
  <c r="T619" i="18"/>
  <c r="I24" i="19"/>
  <c r="R323" i="13"/>
  <c r="Y26" i="18"/>
  <c r="X537" i="17"/>
  <c r="L52" i="17"/>
  <c r="Y293" i="17"/>
  <c r="M102" i="21"/>
  <c r="Y344" i="18"/>
  <c r="T24" i="19"/>
  <c r="X34" i="15"/>
  <c r="Y576" i="13"/>
  <c r="Y57" i="13"/>
  <c r="Q836" i="13"/>
  <c r="M577" i="17"/>
  <c r="W359" i="17"/>
  <c r="Y331" i="13"/>
  <c r="R362" i="13"/>
  <c r="J52" i="13"/>
  <c r="T853" i="14"/>
  <c r="T860" i="14" s="1"/>
  <c r="T65" i="14"/>
  <c r="K853" i="14"/>
  <c r="K65" i="14"/>
  <c r="W834" i="14"/>
  <c r="W317" i="14"/>
  <c r="N317" i="14"/>
  <c r="N834" i="14"/>
  <c r="J872" i="14"/>
  <c r="Y342" i="14"/>
  <c r="V829" i="14"/>
  <c r="V582" i="14"/>
  <c r="Y592" i="13"/>
  <c r="S52" i="19"/>
  <c r="S106" i="19"/>
  <c r="M818" i="18"/>
  <c r="U356" i="14"/>
  <c r="Q356" i="14"/>
  <c r="Q867" i="14"/>
  <c r="O105" i="21"/>
  <c r="K298" i="17"/>
  <c r="K621" i="17"/>
  <c r="Q840" i="13"/>
  <c r="Q859" i="13"/>
  <c r="L469" i="17"/>
  <c r="S851" i="13"/>
  <c r="W901" i="13"/>
  <c r="W362" i="13"/>
  <c r="K294" i="18"/>
  <c r="K814" i="18"/>
  <c r="J362" i="13"/>
  <c r="R105" i="21"/>
  <c r="V878" i="14"/>
  <c r="R141" i="21"/>
  <c r="R135" i="21" s="1"/>
  <c r="U621" i="14"/>
  <c r="T834" i="14"/>
  <c r="T317" i="14"/>
  <c r="N126" i="21"/>
  <c r="N123" i="21" s="1"/>
  <c r="R899" i="13"/>
  <c r="V807" i="18"/>
  <c r="Y236" i="17"/>
  <c r="Y298" i="13"/>
  <c r="R853" i="14"/>
  <c r="R65" i="14"/>
  <c r="M834" i="14"/>
  <c r="M317" i="14"/>
  <c r="P882" i="14"/>
  <c r="P621" i="14"/>
  <c r="P829" i="14"/>
  <c r="P582" i="14"/>
  <c r="Y343" i="17"/>
  <c r="W52" i="13"/>
  <c r="I120" i="21"/>
  <c r="Y87" i="13"/>
  <c r="R24" i="19"/>
  <c r="M298" i="17"/>
  <c r="K52" i="13"/>
  <c r="X853" i="14"/>
  <c r="X65" i="14"/>
  <c r="K834" i="14"/>
  <c r="K847" i="14" s="1"/>
  <c r="K317" i="14"/>
  <c r="T829" i="14"/>
  <c r="T582" i="14"/>
  <c r="Y36" i="13"/>
  <c r="P621" i="17"/>
  <c r="P298" i="17"/>
  <c r="K356" i="14"/>
  <c r="U878" i="14"/>
  <c r="Q141" i="21"/>
  <c r="Q135" i="21" s="1"/>
  <c r="Y25" i="13"/>
  <c r="S105" i="19"/>
  <c r="N24" i="19"/>
  <c r="V336" i="13"/>
  <c r="V30" i="13"/>
  <c r="Y653" i="17"/>
  <c r="H105" i="21"/>
  <c r="M30" i="13"/>
  <c r="U849" i="13"/>
  <c r="U865" i="13" s="1"/>
  <c r="Y27" i="18"/>
  <c r="J621" i="14"/>
  <c r="P619" i="18"/>
  <c r="K323" i="13"/>
  <c r="K117" i="21"/>
  <c r="S362" i="13"/>
  <c r="Y613" i="17"/>
  <c r="N52" i="17"/>
  <c r="K65" i="13"/>
  <c r="X157" i="15"/>
  <c r="F102" i="21"/>
  <c r="L888" i="13"/>
  <c r="P65" i="14"/>
  <c r="P853" i="14"/>
  <c r="S65" i="14"/>
  <c r="S853" i="14"/>
  <c r="R317" i="14"/>
  <c r="R834" i="14"/>
  <c r="J834" i="14"/>
  <c r="Y304" i="14"/>
  <c r="W882" i="14"/>
  <c r="W621" i="14"/>
  <c r="S829" i="14"/>
  <c r="S582" i="14"/>
  <c r="J584" i="17"/>
  <c r="Y420" i="17"/>
  <c r="X869" i="13"/>
  <c r="X65" i="13"/>
  <c r="V818" i="18"/>
  <c r="R356" i="14"/>
  <c r="R867" i="14"/>
  <c r="Y308" i="13"/>
  <c r="L873" i="13"/>
  <c r="Y63" i="17"/>
  <c r="W633" i="13"/>
  <c r="N105" i="21"/>
  <c r="J106" i="19"/>
  <c r="M830" i="14"/>
  <c r="W582" i="14"/>
  <c r="W829" i="14"/>
  <c r="X867" i="14"/>
  <c r="X356" i="14"/>
  <c r="Q901" i="13"/>
  <c r="M814" i="18"/>
  <c r="M294" i="18"/>
  <c r="Q24" i="19"/>
  <c r="Q108" i="19" s="1"/>
  <c r="Y489" i="17"/>
  <c r="L117" i="21"/>
  <c r="K195" i="17"/>
  <c r="M65" i="13"/>
  <c r="M853" i="14"/>
  <c r="M65" i="14"/>
  <c r="U582" i="14"/>
  <c r="U829" i="14"/>
  <c r="S867" i="14"/>
  <c r="S356" i="14"/>
  <c r="X850" i="13"/>
  <c r="X323" i="13"/>
  <c r="Q126" i="21"/>
  <c r="Q123" i="21" s="1"/>
  <c r="U899" i="13"/>
  <c r="I141" i="21"/>
  <c r="I135" i="21" s="1"/>
  <c r="M878" i="14"/>
  <c r="M105" i="21"/>
  <c r="O65" i="13"/>
  <c r="J873" i="13"/>
  <c r="S849" i="13"/>
  <c r="U24" i="19"/>
  <c r="M117" i="21"/>
  <c r="R30" i="13"/>
  <c r="W619" i="18"/>
  <c r="Y305" i="18"/>
  <c r="G117" i="21"/>
  <c r="G105" i="21"/>
  <c r="O195" i="17"/>
  <c r="Q323" i="13"/>
  <c r="K506" i="17"/>
  <c r="Y245" i="17"/>
  <c r="O301" i="13"/>
  <c r="H117" i="21"/>
  <c r="Y598" i="18"/>
  <c r="Q65" i="14"/>
  <c r="Q853" i="14"/>
  <c r="Q860" i="14" s="1"/>
  <c r="L853" i="14"/>
  <c r="L65" i="14"/>
  <c r="O834" i="14"/>
  <c r="O317" i="14"/>
  <c r="S834" i="14"/>
  <c r="S317" i="14"/>
  <c r="O621" i="14"/>
  <c r="O882" i="14"/>
  <c r="P24" i="19"/>
  <c r="P105" i="19"/>
  <c r="Y565" i="14"/>
  <c r="J830" i="14"/>
  <c r="Y311" i="13"/>
  <c r="Y60" i="17"/>
  <c r="J552" i="17"/>
  <c r="Y36" i="17"/>
  <c r="R621" i="14"/>
  <c r="J862" i="18"/>
  <c r="T867" i="14"/>
  <c r="O814" i="18"/>
  <c r="O294" i="18"/>
  <c r="T814" i="18"/>
  <c r="T294" i="18"/>
  <c r="X621" i="14"/>
  <c r="P867" i="14"/>
  <c r="F126" i="21"/>
  <c r="F123" i="21" s="1"/>
  <c r="J899" i="13"/>
  <c r="S878" i="14"/>
  <c r="O141" i="21"/>
  <c r="O135" i="21" s="1"/>
  <c r="X362" i="13"/>
  <c r="N356" i="14"/>
  <c r="V65" i="14"/>
  <c r="V853" i="14"/>
  <c r="V834" i="14"/>
  <c r="V317" i="14"/>
  <c r="X30" i="13"/>
  <c r="X836" i="13"/>
  <c r="X843" i="13" s="1"/>
  <c r="F43" i="23"/>
  <c r="H43" i="23"/>
  <c r="G43" i="23"/>
  <c r="W867" i="14"/>
  <c r="W356" i="14"/>
  <c r="M621" i="14"/>
  <c r="L582" i="14"/>
  <c r="P117" i="21"/>
  <c r="J861" i="13"/>
  <c r="Y319" i="13"/>
  <c r="Q834" i="14"/>
  <c r="Q847" i="14" s="1"/>
  <c r="Q317" i="14"/>
  <c r="Q882" i="14"/>
  <c r="Q621" i="14"/>
  <c r="Y86" i="13"/>
  <c r="M899" i="13"/>
  <c r="I126" i="21"/>
  <c r="I123" i="21" s="1"/>
  <c r="K859" i="13"/>
  <c r="U65" i="14"/>
  <c r="U853" i="14"/>
  <c r="R829" i="14"/>
  <c r="R582" i="14"/>
  <c r="W840" i="13"/>
  <c r="W301" i="13"/>
  <c r="W869" i="13"/>
  <c r="W878" i="13" s="1"/>
  <c r="W65" i="13"/>
  <c r="X818" i="18"/>
  <c r="Y554" i="18"/>
  <c r="J867" i="14"/>
  <c r="J356" i="14"/>
  <c r="L317" i="14"/>
  <c r="Y38" i="13"/>
  <c r="Y62" i="18"/>
  <c r="L141" i="21"/>
  <c r="L135" i="21" s="1"/>
  <c r="P878" i="14"/>
  <c r="W380" i="17"/>
  <c r="Y576" i="17"/>
  <c r="I117" i="21"/>
  <c r="M141" i="21"/>
  <c r="M135" i="21" s="1"/>
  <c r="X77" i="19"/>
  <c r="R849" i="13"/>
  <c r="R865" i="13" s="1"/>
  <c r="J875" i="18"/>
  <c r="Y875" i="18" s="1"/>
  <c r="Y79" i="13"/>
  <c r="W105" i="19"/>
  <c r="L619" i="18"/>
  <c r="L814" i="18"/>
  <c r="S65" i="13"/>
  <c r="U814" i="18"/>
  <c r="J633" i="13"/>
  <c r="V362" i="13"/>
  <c r="O102" i="21"/>
  <c r="N298" i="17"/>
  <c r="Y359" i="13"/>
  <c r="S533" i="17"/>
  <c r="J323" i="13"/>
  <c r="O528" i="17"/>
  <c r="O853" i="14"/>
  <c r="O860" i="14" s="1"/>
  <c r="O65" i="14"/>
  <c r="J853" i="14"/>
  <c r="J65" i="14"/>
  <c r="Y58" i="14"/>
  <c r="X834" i="14"/>
  <c r="X317" i="14"/>
  <c r="P834" i="14"/>
  <c r="P317" i="14"/>
  <c r="Y360" i="13"/>
  <c r="W30" i="13"/>
  <c r="W836" i="13"/>
  <c r="Y564" i="14"/>
  <c r="J829" i="14"/>
  <c r="J589" i="17"/>
  <c r="Y97" i="17"/>
  <c r="F28" i="23"/>
  <c r="G28" i="23"/>
  <c r="H28" i="23"/>
  <c r="J853" i="18"/>
  <c r="Y853" i="18" s="1"/>
  <c r="Y325" i="18"/>
  <c r="Y27" i="17"/>
  <c r="W818" i="18"/>
  <c r="V52" i="19"/>
  <c r="M356" i="14"/>
  <c r="M867" i="14"/>
  <c r="L356" i="14"/>
  <c r="W323" i="13"/>
  <c r="X888" i="13"/>
  <c r="X633" i="13"/>
  <c r="Y584" i="13"/>
  <c r="Y338" i="18"/>
  <c r="J561" i="17"/>
  <c r="Y397" i="17"/>
  <c r="F105" i="21"/>
  <c r="Q106" i="19"/>
  <c r="N621" i="14"/>
  <c r="J141" i="21"/>
  <c r="J135" i="21" s="1"/>
  <c r="N878" i="14"/>
  <c r="F141" i="21"/>
  <c r="F135" i="21" s="1"/>
  <c r="J878" i="14"/>
  <c r="X23" i="19"/>
  <c r="V867" i="14"/>
  <c r="Y617" i="13"/>
  <c r="Q363" i="17"/>
  <c r="Q527" i="17" s="1"/>
  <c r="U379" i="17"/>
  <c r="U543" i="17" s="1"/>
  <c r="Q376" i="17"/>
  <c r="Q540" i="17" s="1"/>
  <c r="U373" i="17"/>
  <c r="U537" i="17" s="1"/>
  <c r="U367" i="17"/>
  <c r="U531" i="17" s="1"/>
  <c r="Q368" i="17"/>
  <c r="Q532" i="17" s="1"/>
  <c r="Q371" i="17"/>
  <c r="Q535" i="17" s="1"/>
  <c r="Q377" i="17"/>
  <c r="Q541" i="17" s="1"/>
  <c r="U375" i="17"/>
  <c r="U539" i="17" s="1"/>
  <c r="U371" i="17"/>
  <c r="U535" i="17" s="1"/>
  <c r="O536" i="17"/>
  <c r="Q364" i="17"/>
  <c r="Q528" i="17" s="1"/>
  <c r="Q369" i="17"/>
  <c r="Q533" i="17" s="1"/>
  <c r="Q367" i="17"/>
  <c r="Q531" i="17" s="1"/>
  <c r="U377" i="17"/>
  <c r="U541" i="17" s="1"/>
  <c r="U368" i="17"/>
  <c r="U532" i="17" s="1"/>
  <c r="Q374" i="17"/>
  <c r="Q538" i="17" s="1"/>
  <c r="U376" i="17"/>
  <c r="U540" i="17" s="1"/>
  <c r="Q375" i="17"/>
  <c r="Q539" i="17" s="1"/>
  <c r="Q365" i="17"/>
  <c r="Q529" i="17" s="1"/>
  <c r="U370" i="17"/>
  <c r="U534" i="17" s="1"/>
  <c r="U369" i="17"/>
  <c r="U533" i="17" s="1"/>
  <c r="U372" i="17"/>
  <c r="U536" i="17" s="1"/>
  <c r="Q536" i="17"/>
  <c r="Y557" i="17"/>
  <c r="Q370" i="17"/>
  <c r="Q534" i="17" s="1"/>
  <c r="Q379" i="17"/>
  <c r="Q543" i="17" s="1"/>
  <c r="U364" i="17"/>
  <c r="U528" i="17" s="1"/>
  <c r="T26" i="20"/>
  <c r="Q347" i="17"/>
  <c r="U347" i="17"/>
  <c r="U511" i="17" s="1"/>
  <c r="M27" i="20"/>
  <c r="Y881" i="18"/>
  <c r="E169" i="21"/>
  <c r="P27" i="20"/>
  <c r="V27" i="20"/>
  <c r="X355" i="18"/>
  <c r="L377" i="17"/>
  <c r="L541" i="17" s="1"/>
  <c r="V843" i="13"/>
  <c r="L363" i="17"/>
  <c r="L527" i="17" s="1"/>
  <c r="S26" i="20"/>
  <c r="N366" i="17"/>
  <c r="N530" i="17" s="1"/>
  <c r="N374" i="17"/>
  <c r="N538" i="17" s="1"/>
  <c r="N367" i="17"/>
  <c r="N531" i="17" s="1"/>
  <c r="V376" i="17"/>
  <c r="V540" i="17" s="1"/>
  <c r="V365" i="17"/>
  <c r="V529" i="17" s="1"/>
  <c r="K379" i="17"/>
  <c r="K543" i="17" s="1"/>
  <c r="J365" i="17"/>
  <c r="J529" i="17" s="1"/>
  <c r="J369" i="17"/>
  <c r="J533" i="17" s="1"/>
  <c r="T369" i="17"/>
  <c r="T533" i="17" s="1"/>
  <c r="T375" i="17"/>
  <c r="T539" i="17" s="1"/>
  <c r="T371" i="17"/>
  <c r="T535" i="17" s="1"/>
  <c r="J374" i="17"/>
  <c r="J538" i="17" s="1"/>
  <c r="N371" i="17"/>
  <c r="N535" i="17" s="1"/>
  <c r="N365" i="17"/>
  <c r="N529" i="17" s="1"/>
  <c r="V364" i="17"/>
  <c r="V528" i="17" s="1"/>
  <c r="V373" i="17"/>
  <c r="V537" i="17" s="1"/>
  <c r="K369" i="17"/>
  <c r="K533" i="17" s="1"/>
  <c r="K376" i="17"/>
  <c r="K540" i="17" s="1"/>
  <c r="J368" i="17"/>
  <c r="J532" i="17" s="1"/>
  <c r="J371" i="17"/>
  <c r="J535" i="17" s="1"/>
  <c r="T347" i="17"/>
  <c r="T379" i="17"/>
  <c r="T543" i="17" s="1"/>
  <c r="E163" i="21"/>
  <c r="N369" i="17"/>
  <c r="N533" i="17" s="1"/>
  <c r="J367" i="17"/>
  <c r="J531" i="17" s="1"/>
  <c r="N364" i="17"/>
  <c r="N528" i="17" s="1"/>
  <c r="N376" i="17"/>
  <c r="N540" i="17" s="1"/>
  <c r="V377" i="17"/>
  <c r="V541" i="17" s="1"/>
  <c r="V369" i="17"/>
  <c r="V533" i="17" s="1"/>
  <c r="K365" i="17"/>
  <c r="K529" i="17" s="1"/>
  <c r="K363" i="17"/>
  <c r="K527" i="17" s="1"/>
  <c r="J377" i="17"/>
  <c r="J541" i="17" s="1"/>
  <c r="J373" i="17"/>
  <c r="J537" i="17" s="1"/>
  <c r="T370" i="17"/>
  <c r="T534" i="17" s="1"/>
  <c r="T363" i="17"/>
  <c r="T527" i="17" s="1"/>
  <c r="L27" i="20"/>
  <c r="O27" i="20"/>
  <c r="N377" i="17"/>
  <c r="N541" i="17" s="1"/>
  <c r="N347" i="17"/>
  <c r="V368" i="17"/>
  <c r="V532" i="17" s="1"/>
  <c r="V374" i="17"/>
  <c r="V538" i="17" s="1"/>
  <c r="K370" i="17"/>
  <c r="K534" i="17" s="1"/>
  <c r="K371" i="17"/>
  <c r="K535" i="17" s="1"/>
  <c r="K366" i="17"/>
  <c r="K530" i="17" s="1"/>
  <c r="J364" i="17"/>
  <c r="J528" i="17" s="1"/>
  <c r="J375" i="17"/>
  <c r="J539" i="17" s="1"/>
  <c r="T377" i="17"/>
  <c r="T541" i="17" s="1"/>
  <c r="T366" i="17"/>
  <c r="T530" i="17" s="1"/>
  <c r="N372" i="17"/>
  <c r="N536" i="17" s="1"/>
  <c r="N373" i="17"/>
  <c r="N537" i="17" s="1"/>
  <c r="N363" i="17"/>
  <c r="N527" i="17" s="1"/>
  <c r="V347" i="17"/>
  <c r="V511" i="17" s="1"/>
  <c r="V375" i="17"/>
  <c r="V539" i="17" s="1"/>
  <c r="K374" i="17"/>
  <c r="K538" i="17" s="1"/>
  <c r="K377" i="17"/>
  <c r="K541" i="17" s="1"/>
  <c r="K375" i="17"/>
  <c r="K539" i="17" s="1"/>
  <c r="J370" i="17"/>
  <c r="J534" i="17" s="1"/>
  <c r="J347" i="17"/>
  <c r="T364" i="17"/>
  <c r="T528" i="17" s="1"/>
  <c r="T367" i="17"/>
  <c r="T531" i="17" s="1"/>
  <c r="N375" i="17"/>
  <c r="N539" i="17" s="1"/>
  <c r="K372" i="17"/>
  <c r="K536" i="17" s="1"/>
  <c r="J376" i="17"/>
  <c r="J540" i="17" s="1"/>
  <c r="J372" i="17"/>
  <c r="T365" i="17"/>
  <c r="T529" i="17" s="1"/>
  <c r="U878" i="13"/>
  <c r="E166" i="21"/>
  <c r="L372" i="17"/>
  <c r="L536" i="17" s="1"/>
  <c r="L371" i="17"/>
  <c r="L535" i="17" s="1"/>
  <c r="L373" i="17"/>
  <c r="L537" i="17" s="1"/>
  <c r="L374" i="17"/>
  <c r="L538" i="17" s="1"/>
  <c r="L365" i="17"/>
  <c r="L529" i="17" s="1"/>
  <c r="W580" i="18"/>
  <c r="S536" i="17"/>
  <c r="Q27" i="20"/>
  <c r="P26" i="20"/>
  <c r="L376" i="17"/>
  <c r="L540" i="17" s="1"/>
  <c r="L375" i="17"/>
  <c r="L539" i="17" s="1"/>
  <c r="L26" i="20"/>
  <c r="L25" i="20"/>
  <c r="P25" i="20"/>
  <c r="L370" i="17"/>
  <c r="L534" i="17" s="1"/>
  <c r="L379" i="17"/>
  <c r="L543" i="17" s="1"/>
  <c r="K99" i="17"/>
  <c r="Y596" i="17"/>
  <c r="M536" i="17"/>
  <c r="N27" i="20"/>
  <c r="U27" i="20"/>
  <c r="L347" i="17"/>
  <c r="L367" i="17"/>
  <c r="L531" i="17" s="1"/>
  <c r="V25" i="20"/>
  <c r="L369" i="17"/>
  <c r="L533" i="17" s="1"/>
  <c r="L368" i="17"/>
  <c r="L532" i="17" s="1"/>
  <c r="L366" i="17"/>
  <c r="L530" i="17" s="1"/>
  <c r="W546" i="18"/>
  <c r="O355" i="18"/>
  <c r="W840" i="18"/>
  <c r="M52" i="17"/>
  <c r="O878" i="13"/>
  <c r="U527" i="17"/>
  <c r="S527" i="17"/>
  <c r="M527" i="17"/>
  <c r="M380" i="17"/>
  <c r="X99" i="17"/>
  <c r="X52" i="17"/>
  <c r="Y522" i="17"/>
  <c r="M99" i="17"/>
  <c r="Y835" i="18"/>
  <c r="Y858" i="13"/>
  <c r="M594" i="13"/>
  <c r="V878" i="13"/>
  <c r="T863" i="18"/>
  <c r="S65" i="18"/>
  <c r="V91" i="18"/>
  <c r="T355" i="18"/>
  <c r="Y604" i="17"/>
  <c r="W31" i="17"/>
  <c r="Y543" i="18"/>
  <c r="P807" i="18"/>
  <c r="R843" i="13"/>
  <c r="J863" i="18"/>
  <c r="I925" i="18"/>
  <c r="G269" i="10"/>
  <c r="Y900" i="13"/>
  <c r="X72" i="15"/>
  <c r="P31" i="17"/>
  <c r="P843" i="13"/>
  <c r="K355" i="18"/>
  <c r="L594" i="13"/>
  <c r="H57" i="21" s="1"/>
  <c r="Q878" i="13"/>
  <c r="Q594" i="13"/>
  <c r="Y509" i="17"/>
  <c r="P30" i="18"/>
  <c r="V263" i="17"/>
  <c r="Y880" i="18"/>
  <c r="T52" i="17"/>
  <c r="X580" i="18"/>
  <c r="O863" i="18"/>
  <c r="R355" i="18"/>
  <c r="X31" i="17"/>
  <c r="P594" i="13"/>
  <c r="K52" i="17"/>
  <c r="O843" i="13"/>
  <c r="Y878" i="18"/>
  <c r="Y132" i="17"/>
  <c r="K863" i="18"/>
  <c r="J99" i="17"/>
  <c r="O99" i="17"/>
  <c r="Y220" i="17"/>
  <c r="K580" i="18"/>
  <c r="P355" i="18"/>
  <c r="Y310" i="17"/>
  <c r="Q99" i="17"/>
  <c r="Y302" i="18"/>
  <c r="U546" i="18"/>
  <c r="Y407" i="17"/>
  <c r="Y28" i="18"/>
  <c r="W65" i="18"/>
  <c r="Y593" i="18"/>
  <c r="R31" i="17"/>
  <c r="U580" i="18"/>
  <c r="Y512" i="17"/>
  <c r="E129" i="21"/>
  <c r="I130" i="21" s="1"/>
  <c r="Q863" i="18"/>
  <c r="O580" i="18"/>
  <c r="Y201" i="17"/>
  <c r="Q31" i="17"/>
  <c r="Y839" i="18"/>
  <c r="N863" i="18"/>
  <c r="Y301" i="18"/>
  <c r="Y35" i="18"/>
  <c r="Y850" i="18"/>
  <c r="O403" i="17"/>
  <c r="N403" i="17"/>
  <c r="N355" i="18"/>
  <c r="O31" i="17"/>
  <c r="J355" i="18"/>
  <c r="W52" i="17"/>
  <c r="Y637" i="17"/>
  <c r="W355" i="18"/>
  <c r="O154" i="15"/>
  <c r="N829" i="18"/>
  <c r="N316" i="18"/>
  <c r="V548" i="17"/>
  <c r="V239" i="17"/>
  <c r="X619" i="18"/>
  <c r="K18" i="18"/>
  <c r="K806" i="18"/>
  <c r="Y46" i="18"/>
  <c r="U427" i="17"/>
  <c r="U571" i="17"/>
  <c r="P427" i="17"/>
  <c r="P571" i="17"/>
  <c r="X849" i="18"/>
  <c r="X329" i="18"/>
  <c r="J849" i="18"/>
  <c r="J329" i="18"/>
  <c r="K843" i="13"/>
  <c r="R863" i="18"/>
  <c r="X263" i="17"/>
  <c r="Y304" i="17"/>
  <c r="Q91" i="13"/>
  <c r="M114" i="21"/>
  <c r="Q882" i="13"/>
  <c r="V91" i="13"/>
  <c r="V882" i="13"/>
  <c r="V904" i="13" s="1"/>
  <c r="R114" i="21"/>
  <c r="U91" i="18"/>
  <c r="L154" i="15"/>
  <c r="Y578" i="13"/>
  <c r="K829" i="18"/>
  <c r="K316" i="18"/>
  <c r="Q829" i="18"/>
  <c r="Q316" i="18"/>
  <c r="Y23" i="17"/>
  <c r="J515" i="17"/>
  <c r="J31" i="17"/>
  <c r="S546" i="18"/>
  <c r="S807" i="18"/>
  <c r="Y63" i="18"/>
  <c r="O624" i="17"/>
  <c r="O134" i="17"/>
  <c r="W154" i="15"/>
  <c r="U31" i="17"/>
  <c r="Y258" i="17"/>
  <c r="X128" i="15"/>
  <c r="Q52" i="18"/>
  <c r="Q827" i="18"/>
  <c r="K827" i="18"/>
  <c r="K52" i="18"/>
  <c r="Q574" i="17"/>
  <c r="Q263" i="17"/>
  <c r="T574" i="17"/>
  <c r="T263" i="17"/>
  <c r="X546" i="18"/>
  <c r="V638" i="17"/>
  <c r="V148" i="17"/>
  <c r="V640" i="17" s="1"/>
  <c r="T638" i="17"/>
  <c r="T148" i="17"/>
  <c r="T640" i="17" s="1"/>
  <c r="S548" i="17"/>
  <c r="S239" i="17"/>
  <c r="J548" i="17"/>
  <c r="J239" i="17"/>
  <c r="S580" i="18"/>
  <c r="T580" i="18"/>
  <c r="R216" i="17"/>
  <c r="M216" i="17"/>
  <c r="M529" i="17"/>
  <c r="Y816" i="18"/>
  <c r="W863" i="18"/>
  <c r="W630" i="17"/>
  <c r="W305" i="17"/>
  <c r="O630" i="17"/>
  <c r="O305" i="17"/>
  <c r="Y554" i="17"/>
  <c r="Y221" i="17"/>
  <c r="S31" i="17"/>
  <c r="Y59" i="18"/>
  <c r="O851" i="18"/>
  <c r="O65" i="18"/>
  <c r="T403" i="17"/>
  <c r="S403" i="17"/>
  <c r="X18" i="18"/>
  <c r="X806" i="18"/>
  <c r="S806" i="18"/>
  <c r="S18" i="18"/>
  <c r="Y817" i="18"/>
  <c r="J594" i="13"/>
  <c r="Y896" i="13"/>
  <c r="N594" i="13"/>
  <c r="R849" i="18"/>
  <c r="R329" i="18"/>
  <c r="M515" i="17"/>
  <c r="M31" i="17"/>
  <c r="U624" i="17"/>
  <c r="U134" i="17"/>
  <c r="M574" i="17"/>
  <c r="M263" i="17"/>
  <c r="R638" i="17"/>
  <c r="R148" i="17"/>
  <c r="R640" i="17" s="1"/>
  <c r="K630" i="17"/>
  <c r="K305" i="17"/>
  <c r="Y510" i="17"/>
  <c r="M427" i="17"/>
  <c r="M571" i="17"/>
  <c r="U849" i="18"/>
  <c r="U329" i="18"/>
  <c r="V329" i="18"/>
  <c r="V849" i="18"/>
  <c r="P91" i="13"/>
  <c r="L114" i="21"/>
  <c r="P882" i="13"/>
  <c r="R91" i="13"/>
  <c r="N114" i="21"/>
  <c r="R882" i="13"/>
  <c r="I154" i="15"/>
  <c r="R154" i="15"/>
  <c r="X849" i="13"/>
  <c r="X594" i="13"/>
  <c r="R829" i="18"/>
  <c r="R316" i="18"/>
  <c r="M829" i="18"/>
  <c r="M316" i="18"/>
  <c r="M807" i="18"/>
  <c r="M546" i="18"/>
  <c r="L807" i="18"/>
  <c r="L546" i="18"/>
  <c r="N624" i="17"/>
  <c r="N134" i="17"/>
  <c r="Q624" i="17"/>
  <c r="Q134" i="17"/>
  <c r="Y898" i="13"/>
  <c r="K91" i="18"/>
  <c r="T31" i="17"/>
  <c r="T827" i="18"/>
  <c r="T52" i="18"/>
  <c r="P827" i="18"/>
  <c r="P52" i="18"/>
  <c r="N574" i="17"/>
  <c r="N263" i="17"/>
  <c r="R574" i="17"/>
  <c r="R263" i="17"/>
  <c r="X30" i="18"/>
  <c r="W91" i="18"/>
  <c r="W99" i="17"/>
  <c r="V30" i="18"/>
  <c r="Y871" i="13"/>
  <c r="Q638" i="17"/>
  <c r="Q148" i="17"/>
  <c r="Q640" i="17" s="1"/>
  <c r="J638" i="17"/>
  <c r="J148" i="17"/>
  <c r="J640" i="17" s="1"/>
  <c r="O548" i="17"/>
  <c r="O239" i="17"/>
  <c r="X239" i="17"/>
  <c r="X548" i="17"/>
  <c r="J580" i="18"/>
  <c r="U216" i="17"/>
  <c r="U863" i="18"/>
  <c r="L305" i="17"/>
  <c r="L630" i="17"/>
  <c r="Q305" i="17"/>
  <c r="Q630" i="17"/>
  <c r="Q851" i="18"/>
  <c r="Q65" i="18"/>
  <c r="R851" i="18"/>
  <c r="R65" i="18"/>
  <c r="P863" i="18"/>
  <c r="Y384" i="17"/>
  <c r="K403" i="17"/>
  <c r="O806" i="18"/>
  <c r="O18" i="18"/>
  <c r="O810" i="18" s="1"/>
  <c r="J18" i="18"/>
  <c r="J806" i="18"/>
  <c r="T594" i="13"/>
  <c r="K91" i="13"/>
  <c r="G114" i="21"/>
  <c r="K882" i="13"/>
  <c r="K904" i="13" s="1"/>
  <c r="J546" i="18"/>
  <c r="J807" i="18"/>
  <c r="T216" i="17"/>
  <c r="Y314" i="18"/>
  <c r="Y302" i="17"/>
  <c r="N806" i="18"/>
  <c r="N18" i="18"/>
  <c r="V571" i="17"/>
  <c r="V427" i="17"/>
  <c r="T427" i="17"/>
  <c r="T571" i="17"/>
  <c r="Y87" i="18"/>
  <c r="Y808" i="18"/>
  <c r="P849" i="18"/>
  <c r="P329" i="18"/>
  <c r="W849" i="18"/>
  <c r="W329" i="18"/>
  <c r="Y646" i="17"/>
  <c r="Y632" i="17"/>
  <c r="U91" i="13"/>
  <c r="U882" i="13"/>
  <c r="Q114" i="21"/>
  <c r="N91" i="13"/>
  <c r="J114" i="21"/>
  <c r="N882" i="13"/>
  <c r="M154" i="15"/>
  <c r="J154" i="15"/>
  <c r="W594" i="13"/>
  <c r="W849" i="13"/>
  <c r="W865" i="13" s="1"/>
  <c r="Y517" i="17"/>
  <c r="V829" i="18"/>
  <c r="V316" i="18"/>
  <c r="L91" i="18"/>
  <c r="T807" i="18"/>
  <c r="T546" i="18"/>
  <c r="Q546" i="18"/>
  <c r="Q807" i="18"/>
  <c r="K624" i="17"/>
  <c r="K134" i="17"/>
  <c r="M624" i="17"/>
  <c r="M134" i="17"/>
  <c r="N827" i="18"/>
  <c r="N52" i="18"/>
  <c r="K574" i="17"/>
  <c r="K263" i="17"/>
  <c r="Y519" i="17"/>
  <c r="Y490" i="17"/>
  <c r="U148" i="17"/>
  <c r="U640" i="17" s="1"/>
  <c r="U638" i="17"/>
  <c r="L148" i="17"/>
  <c r="L640" i="17" s="1"/>
  <c r="L638" i="17"/>
  <c r="K239" i="17"/>
  <c r="K548" i="17"/>
  <c r="N99" i="17"/>
  <c r="K216" i="17"/>
  <c r="L216" i="17"/>
  <c r="S99" i="17"/>
  <c r="U355" i="18"/>
  <c r="N630" i="17"/>
  <c r="N305" i="17"/>
  <c r="X305" i="17"/>
  <c r="X630" i="17"/>
  <c r="N65" i="18"/>
  <c r="N851" i="18"/>
  <c r="P851" i="18"/>
  <c r="P65" i="18"/>
  <c r="J65" i="18"/>
  <c r="K878" i="13"/>
  <c r="M863" i="18"/>
  <c r="Y77" i="18"/>
  <c r="Y586" i="13"/>
  <c r="R403" i="17"/>
  <c r="U403" i="17"/>
  <c r="W806" i="18"/>
  <c r="W18" i="18"/>
  <c r="T18" i="18"/>
  <c r="T806" i="18"/>
  <c r="E138" i="21"/>
  <c r="Y25" i="17"/>
  <c r="V827" i="18"/>
  <c r="V52" i="18"/>
  <c r="Y146" i="17"/>
  <c r="X216" i="17"/>
  <c r="X529" i="17"/>
  <c r="O820" i="18"/>
  <c r="O30" i="18"/>
  <c r="R30" i="18"/>
  <c r="R820" i="18"/>
  <c r="V31" i="17"/>
  <c r="S427" i="17"/>
  <c r="S571" i="17"/>
  <c r="L427" i="17"/>
  <c r="L571" i="17"/>
  <c r="Y879" i="18"/>
  <c r="Y321" i="18"/>
  <c r="N849" i="18"/>
  <c r="N329" i="18"/>
  <c r="Q30" i="18"/>
  <c r="T91" i="13"/>
  <c r="P114" i="21"/>
  <c r="T882" i="13"/>
  <c r="M91" i="13"/>
  <c r="M882" i="13"/>
  <c r="I114" i="21"/>
  <c r="K154" i="15"/>
  <c r="Y550" i="17"/>
  <c r="U829" i="18"/>
  <c r="U316" i="18"/>
  <c r="L829" i="18"/>
  <c r="L316" i="18"/>
  <c r="R624" i="17"/>
  <c r="R134" i="17"/>
  <c r="T624" i="17"/>
  <c r="T134" i="17"/>
  <c r="O594" i="13"/>
  <c r="Y572" i="13"/>
  <c r="Y86" i="17"/>
  <c r="W52" i="18"/>
  <c r="W827" i="18"/>
  <c r="S827" i="18"/>
  <c r="S52" i="18"/>
  <c r="L574" i="17"/>
  <c r="L263" i="17"/>
  <c r="P312" i="17"/>
  <c r="Y312" i="17" s="1"/>
  <c r="L31" i="17"/>
  <c r="U30" i="18"/>
  <c r="Y636" i="17"/>
  <c r="Y607" i="13"/>
  <c r="V355" i="18"/>
  <c r="M148" i="17"/>
  <c r="M640" i="17" s="1"/>
  <c r="M638" i="17"/>
  <c r="X148" i="17"/>
  <c r="X640" i="17" s="1"/>
  <c r="X638" i="17"/>
  <c r="U239" i="17"/>
  <c r="U548" i="17"/>
  <c r="L239" i="17"/>
  <c r="L548" i="17"/>
  <c r="V52" i="17"/>
  <c r="Y563" i="18"/>
  <c r="Q580" i="18"/>
  <c r="W216" i="17"/>
  <c r="W529" i="17"/>
  <c r="J216" i="17"/>
  <c r="Y877" i="18"/>
  <c r="J305" i="17"/>
  <c r="J630" i="17"/>
  <c r="V630" i="17"/>
  <c r="V305" i="17"/>
  <c r="V851" i="18"/>
  <c r="V65" i="18"/>
  <c r="M355" i="18"/>
  <c r="V403" i="17"/>
  <c r="Q403" i="17"/>
  <c r="M18" i="18"/>
  <c r="M806" i="18"/>
  <c r="P806" i="18"/>
  <c r="P18" i="18"/>
  <c r="W571" i="17"/>
  <c r="W427" i="17"/>
  <c r="Y16" i="18"/>
  <c r="K546" i="18"/>
  <c r="K807" i="18"/>
  <c r="R52" i="18"/>
  <c r="R827" i="18"/>
  <c r="Q548" i="17"/>
  <c r="Q239" i="17"/>
  <c r="M820" i="18"/>
  <c r="M30" i="18"/>
  <c r="N427" i="17"/>
  <c r="N571" i="17"/>
  <c r="R571" i="17"/>
  <c r="R427" i="17"/>
  <c r="O329" i="18"/>
  <c r="O849" i="18"/>
  <c r="K849" i="18"/>
  <c r="K329" i="18"/>
  <c r="M91" i="18"/>
  <c r="J91" i="13"/>
  <c r="J882" i="13"/>
  <c r="F114" i="21"/>
  <c r="L91" i="13"/>
  <c r="H114" i="21"/>
  <c r="L882" i="13"/>
  <c r="S154" i="15"/>
  <c r="Q154" i="15"/>
  <c r="Y392" i="17"/>
  <c r="O829" i="18"/>
  <c r="O316" i="18"/>
  <c r="W829" i="18"/>
  <c r="W316" i="18"/>
  <c r="J624" i="17"/>
  <c r="J134" i="17"/>
  <c r="L624" i="17"/>
  <c r="L134" i="17"/>
  <c r="O91" i="18"/>
  <c r="Y586" i="17"/>
  <c r="Y876" i="18"/>
  <c r="R99" i="17"/>
  <c r="O827" i="18"/>
  <c r="O52" i="18"/>
  <c r="M827" i="18"/>
  <c r="M52" i="18"/>
  <c r="Y599" i="18"/>
  <c r="Y337" i="18"/>
  <c r="Y246" i="17"/>
  <c r="S355" i="18"/>
  <c r="Y476" i="17"/>
  <c r="Y848" i="13"/>
  <c r="V863" i="18"/>
  <c r="Y96" i="17"/>
  <c r="K31" i="17"/>
  <c r="O638" i="17"/>
  <c r="O148" i="17"/>
  <c r="O640" i="17" s="1"/>
  <c r="S148" i="17"/>
  <c r="S640" i="17" s="1"/>
  <c r="S638" i="17"/>
  <c r="M548" i="17"/>
  <c r="M239" i="17"/>
  <c r="T239" i="17"/>
  <c r="T548" i="17"/>
  <c r="Y46" i="17"/>
  <c r="O52" i="17"/>
  <c r="O538" i="17"/>
  <c r="R580" i="18"/>
  <c r="N216" i="17"/>
  <c r="V216" i="17"/>
  <c r="K30" i="18"/>
  <c r="Y349" i="18"/>
  <c r="U594" i="13"/>
  <c r="R630" i="17"/>
  <c r="R305" i="17"/>
  <c r="P305" i="17"/>
  <c r="P630" i="17"/>
  <c r="K65" i="18"/>
  <c r="K851" i="18"/>
  <c r="L99" i="17"/>
  <c r="S91" i="18"/>
  <c r="L403" i="17"/>
  <c r="M403" i="17"/>
  <c r="Q18" i="18"/>
  <c r="Q806" i="18"/>
  <c r="R806" i="18"/>
  <c r="R18" i="18"/>
  <c r="E30" i="23"/>
  <c r="O571" i="17"/>
  <c r="O427" i="17"/>
  <c r="X91" i="13"/>
  <c r="X882" i="13"/>
  <c r="V624" i="17"/>
  <c r="V134" i="17"/>
  <c r="P91" i="18"/>
  <c r="R91" i="18"/>
  <c r="K427" i="17"/>
  <c r="K571" i="17"/>
  <c r="J571" i="17"/>
  <c r="J427" i="17"/>
  <c r="T91" i="18"/>
  <c r="M849" i="18"/>
  <c r="M329" i="18"/>
  <c r="S849" i="18"/>
  <c r="S329" i="18"/>
  <c r="K594" i="13"/>
  <c r="Y69" i="13"/>
  <c r="S91" i="13"/>
  <c r="O114" i="21"/>
  <c r="S882" i="13"/>
  <c r="L355" i="18"/>
  <c r="U99" i="17"/>
  <c r="T154" i="15"/>
  <c r="K75" i="17"/>
  <c r="T99" i="17"/>
  <c r="S829" i="18"/>
  <c r="S316" i="18"/>
  <c r="J829" i="18"/>
  <c r="J316" i="18"/>
  <c r="R807" i="18"/>
  <c r="R546" i="18"/>
  <c r="S134" i="17"/>
  <c r="S624" i="17"/>
  <c r="X624" i="17"/>
  <c r="X134" i="17"/>
  <c r="V594" i="13"/>
  <c r="U52" i="18"/>
  <c r="U827" i="18"/>
  <c r="X827" i="18"/>
  <c r="X52" i="18"/>
  <c r="U574" i="17"/>
  <c r="U263" i="17"/>
  <c r="S574" i="17"/>
  <c r="S263" i="17"/>
  <c r="S863" i="18"/>
  <c r="Y576" i="18"/>
  <c r="S594" i="13"/>
  <c r="J91" i="18"/>
  <c r="Y508" i="17"/>
  <c r="P148" i="17"/>
  <c r="P638" i="17"/>
  <c r="W148" i="17"/>
  <c r="W640" i="17" s="1"/>
  <c r="W638" i="17"/>
  <c r="N239" i="17"/>
  <c r="N548" i="17"/>
  <c r="R548" i="17"/>
  <c r="R239" i="17"/>
  <c r="U52" i="17"/>
  <c r="N580" i="18"/>
  <c r="P580" i="18"/>
  <c r="O216" i="17"/>
  <c r="S216" i="17"/>
  <c r="N30" i="18"/>
  <c r="J52" i="17"/>
  <c r="N807" i="18"/>
  <c r="T305" i="17"/>
  <c r="T630" i="17"/>
  <c r="S305" i="17"/>
  <c r="S630" i="17"/>
  <c r="P52" i="17"/>
  <c r="T851" i="18"/>
  <c r="T65" i="18"/>
  <c r="M851" i="18"/>
  <c r="M65" i="18"/>
  <c r="Y88" i="17"/>
  <c r="V99" i="17"/>
  <c r="P403" i="17"/>
  <c r="J403" i="17"/>
  <c r="Y14" i="18"/>
  <c r="L18" i="18"/>
  <c r="L806" i="18"/>
  <c r="Q849" i="18"/>
  <c r="Q329" i="18"/>
  <c r="N154" i="15"/>
  <c r="T829" i="18"/>
  <c r="T316" i="18"/>
  <c r="V580" i="18"/>
  <c r="T30" i="18"/>
  <c r="T820" i="18"/>
  <c r="X427" i="17"/>
  <c r="X571" i="17"/>
  <c r="Q427" i="17"/>
  <c r="Q571" i="17"/>
  <c r="T849" i="18"/>
  <c r="T329" i="18"/>
  <c r="L849" i="18"/>
  <c r="L329" i="18"/>
  <c r="P99" i="17"/>
  <c r="Y318" i="17"/>
  <c r="Y897" i="13"/>
  <c r="N878" i="13"/>
  <c r="W91" i="13"/>
  <c r="W882" i="13"/>
  <c r="O91" i="13"/>
  <c r="K114" i="21"/>
  <c r="O882" i="13"/>
  <c r="P154" i="15"/>
  <c r="U154" i="15"/>
  <c r="P829" i="18"/>
  <c r="P316" i="18"/>
  <c r="X316" i="18"/>
  <c r="X829" i="18"/>
  <c r="N515" i="17"/>
  <c r="N31" i="17"/>
  <c r="J30" i="18"/>
  <c r="O807" i="18"/>
  <c r="P134" i="17"/>
  <c r="P624" i="17"/>
  <c r="W624" i="17"/>
  <c r="W134" i="17"/>
  <c r="J263" i="17"/>
  <c r="J827" i="18"/>
  <c r="J52" i="18"/>
  <c r="L827" i="18"/>
  <c r="L52" i="18"/>
  <c r="O574" i="17"/>
  <c r="O263" i="17"/>
  <c r="P574" i="17"/>
  <c r="P263" i="17"/>
  <c r="L30" i="18"/>
  <c r="Q52" i="17"/>
  <c r="Q355" i="18"/>
  <c r="W263" i="17"/>
  <c r="N91" i="18"/>
  <c r="E132" i="21"/>
  <c r="Y654" i="17"/>
  <c r="K638" i="17"/>
  <c r="K148" i="17"/>
  <c r="K640" i="17" s="1"/>
  <c r="N638" i="17"/>
  <c r="N148" i="17"/>
  <c r="N640" i="17" s="1"/>
  <c r="P239" i="17"/>
  <c r="P548" i="17"/>
  <c r="W548" i="17"/>
  <c r="W239" i="17"/>
  <c r="R52" i="17"/>
  <c r="L580" i="18"/>
  <c r="M580" i="18"/>
  <c r="P216" i="17"/>
  <c r="Q216" i="17"/>
  <c r="M305" i="17"/>
  <c r="M630" i="17"/>
  <c r="U305" i="17"/>
  <c r="U630" i="17"/>
  <c r="X91" i="18"/>
  <c r="Y238" i="17"/>
  <c r="L65" i="18"/>
  <c r="L851" i="18"/>
  <c r="U65" i="18"/>
  <c r="U851" i="18"/>
  <c r="W30" i="18"/>
  <c r="R594" i="13"/>
  <c r="Y208" i="17"/>
  <c r="Q91" i="18"/>
  <c r="Q869" i="18"/>
  <c r="W403" i="17"/>
  <c r="X403" i="17"/>
  <c r="V806" i="18"/>
  <c r="V18" i="18"/>
  <c r="U806" i="18"/>
  <c r="U18" i="18"/>
  <c r="S30" i="18"/>
  <c r="X65" i="18"/>
  <c r="O380" i="17" l="1"/>
  <c r="Y866" i="18"/>
  <c r="H274" i="6"/>
  <c r="G38" i="1"/>
  <c r="F37" i="12"/>
  <c r="Y845" i="14"/>
  <c r="Y852" i="13"/>
  <c r="Y561" i="17"/>
  <c r="Y850" i="13"/>
  <c r="Y840" i="14"/>
  <c r="Y830" i="18"/>
  <c r="Y577" i="17"/>
  <c r="R30" i="20"/>
  <c r="R32" i="20" s="1"/>
  <c r="P13" i="1" s="1"/>
  <c r="P52" i="1" s="1"/>
  <c r="Y877" i="14"/>
  <c r="S380" i="17"/>
  <c r="S544" i="17" s="1"/>
  <c r="J30" i="20"/>
  <c r="K30" i="20"/>
  <c r="K32" i="20" s="1"/>
  <c r="I13" i="1" s="1"/>
  <c r="I63" i="1" s="1"/>
  <c r="S359" i="17"/>
  <c r="S523" i="17" s="1"/>
  <c r="Y28" i="20"/>
  <c r="Y842" i="18"/>
  <c r="Y864" i="14"/>
  <c r="X107" i="19"/>
  <c r="M878" i="13"/>
  <c r="G13" i="24"/>
  <c r="U843" i="13"/>
  <c r="Y872" i="14"/>
  <c r="Y572" i="17"/>
  <c r="Y828" i="18"/>
  <c r="Y885" i="13"/>
  <c r="R75" i="17"/>
  <c r="R567" i="17" s="1"/>
  <c r="Y589" i="17"/>
  <c r="Y838" i="18"/>
  <c r="Y861" i="18"/>
  <c r="Y869" i="14"/>
  <c r="Y553" i="17"/>
  <c r="Y855" i="13"/>
  <c r="Y575" i="17"/>
  <c r="Y865" i="18"/>
  <c r="S843" i="13"/>
  <c r="Y862" i="13"/>
  <c r="Y847" i="13"/>
  <c r="Y862" i="18"/>
  <c r="Y876" i="14"/>
  <c r="Y588" i="17"/>
  <c r="Y893" i="13"/>
  <c r="Y851" i="13"/>
  <c r="Y844" i="14"/>
  <c r="X80" i="19"/>
  <c r="S30" i="20"/>
  <c r="S32" i="20" s="1"/>
  <c r="Q13" i="1" s="1"/>
  <c r="Q59" i="1" s="1"/>
  <c r="L865" i="13"/>
  <c r="Y552" i="17"/>
  <c r="Y584" i="17"/>
  <c r="N108" i="19"/>
  <c r="Y549" i="17"/>
  <c r="Y854" i="13"/>
  <c r="S860" i="14"/>
  <c r="Y891" i="13"/>
  <c r="Y883" i="13"/>
  <c r="Y555" i="17"/>
  <c r="Y834" i="18"/>
  <c r="Y866" i="14"/>
  <c r="Y892" i="13"/>
  <c r="Y841" i="18"/>
  <c r="Y833" i="18"/>
  <c r="Y874" i="18"/>
  <c r="Y873" i="18"/>
  <c r="Y853" i="13"/>
  <c r="Y826" i="18"/>
  <c r="Y861" i="13"/>
  <c r="Y551" i="17"/>
  <c r="L75" i="17"/>
  <c r="L567" i="17" s="1"/>
  <c r="Y836" i="18"/>
  <c r="Y890" i="13"/>
  <c r="Y822" i="14"/>
  <c r="Y837" i="18"/>
  <c r="J75" i="17"/>
  <c r="J567" i="17" s="1"/>
  <c r="S878" i="13"/>
  <c r="Y840" i="18"/>
  <c r="N865" i="13"/>
  <c r="V75" i="17"/>
  <c r="V567" i="17" s="1"/>
  <c r="S825" i="14"/>
  <c r="Y870" i="18"/>
  <c r="M825" i="14"/>
  <c r="Y564" i="17"/>
  <c r="Y872" i="18"/>
  <c r="L847" i="14"/>
  <c r="M865" i="13"/>
  <c r="Y875" i="14"/>
  <c r="Y833" i="14"/>
  <c r="N847" i="14"/>
  <c r="T30" i="20"/>
  <c r="T32" i="20" s="1"/>
  <c r="R13" i="1" s="1"/>
  <c r="R59" i="1" s="1"/>
  <c r="Y895" i="13"/>
  <c r="P380" i="17"/>
  <c r="P544" i="17" s="1"/>
  <c r="P359" i="17"/>
  <c r="P523" i="17" s="1"/>
  <c r="K359" i="17"/>
  <c r="K523" i="17" s="1"/>
  <c r="R359" i="17"/>
  <c r="R523" i="17" s="1"/>
  <c r="R380" i="17"/>
  <c r="R544" i="17" s="1"/>
  <c r="W75" i="17"/>
  <c r="W567" i="17" s="1"/>
  <c r="N75" i="17"/>
  <c r="N567" i="17" s="1"/>
  <c r="P75" i="17"/>
  <c r="P567" i="17" s="1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Q567" i="17" s="1"/>
  <c r="M75" i="17"/>
  <c r="M567" i="17" s="1"/>
  <c r="U75" i="17"/>
  <c r="U567" i="17" s="1"/>
  <c r="X75" i="17"/>
  <c r="X567" i="17" s="1"/>
  <c r="S75" i="17"/>
  <c r="T75" i="17"/>
  <c r="T567" i="17" s="1"/>
  <c r="O75" i="17"/>
  <c r="O567" i="17" s="1"/>
  <c r="Y68" i="17"/>
  <c r="Y582" i="17"/>
  <c r="Y560" i="17"/>
  <c r="Y565" i="17"/>
  <c r="Y573" i="17"/>
  <c r="Y631" i="17"/>
  <c r="Y469" i="17"/>
  <c r="Y590" i="17"/>
  <c r="T633" i="17"/>
  <c r="S822" i="18"/>
  <c r="U108" i="19"/>
  <c r="Y516" i="17"/>
  <c r="M843" i="13"/>
  <c r="X822" i="18"/>
  <c r="Q822" i="18"/>
  <c r="N843" i="13"/>
  <c r="W626" i="17"/>
  <c r="P822" i="18"/>
  <c r="R878" i="13"/>
  <c r="V810" i="18"/>
  <c r="N822" i="18"/>
  <c r="Q626" i="17"/>
  <c r="J57" i="21"/>
  <c r="N810" i="18"/>
  <c r="J111" i="21"/>
  <c r="I108" i="19"/>
  <c r="Y622" i="17"/>
  <c r="R633" i="17"/>
  <c r="P810" i="18"/>
  <c r="P57" i="21"/>
  <c r="Q865" i="13"/>
  <c r="O626" i="17"/>
  <c r="U860" i="14"/>
  <c r="N57" i="21"/>
  <c r="K99" i="21"/>
  <c r="N99" i="21"/>
  <c r="M108" i="19"/>
  <c r="K860" i="14"/>
  <c r="O847" i="14"/>
  <c r="Y889" i="13"/>
  <c r="R626" i="17"/>
  <c r="X633" i="17"/>
  <c r="V822" i="18"/>
  <c r="V860" i="14"/>
  <c r="O904" i="13"/>
  <c r="P54" i="21"/>
  <c r="U822" i="18"/>
  <c r="L860" i="14"/>
  <c r="Q57" i="21"/>
  <c r="V108" i="19"/>
  <c r="K57" i="21"/>
  <c r="Y874" i="14"/>
  <c r="Y836" i="14"/>
  <c r="K54" i="21"/>
  <c r="W822" i="18"/>
  <c r="X860" i="14"/>
  <c r="R847" i="14"/>
  <c r="J54" i="21"/>
  <c r="Q825" i="14"/>
  <c r="G99" i="21"/>
  <c r="L626" i="17"/>
  <c r="Y506" i="17"/>
  <c r="O865" i="13"/>
  <c r="P633" i="17"/>
  <c r="Y823" i="14"/>
  <c r="J51" i="21"/>
  <c r="O99" i="21"/>
  <c r="P108" i="19"/>
  <c r="Y560" i="14"/>
  <c r="E108" i="21"/>
  <c r="O109" i="21" s="1"/>
  <c r="X904" i="13"/>
  <c r="N626" i="17"/>
  <c r="V865" i="13"/>
  <c r="Y282" i="18"/>
  <c r="S904" i="13"/>
  <c r="J633" i="17"/>
  <c r="T904" i="13"/>
  <c r="O523" i="17"/>
  <c r="T847" i="14"/>
  <c r="Y507" i="17"/>
  <c r="Y902" i="13"/>
  <c r="P99" i="21"/>
  <c r="L822" i="18"/>
  <c r="O57" i="21"/>
  <c r="H111" i="21"/>
  <c r="Q633" i="17"/>
  <c r="I54" i="21"/>
  <c r="H51" i="21"/>
  <c r="P626" i="17"/>
  <c r="S626" i="17"/>
  <c r="V626" i="17"/>
  <c r="M30" i="20"/>
  <c r="M32" i="20" s="1"/>
  <c r="K13" i="1" s="1"/>
  <c r="K59" i="1" s="1"/>
  <c r="Y818" i="14"/>
  <c r="L54" i="21"/>
  <c r="Y819" i="14"/>
  <c r="Y837" i="13"/>
  <c r="K633" i="17"/>
  <c r="Y838" i="13"/>
  <c r="M51" i="21"/>
  <c r="N886" i="14"/>
  <c r="Y462" i="17"/>
  <c r="U633" i="17"/>
  <c r="Y301" i="13"/>
  <c r="W633" i="17"/>
  <c r="N111" i="21"/>
  <c r="R111" i="21"/>
  <c r="L886" i="14"/>
  <c r="J825" i="14"/>
  <c r="Q111" i="21"/>
  <c r="K626" i="17"/>
  <c r="T843" i="13"/>
  <c r="H99" i="21"/>
  <c r="O108" i="19"/>
  <c r="R57" i="21"/>
  <c r="P111" i="21"/>
  <c r="G111" i="21"/>
  <c r="P904" i="13"/>
  <c r="W523" i="17"/>
  <c r="X878" i="13"/>
  <c r="I57" i="21"/>
  <c r="H145" i="21"/>
  <c r="L451" i="17" s="1"/>
  <c r="W886" i="14"/>
  <c r="O111" i="21"/>
  <c r="M111" i="21"/>
  <c r="X626" i="17"/>
  <c r="O51" i="21"/>
  <c r="K822" i="18"/>
  <c r="N904" i="13"/>
  <c r="M847" i="14"/>
  <c r="P860" i="14"/>
  <c r="R99" i="21"/>
  <c r="Y295" i="14"/>
  <c r="E120" i="21"/>
  <c r="R121" i="21" s="1"/>
  <c r="M99" i="21"/>
  <c r="W847" i="14"/>
  <c r="L99" i="21"/>
  <c r="M57" i="21"/>
  <c r="Y323" i="13"/>
  <c r="J847" i="14"/>
  <c r="M860" i="14"/>
  <c r="O54" i="21"/>
  <c r="Y869" i="18"/>
  <c r="T626" i="17"/>
  <c r="P51" i="21"/>
  <c r="V359" i="17"/>
  <c r="V523" i="17" s="1"/>
  <c r="U359" i="17"/>
  <c r="U523" i="17" s="1"/>
  <c r="T886" i="14"/>
  <c r="Q99" i="21"/>
  <c r="Y330" i="14"/>
  <c r="M904" i="13"/>
  <c r="V633" i="17"/>
  <c r="U626" i="17"/>
  <c r="X523" i="17"/>
  <c r="K886" i="14"/>
  <c r="J865" i="13"/>
  <c r="N883" i="18"/>
  <c r="S633" i="17"/>
  <c r="R51" i="21"/>
  <c r="J99" i="21"/>
  <c r="I99" i="21"/>
  <c r="Y52" i="14"/>
  <c r="U886" i="14"/>
  <c r="W843" i="13"/>
  <c r="Y621" i="17"/>
  <c r="Q54" i="21"/>
  <c r="Y595" i="14"/>
  <c r="H54" i="21"/>
  <c r="G54" i="21"/>
  <c r="Y558" i="18"/>
  <c r="S865" i="13"/>
  <c r="L878" i="13"/>
  <c r="Y886" i="13"/>
  <c r="Y838" i="14"/>
  <c r="M54" i="21"/>
  <c r="Q51" i="21"/>
  <c r="N51" i="21"/>
  <c r="R108" i="19"/>
  <c r="N860" i="14"/>
  <c r="M633" i="17"/>
  <c r="F57" i="21"/>
  <c r="V886" i="14"/>
  <c r="Y30" i="13"/>
  <c r="M822" i="18"/>
  <c r="J857" i="18"/>
  <c r="N633" i="17"/>
  <c r="M886" i="14"/>
  <c r="Y141" i="17"/>
  <c r="Y858" i="14"/>
  <c r="W825" i="14"/>
  <c r="Y817" i="14"/>
  <c r="L857" i="18"/>
  <c r="L51" i="21"/>
  <c r="M523" i="17"/>
  <c r="Y528" i="17"/>
  <c r="X886" i="14"/>
  <c r="O633" i="17"/>
  <c r="L57" i="21"/>
  <c r="Y336" i="13"/>
  <c r="R860" i="14"/>
  <c r="S108" i="19"/>
  <c r="T108" i="19"/>
  <c r="R145" i="21"/>
  <c r="V451" i="17" s="1"/>
  <c r="Q145" i="21"/>
  <c r="U451" i="17" s="1"/>
  <c r="R886" i="14"/>
  <c r="K145" i="21"/>
  <c r="O451" i="17" s="1"/>
  <c r="W860" i="14"/>
  <c r="K51" i="21"/>
  <c r="G145" i="21"/>
  <c r="K451" i="17" s="1"/>
  <c r="N145" i="21"/>
  <c r="R451" i="17" s="1"/>
  <c r="E105" i="21"/>
  <c r="K106" i="21" s="1"/>
  <c r="O270" i="17" s="1"/>
  <c r="Y853" i="14"/>
  <c r="E117" i="21"/>
  <c r="P118" i="21" s="1"/>
  <c r="Y91" i="14"/>
  <c r="W904" i="13"/>
  <c r="Y854" i="14"/>
  <c r="Y901" i="13"/>
  <c r="I145" i="21"/>
  <c r="M451" i="17" s="1"/>
  <c r="Y873" i="13"/>
  <c r="P145" i="21"/>
  <c r="T451" i="17" s="1"/>
  <c r="L633" i="17"/>
  <c r="L111" i="21"/>
  <c r="M145" i="21"/>
  <c r="Q451" i="17" s="1"/>
  <c r="F145" i="21"/>
  <c r="J451" i="17" s="1"/>
  <c r="J145" i="21"/>
  <c r="N451" i="17" s="1"/>
  <c r="Y884" i="14"/>
  <c r="S857" i="18"/>
  <c r="R857" i="18"/>
  <c r="Y65" i="13"/>
  <c r="Y882" i="14"/>
  <c r="X105" i="19"/>
  <c r="Y298" i="17"/>
  <c r="Y52" i="13"/>
  <c r="Y888" i="13"/>
  <c r="Y317" i="14"/>
  <c r="F54" i="21"/>
  <c r="Y840" i="13"/>
  <c r="X106" i="19"/>
  <c r="Y621" i="14"/>
  <c r="Y633" i="13"/>
  <c r="Y834" i="14"/>
  <c r="F99" i="21"/>
  <c r="N54" i="21"/>
  <c r="O30" i="20"/>
  <c r="O32" i="20" s="1"/>
  <c r="M13" i="1" s="1"/>
  <c r="M52" i="1" s="1"/>
  <c r="Y195" i="17"/>
  <c r="O886" i="14"/>
  <c r="Y65" i="14"/>
  <c r="J886" i="14"/>
  <c r="Y582" i="14"/>
  <c r="Y294" i="18"/>
  <c r="S886" i="14"/>
  <c r="Y814" i="18"/>
  <c r="L145" i="21"/>
  <c r="P451" i="17" s="1"/>
  <c r="Y629" i="17"/>
  <c r="Q886" i="14"/>
  <c r="V847" i="14"/>
  <c r="Y836" i="13"/>
  <c r="U904" i="13"/>
  <c r="Y870" i="13"/>
  <c r="Y878" i="14"/>
  <c r="E28" i="23"/>
  <c r="E102" i="21"/>
  <c r="I103" i="21" s="1"/>
  <c r="I51" i="21"/>
  <c r="R822" i="18"/>
  <c r="E141" i="21"/>
  <c r="O142" i="21" s="1"/>
  <c r="S287" i="17" s="1"/>
  <c r="Y362" i="13"/>
  <c r="Y830" i="14"/>
  <c r="U847" i="14"/>
  <c r="Y619" i="18"/>
  <c r="Y867" i="14"/>
  <c r="F51" i="21"/>
  <c r="O822" i="18"/>
  <c r="G51" i="21"/>
  <c r="X24" i="19"/>
  <c r="X865" i="13"/>
  <c r="J860" i="14"/>
  <c r="Q904" i="13"/>
  <c r="R54" i="21"/>
  <c r="Y899" i="13"/>
  <c r="S847" i="14"/>
  <c r="X847" i="14"/>
  <c r="Y356" i="14"/>
  <c r="J108" i="8"/>
  <c r="J117" i="8"/>
  <c r="J118" i="8"/>
  <c r="J120" i="8"/>
  <c r="J107" i="8"/>
  <c r="E43" i="23"/>
  <c r="J110" i="8"/>
  <c r="J122" i="8"/>
  <c r="I111" i="21"/>
  <c r="Q843" i="13"/>
  <c r="X52" i="19"/>
  <c r="Y829" i="14"/>
  <c r="J878" i="13"/>
  <c r="K117" i="8"/>
  <c r="I281" i="17" s="1"/>
  <c r="K120" i="8"/>
  <c r="I284" i="17" s="1"/>
  <c r="K118" i="8"/>
  <c r="I282" i="17" s="1"/>
  <c r="K107" i="8"/>
  <c r="K108" i="8"/>
  <c r="I272" i="17" s="1"/>
  <c r="K122" i="8"/>
  <c r="I286" i="17" s="1"/>
  <c r="K110" i="8"/>
  <c r="I274" i="17" s="1"/>
  <c r="P886" i="14"/>
  <c r="T822" i="18"/>
  <c r="M626" i="17"/>
  <c r="Y859" i="13"/>
  <c r="Y818" i="18"/>
  <c r="R883" i="18"/>
  <c r="K111" i="21"/>
  <c r="L904" i="13"/>
  <c r="K865" i="13"/>
  <c r="R904" i="13"/>
  <c r="Y869" i="13"/>
  <c r="E126" i="21"/>
  <c r="H127" i="21" s="1"/>
  <c r="L30" i="20"/>
  <c r="L32" i="20" s="1"/>
  <c r="J13" i="1" s="1"/>
  <c r="J63" i="1" s="1"/>
  <c r="L120" i="8"/>
  <c r="I448" i="17" s="1"/>
  <c r="L118" i="8"/>
  <c r="I446" i="17" s="1"/>
  <c r="L117" i="8"/>
  <c r="I445" i="17" s="1"/>
  <c r="L122" i="8"/>
  <c r="I450" i="17" s="1"/>
  <c r="L110" i="8"/>
  <c r="I438" i="17" s="1"/>
  <c r="L108" i="8"/>
  <c r="I436" i="17" s="1"/>
  <c r="L107" i="8"/>
  <c r="P847" i="14"/>
  <c r="Q380" i="17"/>
  <c r="Q544" i="17" s="1"/>
  <c r="Y534" i="17"/>
  <c r="Y373" i="17"/>
  <c r="Y537" i="17"/>
  <c r="Y347" i="17"/>
  <c r="Q511" i="17"/>
  <c r="Q359" i="17"/>
  <c r="Q523" i="17" s="1"/>
  <c r="U380" i="17"/>
  <c r="U544" i="17" s="1"/>
  <c r="Q30" i="20"/>
  <c r="Q32" i="20" s="1"/>
  <c r="O13" i="1" s="1"/>
  <c r="O63" i="1" s="1"/>
  <c r="Y543" i="17"/>
  <c r="T380" i="17"/>
  <c r="T544" i="17" s="1"/>
  <c r="P30" i="20"/>
  <c r="P32" i="20" s="1"/>
  <c r="N13" i="1" s="1"/>
  <c r="N63" i="1" s="1"/>
  <c r="Y539" i="17"/>
  <c r="Y374" i="17"/>
  <c r="Y375" i="17"/>
  <c r="Y371" i="17"/>
  <c r="Y541" i="17"/>
  <c r="W810" i="18"/>
  <c r="V30" i="20"/>
  <c r="V32" i="20" s="1"/>
  <c r="T13" i="1" s="1"/>
  <c r="T59" i="1" s="1"/>
  <c r="Y26" i="20"/>
  <c r="Y365" i="17"/>
  <c r="Y372" i="17"/>
  <c r="K380" i="17"/>
  <c r="K544" i="17" s="1"/>
  <c r="J536" i="17"/>
  <c r="Y536" i="17" s="1"/>
  <c r="Y363" i="17"/>
  <c r="Y364" i="17"/>
  <c r="Y369" i="17"/>
  <c r="N380" i="17"/>
  <c r="N544" i="17" s="1"/>
  <c r="Y531" i="17"/>
  <c r="J380" i="17"/>
  <c r="J544" i="17" s="1"/>
  <c r="Y368" i="17"/>
  <c r="Y370" i="17"/>
  <c r="Y376" i="17"/>
  <c r="Y535" i="17"/>
  <c r="Y532" i="17"/>
  <c r="N511" i="17"/>
  <c r="N359" i="17"/>
  <c r="N523" i="17" s="1"/>
  <c r="Y530" i="17"/>
  <c r="Y540" i="17"/>
  <c r="Y377" i="17"/>
  <c r="Y533" i="17"/>
  <c r="Y27" i="20"/>
  <c r="J511" i="17"/>
  <c r="J359" i="17"/>
  <c r="J523" i="17" s="1"/>
  <c r="T511" i="17"/>
  <c r="T359" i="17"/>
  <c r="T523" i="17" s="1"/>
  <c r="V380" i="17"/>
  <c r="V544" i="17" s="1"/>
  <c r="M544" i="17"/>
  <c r="Y366" i="17"/>
  <c r="Y367" i="17"/>
  <c r="U30" i="20"/>
  <c r="U32" i="20" s="1"/>
  <c r="S13" i="1" s="1"/>
  <c r="S63" i="1" s="1"/>
  <c r="Y379" i="17"/>
  <c r="N30" i="20"/>
  <c r="N32" i="20" s="1"/>
  <c r="L13" i="1" s="1"/>
  <c r="L59" i="1" s="1"/>
  <c r="Y25" i="20"/>
  <c r="L380" i="17"/>
  <c r="L511" i="17"/>
  <c r="L359" i="17"/>
  <c r="L523" i="17" s="1"/>
  <c r="T883" i="18"/>
  <c r="O883" i="18"/>
  <c r="Y527" i="17"/>
  <c r="K567" i="17"/>
  <c r="W883" i="18"/>
  <c r="V883" i="18"/>
  <c r="X857" i="18"/>
  <c r="X544" i="17"/>
  <c r="Q810" i="18"/>
  <c r="T591" i="17"/>
  <c r="K857" i="18"/>
  <c r="P640" i="17"/>
  <c r="Y640" i="17" s="1"/>
  <c r="K883" i="18"/>
  <c r="U857" i="18"/>
  <c r="V857" i="18"/>
  <c r="R591" i="17"/>
  <c r="L591" i="17"/>
  <c r="M591" i="17"/>
  <c r="W857" i="18"/>
  <c r="M810" i="18"/>
  <c r="X810" i="18"/>
  <c r="Q883" i="18"/>
  <c r="W544" i="17"/>
  <c r="V591" i="17"/>
  <c r="U844" i="18"/>
  <c r="I1061" i="18"/>
  <c r="G18" i="1" s="1"/>
  <c r="F17" i="12"/>
  <c r="F20" i="12" s="1"/>
  <c r="H273" i="10"/>
  <c r="X883" i="18"/>
  <c r="L810" i="18"/>
  <c r="P883" i="18"/>
  <c r="S810" i="18"/>
  <c r="Y574" i="17"/>
  <c r="M130" i="21"/>
  <c r="Q288" i="17" s="1"/>
  <c r="U810" i="18"/>
  <c r="J883" i="18"/>
  <c r="Y851" i="18"/>
  <c r="Y827" i="18"/>
  <c r="J130" i="21"/>
  <c r="N288" i="17" s="1"/>
  <c r="F130" i="21"/>
  <c r="P857" i="18"/>
  <c r="Y820" i="18"/>
  <c r="H130" i="21"/>
  <c r="L288" i="17" s="1"/>
  <c r="Q130" i="21"/>
  <c r="U275" i="17" s="1"/>
  <c r="Y538" i="17"/>
  <c r="L130" i="21"/>
  <c r="P275" i="17" s="1"/>
  <c r="O130" i="21"/>
  <c r="S275" i="17" s="1"/>
  <c r="O591" i="17"/>
  <c r="Q591" i="17"/>
  <c r="R130" i="21"/>
  <c r="V288" i="17" s="1"/>
  <c r="P130" i="21"/>
  <c r="T288" i="17" s="1"/>
  <c r="Y863" i="18"/>
  <c r="Y594" i="13"/>
  <c r="S883" i="18"/>
  <c r="N130" i="21"/>
  <c r="R275" i="17" s="1"/>
  <c r="G130" i="21"/>
  <c r="K288" i="17" s="1"/>
  <c r="X591" i="17"/>
  <c r="Y849" i="13"/>
  <c r="K130" i="21"/>
  <c r="O288" i="17" s="1"/>
  <c r="K591" i="17"/>
  <c r="K844" i="18"/>
  <c r="Y829" i="18"/>
  <c r="F31" i="23"/>
  <c r="G31" i="23"/>
  <c r="H31" i="23"/>
  <c r="O844" i="18"/>
  <c r="T810" i="18"/>
  <c r="N857" i="18"/>
  <c r="T844" i="18"/>
  <c r="Y99" i="17"/>
  <c r="O857" i="18"/>
  <c r="Y263" i="17"/>
  <c r="L844" i="18"/>
  <c r="X844" i="18"/>
  <c r="U591" i="17"/>
  <c r="Y427" i="17"/>
  <c r="Y148" i="17"/>
  <c r="Y630" i="17"/>
  <c r="W844" i="18"/>
  <c r="V844" i="18"/>
  <c r="L883" i="18"/>
  <c r="X154" i="15"/>
  <c r="J591" i="17"/>
  <c r="Y239" i="17"/>
  <c r="E123" i="21"/>
  <c r="Y515" i="17"/>
  <c r="Y355" i="18"/>
  <c r="Y571" i="17"/>
  <c r="Y65" i="18"/>
  <c r="M883" i="18"/>
  <c r="Y638" i="17"/>
  <c r="Y305" i="17"/>
  <c r="Y548" i="17"/>
  <c r="Y329" i="18"/>
  <c r="I133" i="21"/>
  <c r="M452" i="17" s="1"/>
  <c r="K133" i="21"/>
  <c r="O452" i="17" s="1"/>
  <c r="M133" i="21"/>
  <c r="Q452" i="17" s="1"/>
  <c r="H133" i="21"/>
  <c r="L452" i="17" s="1"/>
  <c r="P133" i="21"/>
  <c r="T452" i="17" s="1"/>
  <c r="L133" i="21"/>
  <c r="P452" i="17" s="1"/>
  <c r="O133" i="21"/>
  <c r="S452" i="17" s="1"/>
  <c r="N133" i="21"/>
  <c r="R452" i="17" s="1"/>
  <c r="Q133" i="21"/>
  <c r="U452" i="17" s="1"/>
  <c r="R133" i="21"/>
  <c r="V452" i="17" s="1"/>
  <c r="F133" i="21"/>
  <c r="G133" i="21"/>
  <c r="K452" i="17" s="1"/>
  <c r="J133" i="21"/>
  <c r="N452" i="17" s="1"/>
  <c r="J844" i="18"/>
  <c r="Y52" i="18"/>
  <c r="P591" i="17"/>
  <c r="Y52" i="17"/>
  <c r="R810" i="18"/>
  <c r="Y807" i="18"/>
  <c r="Y806" i="18"/>
  <c r="Y849" i="18"/>
  <c r="M857" i="18"/>
  <c r="O544" i="17"/>
  <c r="J626" i="17"/>
  <c r="Y134" i="17"/>
  <c r="Y18" i="18"/>
  <c r="N591" i="17"/>
  <c r="N844" i="18"/>
  <c r="Y546" i="18"/>
  <c r="J810" i="18"/>
  <c r="Y580" i="18"/>
  <c r="W591" i="17"/>
  <c r="Q844" i="18"/>
  <c r="U883" i="18"/>
  <c r="K810" i="18"/>
  <c r="Y31" i="17"/>
  <c r="Y30" i="18"/>
  <c r="J822" i="18"/>
  <c r="Y91" i="13"/>
  <c r="Y403" i="17"/>
  <c r="Y624" i="17"/>
  <c r="F111" i="21"/>
  <c r="E114" i="21"/>
  <c r="E135" i="21"/>
  <c r="T857" i="18"/>
  <c r="M844" i="18"/>
  <c r="J904" i="13"/>
  <c r="Y882" i="13"/>
  <c r="R844" i="18"/>
  <c r="Y529" i="17"/>
  <c r="S844" i="18"/>
  <c r="I139" i="21"/>
  <c r="M123" i="17" s="1"/>
  <c r="L139" i="21"/>
  <c r="P123" i="17" s="1"/>
  <c r="M139" i="21"/>
  <c r="Q123" i="17" s="1"/>
  <c r="N139" i="21"/>
  <c r="R123" i="17" s="1"/>
  <c r="H139" i="21"/>
  <c r="L123" i="17" s="1"/>
  <c r="G139" i="21"/>
  <c r="K123" i="17" s="1"/>
  <c r="Q139" i="21"/>
  <c r="U123" i="17" s="1"/>
  <c r="J139" i="21"/>
  <c r="N123" i="17" s="1"/>
  <c r="K139" i="21"/>
  <c r="O123" i="17" s="1"/>
  <c r="R139" i="21"/>
  <c r="V123" i="17" s="1"/>
  <c r="O139" i="21"/>
  <c r="S123" i="17" s="1"/>
  <c r="P139" i="21"/>
  <c r="T123" i="17" s="1"/>
  <c r="F139" i="21"/>
  <c r="G57" i="21"/>
  <c r="P844" i="18"/>
  <c r="Y316" i="18"/>
  <c r="Y91" i="18"/>
  <c r="M275" i="17"/>
  <c r="M288" i="17"/>
  <c r="Y216" i="17"/>
  <c r="S591" i="17"/>
  <c r="Q857" i="18"/>
  <c r="I59" i="1" l="1"/>
  <c r="P63" i="1"/>
  <c r="P59" i="1"/>
  <c r="I30" i="20"/>
  <c r="I32" i="20" s="1"/>
  <c r="J32" i="20"/>
  <c r="H13" i="1" s="1"/>
  <c r="H63" i="1" s="1"/>
  <c r="Q52" i="1"/>
  <c r="Q63" i="1"/>
  <c r="R52" i="1"/>
  <c r="R63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Y567" i="17" s="1"/>
  <c r="O118" i="21"/>
  <c r="S281" i="17" s="1"/>
  <c r="M59" i="1"/>
  <c r="M118" i="21"/>
  <c r="Q284" i="17" s="1"/>
  <c r="N118" i="21"/>
  <c r="R282" i="17" s="1"/>
  <c r="I118" i="21"/>
  <c r="M274" i="17" s="1"/>
  <c r="G118" i="21"/>
  <c r="K281" i="17" s="1"/>
  <c r="R118" i="21"/>
  <c r="V274" i="17" s="1"/>
  <c r="J118" i="21"/>
  <c r="N284" i="17" s="1"/>
  <c r="K118" i="21"/>
  <c r="O274" i="17" s="1"/>
  <c r="G109" i="21"/>
  <c r="J59" i="1"/>
  <c r="G127" i="21"/>
  <c r="K111" i="17" s="1"/>
  <c r="F127" i="21"/>
  <c r="J111" i="17" s="1"/>
  <c r="K127" i="21"/>
  <c r="O111" i="17" s="1"/>
  <c r="L127" i="21"/>
  <c r="P124" i="17" s="1"/>
  <c r="J127" i="21"/>
  <c r="N124" i="17" s="1"/>
  <c r="N616" i="17" s="1"/>
  <c r="Q127" i="21"/>
  <c r="U124" i="17" s="1"/>
  <c r="J48" i="21"/>
  <c r="P48" i="21"/>
  <c r="I106" i="21"/>
  <c r="M270" i="17" s="1"/>
  <c r="P142" i="21"/>
  <c r="T287" i="17" s="1"/>
  <c r="T615" i="17" s="1"/>
  <c r="K48" i="21"/>
  <c r="K63" i="1"/>
  <c r="L109" i="21"/>
  <c r="H118" i="21"/>
  <c r="L282" i="17" s="1"/>
  <c r="Q118" i="21"/>
  <c r="U274" i="17" s="1"/>
  <c r="H48" i="21"/>
  <c r="F118" i="21"/>
  <c r="J281" i="17" s="1"/>
  <c r="L118" i="21"/>
  <c r="P286" i="17" s="1"/>
  <c r="M63" i="1"/>
  <c r="M142" i="21"/>
  <c r="Q287" i="17" s="1"/>
  <c r="Q615" i="17" s="1"/>
  <c r="I48" i="21"/>
  <c r="Q109" i="21"/>
  <c r="F109" i="21"/>
  <c r="R48" i="21"/>
  <c r="J109" i="21"/>
  <c r="O48" i="21"/>
  <c r="M109" i="21"/>
  <c r="R109" i="21"/>
  <c r="L48" i="21"/>
  <c r="H109" i="21"/>
  <c r="P109" i="21"/>
  <c r="N109" i="21"/>
  <c r="K109" i="21"/>
  <c r="I109" i="21"/>
  <c r="G121" i="21"/>
  <c r="K436" i="17" s="1"/>
  <c r="Y825" i="14"/>
  <c r="N121" i="21"/>
  <c r="R436" i="17" s="1"/>
  <c r="M103" i="21"/>
  <c r="Q106" i="17" s="1"/>
  <c r="H103" i="21"/>
  <c r="L106" i="17" s="1"/>
  <c r="F121" i="21"/>
  <c r="J445" i="17" s="1"/>
  <c r="J121" i="21"/>
  <c r="N438" i="17" s="1"/>
  <c r="Y843" i="13"/>
  <c r="Y633" i="17"/>
  <c r="N48" i="21"/>
  <c r="M121" i="21"/>
  <c r="Q438" i="17" s="1"/>
  <c r="H121" i="21"/>
  <c r="L450" i="17" s="1"/>
  <c r="K121" i="21"/>
  <c r="O438" i="17" s="1"/>
  <c r="I121" i="21"/>
  <c r="M450" i="17" s="1"/>
  <c r="E111" i="21"/>
  <c r="P112" i="21" s="1"/>
  <c r="Q121" i="21"/>
  <c r="U450" i="17" s="1"/>
  <c r="L121" i="21"/>
  <c r="P448" i="17" s="1"/>
  <c r="E99" i="21"/>
  <c r="I100" i="21" s="1"/>
  <c r="M48" i="21"/>
  <c r="O121" i="21"/>
  <c r="S448" i="17" s="1"/>
  <c r="X108" i="19"/>
  <c r="G103" i="21"/>
  <c r="K106" i="17" s="1"/>
  <c r="P121" i="21"/>
  <c r="T436" i="17" s="1"/>
  <c r="Y878" i="13"/>
  <c r="Q48" i="21"/>
  <c r="Y865" i="13"/>
  <c r="R142" i="21"/>
  <c r="V287" i="17" s="1"/>
  <c r="V615" i="17" s="1"/>
  <c r="P106" i="21"/>
  <c r="T270" i="17" s="1"/>
  <c r="R106" i="21"/>
  <c r="V270" i="17" s="1"/>
  <c r="N106" i="21"/>
  <c r="R270" i="17" s="1"/>
  <c r="H142" i="21"/>
  <c r="L287" i="17" s="1"/>
  <c r="L615" i="17" s="1"/>
  <c r="H106" i="21"/>
  <c r="L270" i="17" s="1"/>
  <c r="E54" i="21"/>
  <c r="N55" i="21" s="1"/>
  <c r="L142" i="21"/>
  <c r="P287" i="17" s="1"/>
  <c r="P615" i="17" s="1"/>
  <c r="Q142" i="21"/>
  <c r="U287" i="17" s="1"/>
  <c r="U615" i="17" s="1"/>
  <c r="Q106" i="21"/>
  <c r="U270" i="17" s="1"/>
  <c r="G106" i="21"/>
  <c r="K270" i="17" s="1"/>
  <c r="K142" i="21"/>
  <c r="O287" i="17" s="1"/>
  <c r="O615" i="17" s="1"/>
  <c r="J142" i="21"/>
  <c r="N287" i="17" s="1"/>
  <c r="N615" i="17" s="1"/>
  <c r="O106" i="21"/>
  <c r="S270" i="17" s="1"/>
  <c r="I142" i="21"/>
  <c r="M287" i="17" s="1"/>
  <c r="M615" i="17" s="1"/>
  <c r="F142" i="21"/>
  <c r="J106" i="21"/>
  <c r="N270" i="17" s="1"/>
  <c r="M106" i="21"/>
  <c r="Q270" i="17" s="1"/>
  <c r="L106" i="21"/>
  <c r="P270" i="17" s="1"/>
  <c r="E57" i="21"/>
  <c r="F58" i="21" s="1"/>
  <c r="N142" i="21"/>
  <c r="R287" i="17" s="1"/>
  <c r="R615" i="17" s="1"/>
  <c r="G142" i="21"/>
  <c r="K287" i="17" s="1"/>
  <c r="K615" i="17" s="1"/>
  <c r="F106" i="21"/>
  <c r="J270" i="17" s="1"/>
  <c r="Y886" i="14"/>
  <c r="F48" i="21"/>
  <c r="Y451" i="17"/>
  <c r="Y904" i="13"/>
  <c r="Q103" i="21"/>
  <c r="U106" i="17" s="1"/>
  <c r="Y860" i="14"/>
  <c r="O103" i="21"/>
  <c r="S106" i="17" s="1"/>
  <c r="P103" i="21"/>
  <c r="T106" i="17" s="1"/>
  <c r="K103" i="21"/>
  <c r="O106" i="17" s="1"/>
  <c r="O127" i="21"/>
  <c r="S111" i="17" s="1"/>
  <c r="S603" i="17" s="1"/>
  <c r="E51" i="21"/>
  <c r="I52" i="21" s="1"/>
  <c r="O59" i="1"/>
  <c r="N59" i="1"/>
  <c r="Y847" i="14"/>
  <c r="O52" i="1"/>
  <c r="E145" i="21"/>
  <c r="Y626" i="17"/>
  <c r="T275" i="17"/>
  <c r="W446" i="17"/>
  <c r="X446" i="17"/>
  <c r="F103" i="21"/>
  <c r="J106" i="17" s="1"/>
  <c r="P127" i="21"/>
  <c r="T111" i="17" s="1"/>
  <c r="I127" i="21"/>
  <c r="M124" i="17" s="1"/>
  <c r="M616" i="17" s="1"/>
  <c r="W272" i="17"/>
  <c r="X272" i="17"/>
  <c r="M117" i="8"/>
  <c r="I117" i="17"/>
  <c r="X274" i="17"/>
  <c r="W274" i="17"/>
  <c r="M120" i="8"/>
  <c r="I120" i="17"/>
  <c r="X448" i="17"/>
  <c r="W448" i="17"/>
  <c r="X286" i="17"/>
  <c r="W286" i="17"/>
  <c r="I118" i="17"/>
  <c r="M118" i="8"/>
  <c r="J103" i="21"/>
  <c r="N106" i="17" s="1"/>
  <c r="R127" i="21"/>
  <c r="V111" i="17" s="1"/>
  <c r="M127" i="21"/>
  <c r="Q124" i="17" s="1"/>
  <c r="Q616" i="17" s="1"/>
  <c r="T63" i="1"/>
  <c r="I435" i="17"/>
  <c r="H39" i="23"/>
  <c r="G39" i="23"/>
  <c r="I271" i="17"/>
  <c r="Q271" i="17" s="1"/>
  <c r="M108" i="8"/>
  <c r="I108" i="17"/>
  <c r="R103" i="21"/>
  <c r="V106" i="17" s="1"/>
  <c r="N103" i="21"/>
  <c r="N127" i="21"/>
  <c r="R124" i="17" s="1"/>
  <c r="X438" i="17"/>
  <c r="W438" i="17"/>
  <c r="X284" i="17"/>
  <c r="W284" i="17"/>
  <c r="M110" i="8"/>
  <c r="I110" i="17"/>
  <c r="X445" i="17"/>
  <c r="W445" i="17"/>
  <c r="I107" i="17"/>
  <c r="M107" i="8"/>
  <c r="F39" i="23"/>
  <c r="X436" i="17"/>
  <c r="W436" i="17"/>
  <c r="X282" i="17"/>
  <c r="W282" i="17"/>
  <c r="M122" i="8"/>
  <c r="I122" i="17"/>
  <c r="Y822" i="18"/>
  <c r="L103" i="21"/>
  <c r="X450" i="17"/>
  <c r="W450" i="17"/>
  <c r="X281" i="17"/>
  <c r="W281" i="17"/>
  <c r="T52" i="1"/>
  <c r="L275" i="17"/>
  <c r="S59" i="1"/>
  <c r="S52" i="1"/>
  <c r="Q275" i="17"/>
  <c r="N52" i="1"/>
  <c r="L63" i="1"/>
  <c r="Y511" i="17"/>
  <c r="Y359" i="17"/>
  <c r="Y380" i="17"/>
  <c r="L544" i="17"/>
  <c r="Y544" i="17" s="1"/>
  <c r="Y523" i="17"/>
  <c r="R288" i="17"/>
  <c r="O275" i="17"/>
  <c r="S615" i="17"/>
  <c r="K275" i="17"/>
  <c r="V275" i="17"/>
  <c r="P288" i="17"/>
  <c r="U288" i="17"/>
  <c r="G17" i="24"/>
  <c r="G21" i="1"/>
  <c r="E130" i="21"/>
  <c r="J288" i="17"/>
  <c r="Y857" i="18"/>
  <c r="J275" i="17"/>
  <c r="S288" i="17"/>
  <c r="N275" i="17"/>
  <c r="Y810" i="18"/>
  <c r="Y883" i="18"/>
  <c r="T282" i="17"/>
  <c r="T286" i="17"/>
  <c r="T284" i="17"/>
  <c r="T281" i="17"/>
  <c r="T272" i="17"/>
  <c r="T274" i="17"/>
  <c r="K102" i="5"/>
  <c r="I373" i="13" s="1"/>
  <c r="K97" i="5"/>
  <c r="I368" i="13" s="1"/>
  <c r="K100" i="5"/>
  <c r="I371" i="13" s="1"/>
  <c r="K96" i="5"/>
  <c r="I367" i="13" s="1"/>
  <c r="K109" i="5"/>
  <c r="I380" i="13" s="1"/>
  <c r="K117" i="5"/>
  <c r="I388" i="13" s="1"/>
  <c r="K125" i="5"/>
  <c r="I396" i="13" s="1"/>
  <c r="K14" i="5"/>
  <c r="K150" i="5"/>
  <c r="I421" i="13" s="1"/>
  <c r="K158" i="5"/>
  <c r="I429" i="13" s="1"/>
  <c r="K166" i="5"/>
  <c r="I437" i="13" s="1"/>
  <c r="K174" i="5"/>
  <c r="I445" i="13" s="1"/>
  <c r="K182" i="5"/>
  <c r="I453" i="13" s="1"/>
  <c r="K196" i="5"/>
  <c r="I467" i="13" s="1"/>
  <c r="K204" i="5"/>
  <c r="I475" i="13" s="1"/>
  <c r="K212" i="5"/>
  <c r="I483" i="13" s="1"/>
  <c r="K220" i="5"/>
  <c r="I491" i="13" s="1"/>
  <c r="K242" i="5"/>
  <c r="I513" i="13" s="1"/>
  <c r="K250" i="5"/>
  <c r="I521" i="13" s="1"/>
  <c r="K258" i="5"/>
  <c r="I529" i="13" s="1"/>
  <c r="K266" i="5"/>
  <c r="I537" i="13" s="1"/>
  <c r="K95" i="6"/>
  <c r="K103" i="6"/>
  <c r="I368" i="14" s="1"/>
  <c r="K111" i="6"/>
  <c r="I376" i="14" s="1"/>
  <c r="K119" i="6"/>
  <c r="I384" i="14" s="1"/>
  <c r="K127" i="6"/>
  <c r="I392" i="14" s="1"/>
  <c r="K14" i="6"/>
  <c r="K155" i="6"/>
  <c r="I420" i="14" s="1"/>
  <c r="K163" i="6"/>
  <c r="I428" i="14" s="1"/>
  <c r="K171" i="6"/>
  <c r="I436" i="14" s="1"/>
  <c r="K179" i="6"/>
  <c r="I444" i="14" s="1"/>
  <c r="K191" i="6"/>
  <c r="I456" i="14" s="1"/>
  <c r="K199" i="6"/>
  <c r="I464" i="14" s="1"/>
  <c r="K207" i="6"/>
  <c r="I472" i="14" s="1"/>
  <c r="K215" i="6"/>
  <c r="I480" i="14" s="1"/>
  <c r="K223" i="6"/>
  <c r="I488" i="14" s="1"/>
  <c r="K235" i="6"/>
  <c r="I500" i="14" s="1"/>
  <c r="K243" i="6"/>
  <c r="I508" i="14" s="1"/>
  <c r="K251" i="6"/>
  <c r="I516" i="14" s="1"/>
  <c r="K101" i="5"/>
  <c r="I372" i="13" s="1"/>
  <c r="K104" i="5"/>
  <c r="I375" i="13" s="1"/>
  <c r="K112" i="5"/>
  <c r="I383" i="13" s="1"/>
  <c r="K120" i="5"/>
  <c r="I391" i="13" s="1"/>
  <c r="K128" i="5"/>
  <c r="I399" i="13" s="1"/>
  <c r="K143" i="5"/>
  <c r="I414" i="13" s="1"/>
  <c r="K153" i="5"/>
  <c r="I424" i="13" s="1"/>
  <c r="K161" i="5"/>
  <c r="I432" i="13" s="1"/>
  <c r="K169" i="5"/>
  <c r="I440" i="13" s="1"/>
  <c r="K177" i="5"/>
  <c r="I448" i="13" s="1"/>
  <c r="K199" i="5"/>
  <c r="I470" i="13" s="1"/>
  <c r="K207" i="5"/>
  <c r="I478" i="13" s="1"/>
  <c r="K215" i="5"/>
  <c r="I486" i="13" s="1"/>
  <c r="K223" i="5"/>
  <c r="I494" i="13" s="1"/>
  <c r="K237" i="5"/>
  <c r="I508" i="13" s="1"/>
  <c r="K245" i="5"/>
  <c r="I516" i="13" s="1"/>
  <c r="K253" i="5"/>
  <c r="I524" i="13" s="1"/>
  <c r="K261" i="5"/>
  <c r="I532" i="13" s="1"/>
  <c r="K229" i="5"/>
  <c r="I500" i="13" s="1"/>
  <c r="K98" i="6"/>
  <c r="I363" i="14" s="1"/>
  <c r="K106" i="6"/>
  <c r="I371" i="14" s="1"/>
  <c r="K114" i="6"/>
  <c r="I379" i="14" s="1"/>
  <c r="K122" i="6"/>
  <c r="I387" i="14" s="1"/>
  <c r="K130" i="6"/>
  <c r="I395" i="14" s="1"/>
  <c r="K150" i="6"/>
  <c r="I415" i="14" s="1"/>
  <c r="K158" i="6"/>
  <c r="I423" i="14" s="1"/>
  <c r="K166" i="6"/>
  <c r="I431" i="14" s="1"/>
  <c r="K174" i="6"/>
  <c r="I439" i="14" s="1"/>
  <c r="K182" i="6"/>
  <c r="I447" i="14" s="1"/>
  <c r="K194" i="6"/>
  <c r="I459" i="14" s="1"/>
  <c r="K202" i="6"/>
  <c r="I467" i="14" s="1"/>
  <c r="K210" i="6"/>
  <c r="I475" i="14" s="1"/>
  <c r="K218" i="6"/>
  <c r="I483" i="14" s="1"/>
  <c r="K238" i="6"/>
  <c r="I503" i="14" s="1"/>
  <c r="K246" i="6"/>
  <c r="I511" i="14" s="1"/>
  <c r="K254" i="6"/>
  <c r="I519" i="14" s="1"/>
  <c r="K107" i="5"/>
  <c r="I378" i="13" s="1"/>
  <c r="K115" i="5"/>
  <c r="I386" i="13" s="1"/>
  <c r="K123" i="5"/>
  <c r="I394" i="13" s="1"/>
  <c r="K156" i="5"/>
  <c r="I427" i="13" s="1"/>
  <c r="K164" i="5"/>
  <c r="I435" i="13" s="1"/>
  <c r="K172" i="5"/>
  <c r="I443" i="13" s="1"/>
  <c r="K180" i="5"/>
  <c r="I451" i="13" s="1"/>
  <c r="K194" i="5"/>
  <c r="I465" i="13" s="1"/>
  <c r="K202" i="5"/>
  <c r="I473" i="13" s="1"/>
  <c r="K210" i="5"/>
  <c r="I481" i="13" s="1"/>
  <c r="K218" i="5"/>
  <c r="I489" i="13" s="1"/>
  <c r="K240" i="5"/>
  <c r="I511" i="13" s="1"/>
  <c r="K248" i="5"/>
  <c r="I519" i="13" s="1"/>
  <c r="K256" i="5"/>
  <c r="I527" i="13" s="1"/>
  <c r="K264" i="5"/>
  <c r="I535" i="13" s="1"/>
  <c r="K101" i="6"/>
  <c r="I366" i="14" s="1"/>
  <c r="K109" i="6"/>
  <c r="I374" i="14" s="1"/>
  <c r="K117" i="6"/>
  <c r="I382" i="14" s="1"/>
  <c r="K125" i="6"/>
  <c r="I390" i="14" s="1"/>
  <c r="K153" i="6"/>
  <c r="I418" i="14" s="1"/>
  <c r="K161" i="6"/>
  <c r="I426" i="14" s="1"/>
  <c r="K169" i="6"/>
  <c r="I434" i="14" s="1"/>
  <c r="K177" i="6"/>
  <c r="I442" i="14" s="1"/>
  <c r="K197" i="6"/>
  <c r="I462" i="14" s="1"/>
  <c r="K205" i="6"/>
  <c r="I470" i="14" s="1"/>
  <c r="K213" i="6"/>
  <c r="I478" i="14" s="1"/>
  <c r="K221" i="6"/>
  <c r="I486" i="14" s="1"/>
  <c r="K233" i="6"/>
  <c r="I498" i="14" s="1"/>
  <c r="K241" i="6"/>
  <c r="I506" i="14" s="1"/>
  <c r="K249" i="6"/>
  <c r="I514" i="14" s="1"/>
  <c r="K98" i="5"/>
  <c r="I369" i="13" s="1"/>
  <c r="K110" i="5"/>
  <c r="I381" i="13" s="1"/>
  <c r="K118" i="5"/>
  <c r="I389" i="13" s="1"/>
  <c r="K126" i="5"/>
  <c r="I397" i="13" s="1"/>
  <c r="K15" i="5"/>
  <c r="I286" i="13" s="1"/>
  <c r="K141" i="5"/>
  <c r="K151" i="5"/>
  <c r="I422" i="13" s="1"/>
  <c r="K159" i="5"/>
  <c r="I430" i="13" s="1"/>
  <c r="K167" i="5"/>
  <c r="I438" i="13" s="1"/>
  <c r="K175" i="5"/>
  <c r="I446" i="13" s="1"/>
  <c r="K197" i="5"/>
  <c r="I468" i="13" s="1"/>
  <c r="K205" i="5"/>
  <c r="I476" i="13" s="1"/>
  <c r="K213" i="5"/>
  <c r="I484" i="13" s="1"/>
  <c r="K221" i="5"/>
  <c r="I492" i="13" s="1"/>
  <c r="K235" i="5"/>
  <c r="K243" i="5"/>
  <c r="I514" i="13" s="1"/>
  <c r="K251" i="5"/>
  <c r="I522" i="13" s="1"/>
  <c r="K259" i="5"/>
  <c r="I530" i="13" s="1"/>
  <c r="K267" i="5"/>
  <c r="I538" i="13" s="1"/>
  <c r="K135" i="5"/>
  <c r="K96" i="6"/>
  <c r="I361" i="14" s="1"/>
  <c r="K104" i="6"/>
  <c r="I369" i="14" s="1"/>
  <c r="K112" i="6"/>
  <c r="I377" i="14" s="1"/>
  <c r="K120" i="6"/>
  <c r="I385" i="14" s="1"/>
  <c r="K128" i="6"/>
  <c r="I393" i="14" s="1"/>
  <c r="K15" i="6"/>
  <c r="I280" i="14" s="1"/>
  <c r="K148" i="6"/>
  <c r="K156" i="6"/>
  <c r="I421" i="14" s="1"/>
  <c r="K164" i="6"/>
  <c r="I429" i="14" s="1"/>
  <c r="K116" i="5"/>
  <c r="I387" i="13" s="1"/>
  <c r="K149" i="5"/>
  <c r="K165" i="5"/>
  <c r="I436" i="13" s="1"/>
  <c r="K181" i="5"/>
  <c r="I452" i="13" s="1"/>
  <c r="K195" i="5"/>
  <c r="I466" i="13" s="1"/>
  <c r="K211" i="5"/>
  <c r="I482" i="13" s="1"/>
  <c r="K241" i="5"/>
  <c r="I512" i="13" s="1"/>
  <c r="K257" i="5"/>
  <c r="I528" i="13" s="1"/>
  <c r="K110" i="6"/>
  <c r="I375" i="14" s="1"/>
  <c r="K126" i="6"/>
  <c r="I391" i="14" s="1"/>
  <c r="K159" i="6"/>
  <c r="I424" i="14" s="1"/>
  <c r="K168" i="6"/>
  <c r="I433" i="14" s="1"/>
  <c r="K181" i="6"/>
  <c r="I446" i="14" s="1"/>
  <c r="K196" i="6"/>
  <c r="I461" i="14" s="1"/>
  <c r="K209" i="6"/>
  <c r="I474" i="14" s="1"/>
  <c r="K222" i="6"/>
  <c r="I487" i="14" s="1"/>
  <c r="K237" i="6"/>
  <c r="I502" i="14" s="1"/>
  <c r="K250" i="6"/>
  <c r="I515" i="14" s="1"/>
  <c r="K263" i="6"/>
  <c r="I528" i="14" s="1"/>
  <c r="K99" i="5"/>
  <c r="I370" i="13" s="1"/>
  <c r="K111" i="5"/>
  <c r="I382" i="13" s="1"/>
  <c r="K127" i="5"/>
  <c r="I398" i="13" s="1"/>
  <c r="K160" i="5"/>
  <c r="I431" i="13" s="1"/>
  <c r="K176" i="5"/>
  <c r="I447" i="13" s="1"/>
  <c r="K206" i="5"/>
  <c r="I477" i="13" s="1"/>
  <c r="K222" i="5"/>
  <c r="I493" i="13" s="1"/>
  <c r="K236" i="5"/>
  <c r="I507" i="13" s="1"/>
  <c r="K252" i="5"/>
  <c r="I523" i="13" s="1"/>
  <c r="K268" i="5"/>
  <c r="I539" i="13" s="1"/>
  <c r="K105" i="6"/>
  <c r="I370" i="14" s="1"/>
  <c r="K121" i="6"/>
  <c r="I386" i="14" s="1"/>
  <c r="K154" i="6"/>
  <c r="I419" i="14" s="1"/>
  <c r="K173" i="6"/>
  <c r="I438" i="14" s="1"/>
  <c r="K201" i="6"/>
  <c r="I466" i="14" s="1"/>
  <c r="K214" i="6"/>
  <c r="I479" i="14" s="1"/>
  <c r="K242" i="6"/>
  <c r="I507" i="14" s="1"/>
  <c r="K255" i="6"/>
  <c r="I520" i="14" s="1"/>
  <c r="K258" i="6"/>
  <c r="I523" i="14" s="1"/>
  <c r="K266" i="6"/>
  <c r="I531" i="14" s="1"/>
  <c r="K106" i="5"/>
  <c r="I377" i="13" s="1"/>
  <c r="K122" i="5"/>
  <c r="I393" i="13" s="1"/>
  <c r="K155" i="5"/>
  <c r="I426" i="13" s="1"/>
  <c r="K171" i="5"/>
  <c r="I442" i="13" s="1"/>
  <c r="K201" i="5"/>
  <c r="I472" i="13" s="1"/>
  <c r="K217" i="5"/>
  <c r="I488" i="13" s="1"/>
  <c r="K247" i="5"/>
  <c r="I518" i="13" s="1"/>
  <c r="K263" i="5"/>
  <c r="I534" i="13" s="1"/>
  <c r="K100" i="6"/>
  <c r="I365" i="14" s="1"/>
  <c r="K116" i="6"/>
  <c r="I381" i="14" s="1"/>
  <c r="K149" i="6"/>
  <c r="I414" i="14" s="1"/>
  <c r="K165" i="6"/>
  <c r="I430" i="14" s="1"/>
  <c r="K178" i="6"/>
  <c r="I443" i="14" s="1"/>
  <c r="K193" i="6"/>
  <c r="I458" i="14" s="1"/>
  <c r="K206" i="6"/>
  <c r="I471" i="14" s="1"/>
  <c r="K219" i="6"/>
  <c r="I484" i="14" s="1"/>
  <c r="K234" i="6"/>
  <c r="I499" i="14" s="1"/>
  <c r="K247" i="6"/>
  <c r="I512" i="14" s="1"/>
  <c r="K261" i="6"/>
  <c r="I526" i="14" s="1"/>
  <c r="K113" i="5"/>
  <c r="I384" i="13" s="1"/>
  <c r="K129" i="5"/>
  <c r="I400" i="13" s="1"/>
  <c r="K162" i="5"/>
  <c r="I433" i="13" s="1"/>
  <c r="K178" i="5"/>
  <c r="I449" i="13" s="1"/>
  <c r="K192" i="5"/>
  <c r="K208" i="5"/>
  <c r="I479" i="13" s="1"/>
  <c r="K224" i="5"/>
  <c r="I495" i="13" s="1"/>
  <c r="K238" i="5"/>
  <c r="I509" i="13" s="1"/>
  <c r="K254" i="5"/>
  <c r="I525" i="13" s="1"/>
  <c r="K107" i="6"/>
  <c r="I372" i="14" s="1"/>
  <c r="K123" i="6"/>
  <c r="I388" i="14" s="1"/>
  <c r="K160" i="6"/>
  <c r="I425" i="14" s="1"/>
  <c r="K170" i="6"/>
  <c r="I435" i="14" s="1"/>
  <c r="K198" i="6"/>
  <c r="I463" i="14" s="1"/>
  <c r="K211" i="6"/>
  <c r="I476" i="14" s="1"/>
  <c r="K224" i="6"/>
  <c r="I489" i="14" s="1"/>
  <c r="K239" i="6"/>
  <c r="I504" i="14" s="1"/>
  <c r="K252" i="6"/>
  <c r="I517" i="14" s="1"/>
  <c r="K264" i="6"/>
  <c r="I529" i="14" s="1"/>
  <c r="K103" i="5"/>
  <c r="I374" i="13" s="1"/>
  <c r="K119" i="5"/>
  <c r="I390" i="13" s="1"/>
  <c r="K142" i="5"/>
  <c r="I413" i="13" s="1"/>
  <c r="K152" i="5"/>
  <c r="I423" i="13" s="1"/>
  <c r="K168" i="5"/>
  <c r="I439" i="13" s="1"/>
  <c r="K198" i="5"/>
  <c r="I469" i="13" s="1"/>
  <c r="K214" i="5"/>
  <c r="I485" i="13" s="1"/>
  <c r="K244" i="5"/>
  <c r="I515" i="13" s="1"/>
  <c r="K260" i="5"/>
  <c r="I531" i="13" s="1"/>
  <c r="K186" i="5"/>
  <c r="I457" i="13" s="1"/>
  <c r="K97" i="6"/>
  <c r="I362" i="14" s="1"/>
  <c r="K113" i="6"/>
  <c r="I378" i="14" s="1"/>
  <c r="K129" i="6"/>
  <c r="I394" i="14" s="1"/>
  <c r="K162" i="6"/>
  <c r="I427" i="14" s="1"/>
  <c r="K167" i="6"/>
  <c r="I432" i="14" s="1"/>
  <c r="K114" i="5"/>
  <c r="I385" i="13" s="1"/>
  <c r="K219" i="5"/>
  <c r="I490" i="13" s="1"/>
  <c r="K255" i="5"/>
  <c r="I526" i="13" s="1"/>
  <c r="K208" i="6"/>
  <c r="I473" i="14" s="1"/>
  <c r="K248" i="6"/>
  <c r="I513" i="14" s="1"/>
  <c r="K262" i="6"/>
  <c r="I527" i="14" s="1"/>
  <c r="K154" i="5"/>
  <c r="I425" i="13" s="1"/>
  <c r="K152" i="6"/>
  <c r="I417" i="14" s="1"/>
  <c r="K200" i="6"/>
  <c r="I465" i="14" s="1"/>
  <c r="K240" i="6"/>
  <c r="I505" i="14" s="1"/>
  <c r="K257" i="6"/>
  <c r="I522" i="14" s="1"/>
  <c r="K157" i="5"/>
  <c r="I428" i="13" s="1"/>
  <c r="K170" i="5"/>
  <c r="I441" i="13" s="1"/>
  <c r="K193" i="5"/>
  <c r="I464" i="13" s="1"/>
  <c r="K272" i="5"/>
  <c r="I543" i="13" s="1"/>
  <c r="K108" i="6"/>
  <c r="I373" i="14" s="1"/>
  <c r="K176" i="6"/>
  <c r="I441" i="14" s="1"/>
  <c r="K192" i="6"/>
  <c r="I457" i="14" s="1"/>
  <c r="K217" i="6"/>
  <c r="I482" i="14" s="1"/>
  <c r="K232" i="6"/>
  <c r="K105" i="5"/>
  <c r="I376" i="13" s="1"/>
  <c r="K173" i="5"/>
  <c r="I444" i="13" s="1"/>
  <c r="K209" i="5"/>
  <c r="I480" i="13" s="1"/>
  <c r="K246" i="5"/>
  <c r="I517" i="13" s="1"/>
  <c r="K124" i="6"/>
  <c r="I389" i="14" s="1"/>
  <c r="K157" i="6"/>
  <c r="I422" i="14" s="1"/>
  <c r="K203" i="6"/>
  <c r="I468" i="14" s="1"/>
  <c r="K244" i="6"/>
  <c r="I509" i="14" s="1"/>
  <c r="K259" i="6"/>
  <c r="I524" i="14" s="1"/>
  <c r="K124" i="5"/>
  <c r="I395" i="13" s="1"/>
  <c r="K265" i="5"/>
  <c r="I536" i="13" s="1"/>
  <c r="K99" i="6"/>
  <c r="I364" i="14" s="1"/>
  <c r="K172" i="6"/>
  <c r="I437" i="14" s="1"/>
  <c r="K212" i="6"/>
  <c r="I477" i="14" s="1"/>
  <c r="K253" i="6"/>
  <c r="I518" i="14" s="1"/>
  <c r="K265" i="6"/>
  <c r="I530" i="14" s="1"/>
  <c r="K179" i="5"/>
  <c r="I450" i="13" s="1"/>
  <c r="K175" i="6"/>
  <c r="I440" i="14" s="1"/>
  <c r="K204" i="6"/>
  <c r="I469" i="14" s="1"/>
  <c r="K236" i="6"/>
  <c r="I501" i="14" s="1"/>
  <c r="K256" i="6"/>
  <c r="I521" i="14" s="1"/>
  <c r="K108" i="5"/>
  <c r="I379" i="13" s="1"/>
  <c r="K239" i="5"/>
  <c r="I510" i="13" s="1"/>
  <c r="K102" i="6"/>
  <c r="I367" i="14" s="1"/>
  <c r="K180" i="6"/>
  <c r="I445" i="14" s="1"/>
  <c r="K200" i="5"/>
  <c r="I471" i="13" s="1"/>
  <c r="K249" i="5"/>
  <c r="I520" i="13" s="1"/>
  <c r="K151" i="6"/>
  <c r="I416" i="14" s="1"/>
  <c r="K260" i="6"/>
  <c r="I525" i="14" s="1"/>
  <c r="K203" i="5"/>
  <c r="I474" i="13" s="1"/>
  <c r="K190" i="6"/>
  <c r="K121" i="5"/>
  <c r="I392" i="13" s="1"/>
  <c r="K163" i="5"/>
  <c r="I434" i="13" s="1"/>
  <c r="K115" i="6"/>
  <c r="I380" i="14" s="1"/>
  <c r="K195" i="6"/>
  <c r="I460" i="14" s="1"/>
  <c r="K216" i="6"/>
  <c r="I481" i="14" s="1"/>
  <c r="K245" i="6"/>
  <c r="I510" i="14" s="1"/>
  <c r="K262" i="5"/>
  <c r="I533" i="13" s="1"/>
  <c r="K118" i="6"/>
  <c r="I383" i="14" s="1"/>
  <c r="K216" i="5"/>
  <c r="I487" i="13" s="1"/>
  <c r="K225" i="5"/>
  <c r="I496" i="13" s="1"/>
  <c r="K95" i="5"/>
  <c r="K220" i="6"/>
  <c r="I485" i="14" s="1"/>
  <c r="K243" i="10"/>
  <c r="I507" i="18" s="1"/>
  <c r="K216" i="10"/>
  <c r="I480" i="18" s="1"/>
  <c r="K111" i="10"/>
  <c r="I375" i="18" s="1"/>
  <c r="K104" i="10"/>
  <c r="I368" i="18" s="1"/>
  <c r="K211" i="10"/>
  <c r="I475" i="18" s="1"/>
  <c r="K233" i="10"/>
  <c r="I497" i="18" s="1"/>
  <c r="K110" i="10"/>
  <c r="I374" i="18" s="1"/>
  <c r="K118" i="10"/>
  <c r="I382" i="18" s="1"/>
  <c r="K195" i="10"/>
  <c r="I459" i="18" s="1"/>
  <c r="K212" i="10"/>
  <c r="I476" i="18" s="1"/>
  <c r="K258" i="10"/>
  <c r="I522" i="18" s="1"/>
  <c r="K217" i="10"/>
  <c r="I481" i="18" s="1"/>
  <c r="K202" i="10"/>
  <c r="I466" i="18" s="1"/>
  <c r="K164" i="10"/>
  <c r="I428" i="18" s="1"/>
  <c r="K126" i="10"/>
  <c r="I390" i="18" s="1"/>
  <c r="K97" i="10"/>
  <c r="I361" i="18" s="1"/>
  <c r="K175" i="10"/>
  <c r="I439" i="18" s="1"/>
  <c r="K198" i="10"/>
  <c r="I462" i="18" s="1"/>
  <c r="K235" i="10"/>
  <c r="I499" i="18" s="1"/>
  <c r="K191" i="10"/>
  <c r="I455" i="18" s="1"/>
  <c r="K121" i="10"/>
  <c r="I385" i="18" s="1"/>
  <c r="K241" i="10"/>
  <c r="I505" i="18" s="1"/>
  <c r="K123" i="10"/>
  <c r="I387" i="18" s="1"/>
  <c r="K148" i="10"/>
  <c r="I412" i="18" s="1"/>
  <c r="K141" i="10"/>
  <c r="I405" i="18" s="1"/>
  <c r="K210" i="10"/>
  <c r="I474" i="18" s="1"/>
  <c r="K256" i="10"/>
  <c r="I520" i="18" s="1"/>
  <c r="K252" i="10"/>
  <c r="I516" i="18" s="1"/>
  <c r="K96" i="10"/>
  <c r="I360" i="18" s="1"/>
  <c r="K236" i="10"/>
  <c r="I500" i="18" s="1"/>
  <c r="K142" i="6"/>
  <c r="I407" i="14" s="1"/>
  <c r="K205" i="10"/>
  <c r="I469" i="18" s="1"/>
  <c r="K246" i="10"/>
  <c r="I510" i="18" s="1"/>
  <c r="K190" i="10"/>
  <c r="I454" i="18" s="1"/>
  <c r="K194" i="10"/>
  <c r="I458" i="18" s="1"/>
  <c r="J16" i="11"/>
  <c r="H43" i="19" s="1"/>
  <c r="K172" i="10"/>
  <c r="I436" i="18" s="1"/>
  <c r="K192" i="10"/>
  <c r="I456" i="18" s="1"/>
  <c r="K165" i="10"/>
  <c r="I429" i="18" s="1"/>
  <c r="K179" i="10"/>
  <c r="I443" i="18" s="1"/>
  <c r="K149" i="10"/>
  <c r="I413" i="18" s="1"/>
  <c r="K106" i="10"/>
  <c r="I370" i="18" s="1"/>
  <c r="K197" i="10"/>
  <c r="I461" i="18" s="1"/>
  <c r="K156" i="10"/>
  <c r="I420" i="18" s="1"/>
  <c r="K95" i="10"/>
  <c r="K255" i="10"/>
  <c r="I519" i="18" s="1"/>
  <c r="K237" i="10"/>
  <c r="I501" i="18" s="1"/>
  <c r="K161" i="10"/>
  <c r="I425" i="18" s="1"/>
  <c r="K257" i="10"/>
  <c r="I521" i="18" s="1"/>
  <c r="K140" i="10"/>
  <c r="I404" i="18" s="1"/>
  <c r="K116" i="10"/>
  <c r="I380" i="18" s="1"/>
  <c r="K155" i="10"/>
  <c r="I419" i="18" s="1"/>
  <c r="K248" i="10"/>
  <c r="I512" i="18" s="1"/>
  <c r="K160" i="10"/>
  <c r="I424" i="18" s="1"/>
  <c r="K147" i="10"/>
  <c r="K124" i="10"/>
  <c r="I388" i="18" s="1"/>
  <c r="K232" i="10"/>
  <c r="I496" i="18" s="1"/>
  <c r="K254" i="10"/>
  <c r="I518" i="18" s="1"/>
  <c r="K174" i="10"/>
  <c r="I438" i="18" s="1"/>
  <c r="K99" i="10"/>
  <c r="I363" i="18" s="1"/>
  <c r="K201" i="10"/>
  <c r="I465" i="18" s="1"/>
  <c r="K125" i="10"/>
  <c r="I389" i="18" s="1"/>
  <c r="K101" i="10"/>
  <c r="I365" i="18" s="1"/>
  <c r="K167" i="10"/>
  <c r="I431" i="18" s="1"/>
  <c r="K105" i="10"/>
  <c r="I369" i="18" s="1"/>
  <c r="K247" i="10"/>
  <c r="I511" i="18" s="1"/>
  <c r="K115" i="10"/>
  <c r="I379" i="18" s="1"/>
  <c r="K168" i="10"/>
  <c r="I432" i="18" s="1"/>
  <c r="K108" i="10"/>
  <c r="I372" i="18" s="1"/>
  <c r="K221" i="10"/>
  <c r="I485" i="18" s="1"/>
  <c r="K239" i="10"/>
  <c r="I503" i="18" s="1"/>
  <c r="K244" i="10"/>
  <c r="I508" i="18" s="1"/>
  <c r="K170" i="10"/>
  <c r="I434" i="18" s="1"/>
  <c r="K120" i="10"/>
  <c r="I384" i="18" s="1"/>
  <c r="K204" i="10"/>
  <c r="I468" i="18" s="1"/>
  <c r="K152" i="10"/>
  <c r="I416" i="18" s="1"/>
  <c r="K218" i="10"/>
  <c r="I482" i="18" s="1"/>
  <c r="K196" i="10"/>
  <c r="I460" i="18" s="1"/>
  <c r="K122" i="10"/>
  <c r="I386" i="18" s="1"/>
  <c r="K261" i="10"/>
  <c r="I525" i="18" s="1"/>
  <c r="K220" i="10"/>
  <c r="I484" i="18" s="1"/>
  <c r="K140" i="6"/>
  <c r="K193" i="10"/>
  <c r="I457" i="18" s="1"/>
  <c r="K128" i="10"/>
  <c r="I392" i="18" s="1"/>
  <c r="K117" i="10"/>
  <c r="I381" i="18" s="1"/>
  <c r="K206" i="10"/>
  <c r="I470" i="18" s="1"/>
  <c r="K250" i="10"/>
  <c r="I514" i="18" s="1"/>
  <c r="K215" i="10"/>
  <c r="I479" i="18" s="1"/>
  <c r="K200" i="10"/>
  <c r="I464" i="18" s="1"/>
  <c r="K112" i="10"/>
  <c r="I376" i="18" s="1"/>
  <c r="K263" i="10"/>
  <c r="I527" i="18" s="1"/>
  <c r="K222" i="10"/>
  <c r="I486" i="18" s="1"/>
  <c r="K119" i="10"/>
  <c r="I383" i="18" s="1"/>
  <c r="K207" i="10"/>
  <c r="I471" i="18" s="1"/>
  <c r="K169" i="10"/>
  <c r="I433" i="18" s="1"/>
  <c r="K100" i="10"/>
  <c r="I364" i="18" s="1"/>
  <c r="K242" i="10"/>
  <c r="I506" i="18" s="1"/>
  <c r="K113" i="10"/>
  <c r="I377" i="18" s="1"/>
  <c r="K177" i="10"/>
  <c r="I441" i="18" s="1"/>
  <c r="K214" i="10"/>
  <c r="I478" i="18" s="1"/>
  <c r="K209" i="10"/>
  <c r="I473" i="18" s="1"/>
  <c r="K253" i="10"/>
  <c r="I517" i="18" s="1"/>
  <c r="K103" i="10"/>
  <c r="I367" i="18" s="1"/>
  <c r="K157" i="10"/>
  <c r="I421" i="18" s="1"/>
  <c r="K189" i="10"/>
  <c r="K249" i="10"/>
  <c r="I513" i="18" s="1"/>
  <c r="K260" i="10"/>
  <c r="I524" i="18" s="1"/>
  <c r="K127" i="10"/>
  <c r="I391" i="18" s="1"/>
  <c r="K240" i="10"/>
  <c r="I504" i="18" s="1"/>
  <c r="K139" i="10"/>
  <c r="K114" i="10"/>
  <c r="I378" i="18" s="1"/>
  <c r="K150" i="10"/>
  <c r="I414" i="18" s="1"/>
  <c r="K162" i="10"/>
  <c r="I426" i="18" s="1"/>
  <c r="K231" i="10"/>
  <c r="K208" i="10"/>
  <c r="I472" i="18" s="1"/>
  <c r="K213" i="10"/>
  <c r="I477" i="18" s="1"/>
  <c r="K173" i="10"/>
  <c r="I437" i="18" s="1"/>
  <c r="K262" i="10"/>
  <c r="I526" i="18" s="1"/>
  <c r="K141" i="6"/>
  <c r="I406" i="14" s="1"/>
  <c r="K151" i="10"/>
  <c r="I415" i="18" s="1"/>
  <c r="K180" i="10"/>
  <c r="I444" i="18" s="1"/>
  <c r="K178" i="10"/>
  <c r="I442" i="18" s="1"/>
  <c r="K107" i="10"/>
  <c r="I371" i="18" s="1"/>
  <c r="K234" i="10"/>
  <c r="I498" i="18" s="1"/>
  <c r="K199" i="10"/>
  <c r="I463" i="18" s="1"/>
  <c r="K98" i="10"/>
  <c r="I362" i="18" s="1"/>
  <c r="K264" i="10"/>
  <c r="I528" i="18" s="1"/>
  <c r="K238" i="10"/>
  <c r="I502" i="18" s="1"/>
  <c r="K259" i="10"/>
  <c r="I523" i="18" s="1"/>
  <c r="K159" i="10"/>
  <c r="I423" i="18" s="1"/>
  <c r="K251" i="10"/>
  <c r="I515" i="18" s="1"/>
  <c r="K171" i="10"/>
  <c r="I435" i="18" s="1"/>
  <c r="K166" i="10"/>
  <c r="I430" i="18" s="1"/>
  <c r="K163" i="10"/>
  <c r="I427" i="18" s="1"/>
  <c r="K219" i="10"/>
  <c r="I483" i="18" s="1"/>
  <c r="K203" i="10"/>
  <c r="I467" i="18" s="1"/>
  <c r="K102" i="10"/>
  <c r="I366" i="18" s="1"/>
  <c r="K153" i="10"/>
  <c r="I417" i="18" s="1"/>
  <c r="K154" i="10"/>
  <c r="I418" i="18" s="1"/>
  <c r="K109" i="10"/>
  <c r="I373" i="18" s="1"/>
  <c r="K158" i="10"/>
  <c r="I422" i="18" s="1"/>
  <c r="K245" i="10"/>
  <c r="I509" i="18" s="1"/>
  <c r="K176" i="10"/>
  <c r="I440" i="18" s="1"/>
  <c r="G48" i="21"/>
  <c r="L111" i="17"/>
  <c r="L124" i="17"/>
  <c r="L616" i="17" s="1"/>
  <c r="J14" i="5"/>
  <c r="J15" i="5"/>
  <c r="J98" i="5"/>
  <c r="J106" i="5"/>
  <c r="J114" i="5"/>
  <c r="J97" i="5"/>
  <c r="J100" i="5"/>
  <c r="J103" i="5"/>
  <c r="J124" i="5"/>
  <c r="J156" i="5"/>
  <c r="J164" i="5"/>
  <c r="J172" i="5"/>
  <c r="J180" i="5"/>
  <c r="J194" i="5"/>
  <c r="J202" i="5"/>
  <c r="J210" i="5"/>
  <c r="J218" i="5"/>
  <c r="J240" i="5"/>
  <c r="J101" i="5"/>
  <c r="J104" i="5"/>
  <c r="J107" i="5"/>
  <c r="J95" i="5"/>
  <c r="J99" i="5"/>
  <c r="J121" i="5"/>
  <c r="J142" i="5"/>
  <c r="J159" i="5"/>
  <c r="J162" i="5"/>
  <c r="J165" i="5"/>
  <c r="J168" i="5"/>
  <c r="J171" i="5"/>
  <c r="J174" i="5"/>
  <c r="J177" i="5"/>
  <c r="J192" i="5"/>
  <c r="J195" i="5"/>
  <c r="J198" i="5"/>
  <c r="J201" i="5"/>
  <c r="J204" i="5"/>
  <c r="J207" i="5"/>
  <c r="J237" i="5"/>
  <c r="J243" i="5"/>
  <c r="J251" i="5"/>
  <c r="J259" i="5"/>
  <c r="J267" i="5"/>
  <c r="J111" i="5"/>
  <c r="J118" i="5"/>
  <c r="J150" i="5"/>
  <c r="J153" i="5"/>
  <c r="J246" i="5"/>
  <c r="J254" i="5"/>
  <c r="J262" i="5"/>
  <c r="J272" i="5"/>
  <c r="J99" i="6"/>
  <c r="J107" i="6"/>
  <c r="J115" i="6"/>
  <c r="J123" i="6"/>
  <c r="J96" i="5"/>
  <c r="J108" i="5"/>
  <c r="J115" i="5"/>
  <c r="J122" i="5"/>
  <c r="J125" i="5"/>
  <c r="J128" i="5"/>
  <c r="J175" i="5"/>
  <c r="J178" i="5"/>
  <c r="J181" i="5"/>
  <c r="J205" i="5"/>
  <c r="J208" i="5"/>
  <c r="J211" i="5"/>
  <c r="J214" i="5"/>
  <c r="J217" i="5"/>
  <c r="J220" i="5"/>
  <c r="J223" i="5"/>
  <c r="J235" i="5"/>
  <c r="J238" i="5"/>
  <c r="J241" i="5"/>
  <c r="J249" i="5"/>
  <c r="J257" i="5"/>
  <c r="J265" i="5"/>
  <c r="J102" i="6"/>
  <c r="J110" i="6"/>
  <c r="J118" i="6"/>
  <c r="J102" i="5"/>
  <c r="J109" i="5"/>
  <c r="J120" i="5"/>
  <c r="J143" i="5"/>
  <c r="J152" i="5"/>
  <c r="J167" i="5"/>
  <c r="J200" i="5"/>
  <c r="J219" i="5"/>
  <c r="J247" i="5"/>
  <c r="J260" i="5"/>
  <c r="J229" i="5"/>
  <c r="J96" i="6"/>
  <c r="J100" i="6"/>
  <c r="J114" i="6"/>
  <c r="J163" i="5"/>
  <c r="J182" i="5"/>
  <c r="J196" i="5"/>
  <c r="J215" i="5"/>
  <c r="J252" i="5"/>
  <c r="J264" i="5"/>
  <c r="J97" i="6"/>
  <c r="J111" i="6"/>
  <c r="J125" i="6"/>
  <c r="J128" i="6"/>
  <c r="J149" i="6"/>
  <c r="J157" i="6"/>
  <c r="J165" i="6"/>
  <c r="J173" i="6"/>
  <c r="J181" i="6"/>
  <c r="J195" i="6"/>
  <c r="J197" i="6"/>
  <c r="J199" i="6"/>
  <c r="J110" i="5"/>
  <c r="J116" i="5"/>
  <c r="J126" i="5"/>
  <c r="J154" i="5"/>
  <c r="J158" i="5"/>
  <c r="J173" i="5"/>
  <c r="J206" i="5"/>
  <c r="J221" i="5"/>
  <c r="J225" i="5"/>
  <c r="J239" i="5"/>
  <c r="J244" i="5"/>
  <c r="J256" i="5"/>
  <c r="J104" i="6"/>
  <c r="J108" i="6"/>
  <c r="J122" i="6"/>
  <c r="J152" i="6"/>
  <c r="J160" i="6"/>
  <c r="J168" i="6"/>
  <c r="J176" i="6"/>
  <c r="J193" i="6"/>
  <c r="J105" i="5"/>
  <c r="J149" i="5"/>
  <c r="J169" i="5"/>
  <c r="J197" i="5"/>
  <c r="J216" i="5"/>
  <c r="J248" i="5"/>
  <c r="J261" i="5"/>
  <c r="J101" i="6"/>
  <c r="J105" i="6"/>
  <c r="J119" i="6"/>
  <c r="J126" i="6"/>
  <c r="J129" i="6"/>
  <c r="J14" i="6"/>
  <c r="J155" i="6"/>
  <c r="J163" i="6"/>
  <c r="J171" i="6"/>
  <c r="J179" i="6"/>
  <c r="J202" i="6"/>
  <c r="J204" i="6"/>
  <c r="J209" i="6"/>
  <c r="J113" i="5"/>
  <c r="J193" i="5"/>
  <c r="J212" i="5"/>
  <c r="J266" i="5"/>
  <c r="J116" i="6"/>
  <c r="J15" i="6"/>
  <c r="J159" i="6"/>
  <c r="J172" i="6"/>
  <c r="J191" i="6"/>
  <c r="J198" i="6"/>
  <c r="J207" i="6"/>
  <c r="J210" i="6"/>
  <c r="J217" i="6"/>
  <c r="J235" i="6"/>
  <c r="J243" i="6"/>
  <c r="J251" i="6"/>
  <c r="J259" i="6"/>
  <c r="J141" i="5"/>
  <c r="J155" i="5"/>
  <c r="J203" i="5"/>
  <c r="J222" i="5"/>
  <c r="J258" i="5"/>
  <c r="J95" i="6"/>
  <c r="J109" i="6"/>
  <c r="J164" i="6"/>
  <c r="J177" i="6"/>
  <c r="J215" i="6"/>
  <c r="J238" i="6"/>
  <c r="J246" i="6"/>
  <c r="J254" i="6"/>
  <c r="J262" i="6"/>
  <c r="J117" i="5"/>
  <c r="J127" i="5"/>
  <c r="J166" i="5"/>
  <c r="J213" i="5"/>
  <c r="J250" i="5"/>
  <c r="J124" i="6"/>
  <c r="J130" i="6"/>
  <c r="J151" i="6"/>
  <c r="J156" i="6"/>
  <c r="J169" i="6"/>
  <c r="J182" i="6"/>
  <c r="J213" i="6"/>
  <c r="J233" i="6"/>
  <c r="J241" i="6"/>
  <c r="J249" i="6"/>
  <c r="J257" i="6"/>
  <c r="J265" i="6"/>
  <c r="J157" i="5"/>
  <c r="J176" i="5"/>
  <c r="J224" i="5"/>
  <c r="J242" i="5"/>
  <c r="J268" i="5"/>
  <c r="J103" i="6"/>
  <c r="J117" i="6"/>
  <c r="J161" i="6"/>
  <c r="J174" i="6"/>
  <c r="J192" i="6"/>
  <c r="J196" i="6"/>
  <c r="J211" i="6"/>
  <c r="J218" i="6"/>
  <c r="J220" i="6"/>
  <c r="J222" i="6"/>
  <c r="J224" i="6"/>
  <c r="J236" i="6"/>
  <c r="J244" i="6"/>
  <c r="J252" i="6"/>
  <c r="J260" i="6"/>
  <c r="J161" i="5"/>
  <c r="J209" i="5"/>
  <c r="J255" i="5"/>
  <c r="J121" i="6"/>
  <c r="J153" i="6"/>
  <c r="J178" i="6"/>
  <c r="J206" i="6"/>
  <c r="J212" i="6"/>
  <c r="J232" i="6"/>
  <c r="J248" i="6"/>
  <c r="J264" i="6"/>
  <c r="J119" i="5"/>
  <c r="J98" i="6"/>
  <c r="J112" i="6"/>
  <c r="J170" i="6"/>
  <c r="J216" i="6"/>
  <c r="J219" i="6"/>
  <c r="J239" i="6"/>
  <c r="J255" i="6"/>
  <c r="J151" i="5"/>
  <c r="J170" i="5"/>
  <c r="J245" i="5"/>
  <c r="J113" i="6"/>
  <c r="J162" i="6"/>
  <c r="J194" i="6"/>
  <c r="J203" i="6"/>
  <c r="J208" i="6"/>
  <c r="J234" i="6"/>
  <c r="J250" i="6"/>
  <c r="J266" i="6"/>
  <c r="J199" i="5"/>
  <c r="J263" i="5"/>
  <c r="J127" i="6"/>
  <c r="J154" i="6"/>
  <c r="J180" i="6"/>
  <c r="J200" i="6"/>
  <c r="J223" i="6"/>
  <c r="J245" i="6"/>
  <c r="J261" i="6"/>
  <c r="J123" i="5"/>
  <c r="J166" i="6"/>
  <c r="J214" i="6"/>
  <c r="J240" i="6"/>
  <c r="J256" i="6"/>
  <c r="J247" i="6"/>
  <c r="J135" i="5"/>
  <c r="J120" i="6"/>
  <c r="J190" i="6"/>
  <c r="J263" i="6"/>
  <c r="J160" i="5"/>
  <c r="J186" i="5"/>
  <c r="J201" i="6"/>
  <c r="J221" i="6"/>
  <c r="J112" i="5"/>
  <c r="J179" i="5"/>
  <c r="J253" i="6"/>
  <c r="J106" i="6"/>
  <c r="J148" i="6"/>
  <c r="J205" i="6"/>
  <c r="J258" i="6"/>
  <c r="J150" i="6"/>
  <c r="J158" i="6"/>
  <c r="J253" i="5"/>
  <c r="J175" i="6"/>
  <c r="J242" i="6"/>
  <c r="J236" i="5"/>
  <c r="J167" i="6"/>
  <c r="J237" i="6"/>
  <c r="J129" i="5"/>
  <c r="J199" i="10"/>
  <c r="J104" i="10"/>
  <c r="J99" i="10"/>
  <c r="J139" i="10"/>
  <c r="J153" i="10"/>
  <c r="J212" i="10"/>
  <c r="J173" i="10"/>
  <c r="J121" i="10"/>
  <c r="J214" i="10"/>
  <c r="J178" i="10"/>
  <c r="J148" i="10"/>
  <c r="J141" i="6"/>
  <c r="J126" i="10"/>
  <c r="J206" i="10"/>
  <c r="J263" i="10"/>
  <c r="J215" i="10"/>
  <c r="J161" i="10"/>
  <c r="J255" i="10"/>
  <c r="J235" i="10"/>
  <c r="J118" i="10"/>
  <c r="J219" i="10"/>
  <c r="J242" i="10"/>
  <c r="J196" i="10"/>
  <c r="J124" i="10"/>
  <c r="J119" i="10"/>
  <c r="J238" i="10"/>
  <c r="J251" i="10"/>
  <c r="J96" i="10"/>
  <c r="J260" i="10"/>
  <c r="J256" i="10"/>
  <c r="J155" i="10"/>
  <c r="J197" i="10"/>
  <c r="J236" i="10"/>
  <c r="J259" i="10"/>
  <c r="J189" i="10"/>
  <c r="J110" i="10"/>
  <c r="J149" i="10"/>
  <c r="J164" i="10"/>
  <c r="J127" i="10"/>
  <c r="J158" i="10"/>
  <c r="J261" i="10"/>
  <c r="J160" i="10"/>
  <c r="J198" i="10"/>
  <c r="J102" i="10"/>
  <c r="J201" i="10"/>
  <c r="J220" i="10"/>
  <c r="J211" i="10"/>
  <c r="J147" i="10"/>
  <c r="J105" i="10"/>
  <c r="J207" i="10"/>
  <c r="J192" i="10"/>
  <c r="J165" i="10"/>
  <c r="J159" i="10"/>
  <c r="J141" i="10"/>
  <c r="J239" i="10"/>
  <c r="J193" i="10"/>
  <c r="J169" i="10"/>
  <c r="J175" i="10"/>
  <c r="J213" i="10"/>
  <c r="J157" i="10"/>
  <c r="J233" i="10"/>
  <c r="J117" i="10"/>
  <c r="J195" i="10"/>
  <c r="J98" i="10"/>
  <c r="J234" i="10"/>
  <c r="J217" i="10"/>
  <c r="J106" i="10"/>
  <c r="J208" i="10"/>
  <c r="J101" i="10"/>
  <c r="J172" i="10"/>
  <c r="J252" i="10"/>
  <c r="J162" i="10"/>
  <c r="J120" i="10"/>
  <c r="J167" i="10"/>
  <c r="J204" i="10"/>
  <c r="J232" i="10"/>
  <c r="J140" i="10"/>
  <c r="J194" i="10"/>
  <c r="J210" i="10"/>
  <c r="J222" i="10"/>
  <c r="J140" i="6"/>
  <c r="J264" i="10"/>
  <c r="J253" i="10"/>
  <c r="J254" i="10"/>
  <c r="J190" i="10"/>
  <c r="J209" i="10"/>
  <c r="J247" i="10"/>
  <c r="J114" i="10"/>
  <c r="J108" i="10"/>
  <c r="J202" i="10"/>
  <c r="J163" i="10"/>
  <c r="J122" i="10"/>
  <c r="J245" i="10"/>
  <c r="J257" i="10"/>
  <c r="J250" i="10"/>
  <c r="J191" i="10"/>
  <c r="J240" i="10"/>
  <c r="J221" i="10"/>
  <c r="J168" i="10"/>
  <c r="J244" i="10"/>
  <c r="J112" i="10"/>
  <c r="J125" i="10"/>
  <c r="J128" i="10"/>
  <c r="J203" i="10"/>
  <c r="J176" i="10"/>
  <c r="J170" i="10"/>
  <c r="J200" i="10"/>
  <c r="I16" i="11"/>
  <c r="J100" i="10"/>
  <c r="J113" i="10"/>
  <c r="J243" i="10"/>
  <c r="J116" i="10"/>
  <c r="J150" i="10"/>
  <c r="J95" i="10"/>
  <c r="J177" i="10"/>
  <c r="J258" i="10"/>
  <c r="J103" i="10"/>
  <c r="J123" i="10"/>
  <c r="J262" i="10"/>
  <c r="J216" i="10"/>
  <c r="J179" i="10"/>
  <c r="J180" i="10"/>
  <c r="J218" i="10"/>
  <c r="J111" i="10"/>
  <c r="J156" i="10"/>
  <c r="J152" i="10"/>
  <c r="J151" i="10"/>
  <c r="J241" i="10"/>
  <c r="J249" i="10"/>
  <c r="J174" i="10"/>
  <c r="J166" i="10"/>
  <c r="J115" i="10"/>
  <c r="J246" i="10"/>
  <c r="J154" i="10"/>
  <c r="J248" i="10"/>
  <c r="J97" i="10"/>
  <c r="J237" i="10"/>
  <c r="J107" i="10"/>
  <c r="J171" i="10"/>
  <c r="J142" i="6"/>
  <c r="E31" i="23"/>
  <c r="J205" i="10"/>
  <c r="J109" i="10"/>
  <c r="J231" i="10"/>
  <c r="M106" i="17"/>
  <c r="Q124" i="21"/>
  <c r="G124" i="21"/>
  <c r="H124" i="21"/>
  <c r="R124" i="21"/>
  <c r="P124" i="21"/>
  <c r="J124" i="21"/>
  <c r="M124" i="21"/>
  <c r="N124" i="21"/>
  <c r="K124" i="21"/>
  <c r="F124" i="21"/>
  <c r="O124" i="21"/>
  <c r="L124" i="21"/>
  <c r="I124" i="21"/>
  <c r="M136" i="21"/>
  <c r="O136" i="21"/>
  <c r="J136" i="21"/>
  <c r="L136" i="21"/>
  <c r="F136" i="21"/>
  <c r="R136" i="21"/>
  <c r="I136" i="21"/>
  <c r="P136" i="21"/>
  <c r="H136" i="21"/>
  <c r="K136" i="21"/>
  <c r="G136" i="21"/>
  <c r="N136" i="21"/>
  <c r="Q136" i="21"/>
  <c r="H115" i="21"/>
  <c r="L115" i="21"/>
  <c r="P115" i="21"/>
  <c r="J115" i="21"/>
  <c r="O115" i="21"/>
  <c r="F115" i="21"/>
  <c r="K115" i="21"/>
  <c r="R115" i="21"/>
  <c r="N115" i="21"/>
  <c r="M115" i="21"/>
  <c r="Q115" i="21"/>
  <c r="G115" i="21"/>
  <c r="I115" i="21"/>
  <c r="Y844" i="18"/>
  <c r="Y591" i="17"/>
  <c r="E139" i="21"/>
  <c r="J123" i="17"/>
  <c r="J452" i="17"/>
  <c r="Y452" i="17" s="1"/>
  <c r="E133" i="21"/>
  <c r="V445" i="17"/>
  <c r="V450" i="17"/>
  <c r="V448" i="17"/>
  <c r="V438" i="17"/>
  <c r="V436" i="17"/>
  <c r="V446" i="17"/>
  <c r="L102" i="5"/>
  <c r="I644" i="13" s="1"/>
  <c r="L110" i="5"/>
  <c r="I652" i="13" s="1"/>
  <c r="L118" i="5"/>
  <c r="I660" i="13" s="1"/>
  <c r="L126" i="5"/>
  <c r="I668" i="13" s="1"/>
  <c r="L15" i="5"/>
  <c r="I557" i="13" s="1"/>
  <c r="L97" i="5"/>
  <c r="I639" i="13" s="1"/>
  <c r="L105" i="5"/>
  <c r="I647" i="13" s="1"/>
  <c r="L96" i="5"/>
  <c r="I638" i="13" s="1"/>
  <c r="L100" i="5"/>
  <c r="I642" i="13" s="1"/>
  <c r="L113" i="5"/>
  <c r="I655" i="13" s="1"/>
  <c r="L116" i="5"/>
  <c r="I658" i="13" s="1"/>
  <c r="L119" i="5"/>
  <c r="I661" i="13" s="1"/>
  <c r="L122" i="5"/>
  <c r="I664" i="13" s="1"/>
  <c r="L125" i="5"/>
  <c r="I667" i="13" s="1"/>
  <c r="L128" i="5"/>
  <c r="I670" i="13" s="1"/>
  <c r="L104" i="5"/>
  <c r="I646" i="13" s="1"/>
  <c r="L129" i="5"/>
  <c r="I671" i="13" s="1"/>
  <c r="L149" i="5"/>
  <c r="L157" i="5"/>
  <c r="I699" i="13" s="1"/>
  <c r="L165" i="5"/>
  <c r="I707" i="13" s="1"/>
  <c r="L173" i="5"/>
  <c r="I715" i="13" s="1"/>
  <c r="L106" i="5"/>
  <c r="I648" i="13" s="1"/>
  <c r="L14" i="5"/>
  <c r="L176" i="5"/>
  <c r="I718" i="13" s="1"/>
  <c r="L198" i="5"/>
  <c r="I740" i="13" s="1"/>
  <c r="L206" i="5"/>
  <c r="I748" i="13" s="1"/>
  <c r="L214" i="5"/>
  <c r="I756" i="13" s="1"/>
  <c r="L222" i="5"/>
  <c r="I764" i="13" s="1"/>
  <c r="L236" i="5"/>
  <c r="I778" i="13" s="1"/>
  <c r="L244" i="5"/>
  <c r="I786" i="13" s="1"/>
  <c r="L252" i="5"/>
  <c r="I794" i="13" s="1"/>
  <c r="L260" i="5"/>
  <c r="I802" i="13" s="1"/>
  <c r="L268" i="5"/>
  <c r="I810" i="13" s="1"/>
  <c r="L186" i="5"/>
  <c r="I728" i="13" s="1"/>
  <c r="L97" i="6"/>
  <c r="I627" i="14" s="1"/>
  <c r="L105" i="6"/>
  <c r="I635" i="14" s="1"/>
  <c r="L113" i="6"/>
  <c r="I643" i="14" s="1"/>
  <c r="L121" i="6"/>
  <c r="I651" i="14" s="1"/>
  <c r="L129" i="6"/>
  <c r="I659" i="14" s="1"/>
  <c r="L111" i="5"/>
  <c r="I653" i="13" s="1"/>
  <c r="L123" i="5"/>
  <c r="I665" i="13" s="1"/>
  <c r="L127" i="5"/>
  <c r="I669" i="13" s="1"/>
  <c r="L141" i="5"/>
  <c r="L152" i="5"/>
  <c r="I694" i="13" s="1"/>
  <c r="L155" i="5"/>
  <c r="I697" i="13" s="1"/>
  <c r="L158" i="5"/>
  <c r="I700" i="13" s="1"/>
  <c r="L161" i="5"/>
  <c r="I703" i="13" s="1"/>
  <c r="L164" i="5"/>
  <c r="I706" i="13" s="1"/>
  <c r="L167" i="5"/>
  <c r="I709" i="13" s="1"/>
  <c r="L170" i="5"/>
  <c r="I712" i="13" s="1"/>
  <c r="L179" i="5"/>
  <c r="I721" i="13" s="1"/>
  <c r="L193" i="5"/>
  <c r="I735" i="13" s="1"/>
  <c r="L201" i="5"/>
  <c r="I743" i="13" s="1"/>
  <c r="L209" i="5"/>
  <c r="I751" i="13" s="1"/>
  <c r="L217" i="5"/>
  <c r="I759" i="13" s="1"/>
  <c r="L225" i="5"/>
  <c r="I767" i="13" s="1"/>
  <c r="L239" i="5"/>
  <c r="I781" i="13" s="1"/>
  <c r="L247" i="5"/>
  <c r="I789" i="13" s="1"/>
  <c r="L255" i="5"/>
  <c r="I797" i="13" s="1"/>
  <c r="L263" i="5"/>
  <c r="I805" i="13" s="1"/>
  <c r="L100" i="6"/>
  <c r="I630" i="14" s="1"/>
  <c r="L108" i="6"/>
  <c r="I638" i="14" s="1"/>
  <c r="L116" i="6"/>
  <c r="I646" i="14" s="1"/>
  <c r="L98" i="5"/>
  <c r="I640" i="13" s="1"/>
  <c r="L107" i="5"/>
  <c r="I649" i="13" s="1"/>
  <c r="L115" i="5"/>
  <c r="I657" i="13" s="1"/>
  <c r="L182" i="5"/>
  <c r="I724" i="13" s="1"/>
  <c r="L196" i="5"/>
  <c r="I738" i="13" s="1"/>
  <c r="L204" i="5"/>
  <c r="I746" i="13" s="1"/>
  <c r="L212" i="5"/>
  <c r="I754" i="13" s="1"/>
  <c r="L220" i="5"/>
  <c r="I762" i="13" s="1"/>
  <c r="L242" i="5"/>
  <c r="I784" i="13" s="1"/>
  <c r="L250" i="5"/>
  <c r="I792" i="13" s="1"/>
  <c r="L258" i="5"/>
  <c r="I800" i="13" s="1"/>
  <c r="L266" i="5"/>
  <c r="I808" i="13" s="1"/>
  <c r="L95" i="6"/>
  <c r="L103" i="6"/>
  <c r="I633" i="14" s="1"/>
  <c r="L111" i="6"/>
  <c r="I641" i="14" s="1"/>
  <c r="L119" i="6"/>
  <c r="I649" i="14" s="1"/>
  <c r="L127" i="6"/>
  <c r="I657" i="14" s="1"/>
  <c r="L103" i="5"/>
  <c r="I645" i="13" s="1"/>
  <c r="L108" i="5"/>
  <c r="I650" i="13" s="1"/>
  <c r="L120" i="5"/>
  <c r="I662" i="13" s="1"/>
  <c r="L124" i="5"/>
  <c r="I666" i="13" s="1"/>
  <c r="L142" i="5"/>
  <c r="I684" i="13" s="1"/>
  <c r="L168" i="5"/>
  <c r="I710" i="13" s="1"/>
  <c r="L171" i="5"/>
  <c r="I713" i="13" s="1"/>
  <c r="L174" i="5"/>
  <c r="I716" i="13" s="1"/>
  <c r="L177" i="5"/>
  <c r="I719" i="13" s="1"/>
  <c r="L199" i="5"/>
  <c r="I741" i="13" s="1"/>
  <c r="L207" i="5"/>
  <c r="I749" i="13" s="1"/>
  <c r="L112" i="5"/>
  <c r="I654" i="13" s="1"/>
  <c r="L150" i="5"/>
  <c r="I692" i="13" s="1"/>
  <c r="L153" i="5"/>
  <c r="I695" i="13" s="1"/>
  <c r="L156" i="5"/>
  <c r="I698" i="13" s="1"/>
  <c r="L159" i="5"/>
  <c r="I701" i="13" s="1"/>
  <c r="L162" i="5"/>
  <c r="I704" i="13" s="1"/>
  <c r="L180" i="5"/>
  <c r="I722" i="13" s="1"/>
  <c r="L194" i="5"/>
  <c r="I736" i="13" s="1"/>
  <c r="L202" i="5"/>
  <c r="I744" i="13" s="1"/>
  <c r="L210" i="5"/>
  <c r="I752" i="13" s="1"/>
  <c r="L218" i="5"/>
  <c r="I760" i="13" s="1"/>
  <c r="L240" i="5"/>
  <c r="I782" i="13" s="1"/>
  <c r="L248" i="5"/>
  <c r="I790" i="13" s="1"/>
  <c r="L256" i="5"/>
  <c r="I798" i="13" s="1"/>
  <c r="L264" i="5"/>
  <c r="I806" i="13" s="1"/>
  <c r="L101" i="6"/>
  <c r="I631" i="14" s="1"/>
  <c r="L109" i="6"/>
  <c r="I639" i="14" s="1"/>
  <c r="L117" i="6"/>
  <c r="I647" i="14" s="1"/>
  <c r="L125" i="6"/>
  <c r="I655" i="14" s="1"/>
  <c r="L117" i="5"/>
  <c r="I659" i="13" s="1"/>
  <c r="L154" i="5"/>
  <c r="I696" i="13" s="1"/>
  <c r="L163" i="5"/>
  <c r="I705" i="13" s="1"/>
  <c r="L221" i="5"/>
  <c r="I763" i="13" s="1"/>
  <c r="L235" i="5"/>
  <c r="L251" i="5"/>
  <c r="I793" i="13" s="1"/>
  <c r="L267" i="5"/>
  <c r="I809" i="13" s="1"/>
  <c r="L104" i="6"/>
  <c r="I634" i="14" s="1"/>
  <c r="L149" i="6"/>
  <c r="I679" i="14" s="1"/>
  <c r="L157" i="6"/>
  <c r="I687" i="14" s="1"/>
  <c r="L165" i="6"/>
  <c r="I695" i="14" s="1"/>
  <c r="L173" i="6"/>
  <c r="I703" i="14" s="1"/>
  <c r="L181" i="6"/>
  <c r="I711" i="14" s="1"/>
  <c r="L193" i="6"/>
  <c r="I723" i="14" s="1"/>
  <c r="L201" i="6"/>
  <c r="I731" i="14" s="1"/>
  <c r="L209" i="6"/>
  <c r="I739" i="14" s="1"/>
  <c r="L217" i="6"/>
  <c r="I747" i="14" s="1"/>
  <c r="L237" i="6"/>
  <c r="I767" i="14" s="1"/>
  <c r="L245" i="6"/>
  <c r="I775" i="14" s="1"/>
  <c r="L253" i="6"/>
  <c r="I783" i="14" s="1"/>
  <c r="L261" i="6"/>
  <c r="I791" i="14" s="1"/>
  <c r="L95" i="5"/>
  <c r="L143" i="5"/>
  <c r="I685" i="13" s="1"/>
  <c r="L172" i="5"/>
  <c r="I714" i="13" s="1"/>
  <c r="L195" i="5"/>
  <c r="I737" i="13" s="1"/>
  <c r="L216" i="5"/>
  <c r="I758" i="13" s="1"/>
  <c r="L246" i="5"/>
  <c r="I788" i="13" s="1"/>
  <c r="L262" i="5"/>
  <c r="I804" i="13" s="1"/>
  <c r="L272" i="5"/>
  <c r="I814" i="13" s="1"/>
  <c r="L99" i="6"/>
  <c r="I629" i="14" s="1"/>
  <c r="L115" i="6"/>
  <c r="I645" i="14" s="1"/>
  <c r="L120" i="6"/>
  <c r="I650" i="14" s="1"/>
  <c r="L124" i="6"/>
  <c r="I654" i="14" s="1"/>
  <c r="L128" i="6"/>
  <c r="I658" i="14" s="1"/>
  <c r="L152" i="6"/>
  <c r="I682" i="14" s="1"/>
  <c r="L160" i="6"/>
  <c r="I690" i="14" s="1"/>
  <c r="L168" i="6"/>
  <c r="I698" i="14" s="1"/>
  <c r="L176" i="6"/>
  <c r="I706" i="14" s="1"/>
  <c r="L196" i="6"/>
  <c r="I726" i="14" s="1"/>
  <c r="L204" i="6"/>
  <c r="I734" i="14" s="1"/>
  <c r="L212" i="6"/>
  <c r="I742" i="14" s="1"/>
  <c r="L220" i="6"/>
  <c r="I750" i="14" s="1"/>
  <c r="L232" i="6"/>
  <c r="L240" i="6"/>
  <c r="I770" i="14" s="1"/>
  <c r="L248" i="6"/>
  <c r="I778" i="14" s="1"/>
  <c r="L256" i="6"/>
  <c r="I786" i="14" s="1"/>
  <c r="L264" i="6"/>
  <c r="I794" i="14" s="1"/>
  <c r="L197" i="5"/>
  <c r="I739" i="13" s="1"/>
  <c r="L203" i="5"/>
  <c r="I745" i="13" s="1"/>
  <c r="L241" i="5"/>
  <c r="I783" i="13" s="1"/>
  <c r="L257" i="5"/>
  <c r="I799" i="13" s="1"/>
  <c r="L110" i="6"/>
  <c r="I640" i="14" s="1"/>
  <c r="L14" i="6"/>
  <c r="L155" i="6"/>
  <c r="I685" i="14" s="1"/>
  <c r="L163" i="6"/>
  <c r="I693" i="14" s="1"/>
  <c r="L171" i="6"/>
  <c r="I701" i="14" s="1"/>
  <c r="L179" i="6"/>
  <c r="I709" i="14" s="1"/>
  <c r="L191" i="6"/>
  <c r="I721" i="14" s="1"/>
  <c r="L199" i="6"/>
  <c r="I729" i="14" s="1"/>
  <c r="L207" i="6"/>
  <c r="I737" i="14" s="1"/>
  <c r="L215" i="6"/>
  <c r="I745" i="14" s="1"/>
  <c r="L223" i="6"/>
  <c r="I753" i="14" s="1"/>
  <c r="L235" i="6"/>
  <c r="I765" i="14" s="1"/>
  <c r="L243" i="6"/>
  <c r="I773" i="14" s="1"/>
  <c r="L251" i="6"/>
  <c r="I781" i="14" s="1"/>
  <c r="L259" i="6"/>
  <c r="I789" i="14" s="1"/>
  <c r="L109" i="5"/>
  <c r="I651" i="13" s="1"/>
  <c r="L121" i="5"/>
  <c r="I663" i="13" s="1"/>
  <c r="L166" i="5"/>
  <c r="I708" i="13" s="1"/>
  <c r="L181" i="5"/>
  <c r="I723" i="13" s="1"/>
  <c r="L205" i="5"/>
  <c r="I747" i="13" s="1"/>
  <c r="L211" i="5"/>
  <c r="I753" i="13" s="1"/>
  <c r="L223" i="5"/>
  <c r="I765" i="13" s="1"/>
  <c r="L237" i="5"/>
  <c r="I779" i="13" s="1"/>
  <c r="L253" i="5"/>
  <c r="I795" i="13" s="1"/>
  <c r="L106" i="6"/>
  <c r="I636" i="14" s="1"/>
  <c r="L150" i="6"/>
  <c r="I680" i="14" s="1"/>
  <c r="L158" i="6"/>
  <c r="I688" i="14" s="1"/>
  <c r="L166" i="6"/>
  <c r="I696" i="14" s="1"/>
  <c r="L174" i="6"/>
  <c r="I704" i="14" s="1"/>
  <c r="L182" i="6"/>
  <c r="I712" i="14" s="1"/>
  <c r="L194" i="6"/>
  <c r="I724" i="14" s="1"/>
  <c r="L202" i="6"/>
  <c r="I732" i="14" s="1"/>
  <c r="L210" i="6"/>
  <c r="I740" i="14" s="1"/>
  <c r="L218" i="6"/>
  <c r="I748" i="14" s="1"/>
  <c r="L238" i="6"/>
  <c r="I768" i="14" s="1"/>
  <c r="L246" i="6"/>
  <c r="I776" i="14" s="1"/>
  <c r="L254" i="6"/>
  <c r="I784" i="14" s="1"/>
  <c r="L262" i="6"/>
  <c r="I792" i="14" s="1"/>
  <c r="L99" i="5"/>
  <c r="I641" i="13" s="1"/>
  <c r="L175" i="5"/>
  <c r="I717" i="13" s="1"/>
  <c r="L213" i="5"/>
  <c r="I755" i="13" s="1"/>
  <c r="L243" i="5"/>
  <c r="I785" i="13" s="1"/>
  <c r="L259" i="5"/>
  <c r="I801" i="13" s="1"/>
  <c r="L135" i="5"/>
  <c r="L96" i="6"/>
  <c r="I626" i="14" s="1"/>
  <c r="L112" i="6"/>
  <c r="I642" i="14" s="1"/>
  <c r="L153" i="6"/>
  <c r="I683" i="14" s="1"/>
  <c r="L161" i="6"/>
  <c r="I691" i="14" s="1"/>
  <c r="L169" i="6"/>
  <c r="I699" i="14" s="1"/>
  <c r="L177" i="6"/>
  <c r="I707" i="14" s="1"/>
  <c r="L197" i="6"/>
  <c r="I727" i="14" s="1"/>
  <c r="L205" i="6"/>
  <c r="I735" i="14" s="1"/>
  <c r="L213" i="6"/>
  <c r="I743" i="14" s="1"/>
  <c r="L221" i="6"/>
  <c r="I751" i="14" s="1"/>
  <c r="L233" i="6"/>
  <c r="I763" i="14" s="1"/>
  <c r="L241" i="6"/>
  <c r="I771" i="14" s="1"/>
  <c r="L249" i="6"/>
  <c r="I779" i="14" s="1"/>
  <c r="L257" i="6"/>
  <c r="I787" i="14" s="1"/>
  <c r="L265" i="6"/>
  <c r="I795" i="14" s="1"/>
  <c r="L219" i="5"/>
  <c r="I761" i="13" s="1"/>
  <c r="L107" i="6"/>
  <c r="I637" i="14" s="1"/>
  <c r="L151" i="6"/>
  <c r="I681" i="14" s="1"/>
  <c r="L180" i="6"/>
  <c r="I710" i="14" s="1"/>
  <c r="L208" i="6"/>
  <c r="I738" i="14" s="1"/>
  <c r="L214" i="6"/>
  <c r="I744" i="14" s="1"/>
  <c r="L236" i="6"/>
  <c r="I766" i="14" s="1"/>
  <c r="L242" i="6"/>
  <c r="I772" i="14" s="1"/>
  <c r="L229" i="5"/>
  <c r="I771" i="13" s="1"/>
  <c r="L122" i="6"/>
  <c r="I652" i="14" s="1"/>
  <c r="L159" i="6"/>
  <c r="I689" i="14" s="1"/>
  <c r="L216" i="6"/>
  <c r="I746" i="14" s="1"/>
  <c r="L222" i="6"/>
  <c r="I752" i="14" s="1"/>
  <c r="L244" i="6"/>
  <c r="I774" i="14" s="1"/>
  <c r="L250" i="6"/>
  <c r="I780" i="14" s="1"/>
  <c r="L160" i="5"/>
  <c r="I702" i="13" s="1"/>
  <c r="L178" i="5"/>
  <c r="I720" i="13" s="1"/>
  <c r="L224" i="5"/>
  <c r="I766" i="13" s="1"/>
  <c r="L245" i="5"/>
  <c r="I787" i="13" s="1"/>
  <c r="L167" i="6"/>
  <c r="I697" i="14" s="1"/>
  <c r="L195" i="6"/>
  <c r="I725" i="14" s="1"/>
  <c r="L224" i="6"/>
  <c r="I754" i="14" s="1"/>
  <c r="L252" i="6"/>
  <c r="I782" i="14" s="1"/>
  <c r="L258" i="6"/>
  <c r="I788" i="14" s="1"/>
  <c r="L249" i="5"/>
  <c r="I791" i="13" s="1"/>
  <c r="L98" i="6"/>
  <c r="I628" i="14" s="1"/>
  <c r="L126" i="6"/>
  <c r="I656" i="14" s="1"/>
  <c r="L148" i="6"/>
  <c r="L154" i="6"/>
  <c r="I684" i="14" s="1"/>
  <c r="L211" i="6"/>
  <c r="I741" i="14" s="1"/>
  <c r="L239" i="6"/>
  <c r="I769" i="14" s="1"/>
  <c r="L238" i="5"/>
  <c r="I780" i="13" s="1"/>
  <c r="L265" i="5"/>
  <c r="I807" i="13" s="1"/>
  <c r="L114" i="6"/>
  <c r="I644" i="14" s="1"/>
  <c r="L156" i="6"/>
  <c r="I686" i="14" s="1"/>
  <c r="L162" i="6"/>
  <c r="I692" i="14" s="1"/>
  <c r="L190" i="6"/>
  <c r="L219" i="6"/>
  <c r="I749" i="14" s="1"/>
  <c r="L247" i="6"/>
  <c r="I777" i="14" s="1"/>
  <c r="L114" i="5"/>
  <c r="I656" i="13" s="1"/>
  <c r="L130" i="6"/>
  <c r="I660" i="14" s="1"/>
  <c r="L192" i="5"/>
  <c r="L102" i="6"/>
  <c r="I632" i="14" s="1"/>
  <c r="L170" i="6"/>
  <c r="I700" i="14" s="1"/>
  <c r="L260" i="6"/>
  <c r="I790" i="14" s="1"/>
  <c r="L172" i="6"/>
  <c r="I702" i="14" s="1"/>
  <c r="L198" i="6"/>
  <c r="I728" i="14" s="1"/>
  <c r="L208" i="5"/>
  <c r="I750" i="13" s="1"/>
  <c r="L203" i="6"/>
  <c r="I733" i="14" s="1"/>
  <c r="L266" i="6"/>
  <c r="I796" i="14" s="1"/>
  <c r="L254" i="5"/>
  <c r="I796" i="13" s="1"/>
  <c r="L164" i="6"/>
  <c r="I694" i="14" s="1"/>
  <c r="L206" i="6"/>
  <c r="I736" i="14" s="1"/>
  <c r="L151" i="5"/>
  <c r="I693" i="13" s="1"/>
  <c r="L261" i="5"/>
  <c r="I803" i="13" s="1"/>
  <c r="L255" i="6"/>
  <c r="I785" i="14" s="1"/>
  <c r="L175" i="6"/>
  <c r="I705" i="14" s="1"/>
  <c r="L263" i="6"/>
  <c r="I793" i="14" s="1"/>
  <c r="L101" i="5"/>
  <c r="I643" i="13" s="1"/>
  <c r="L200" i="5"/>
  <c r="I742" i="13" s="1"/>
  <c r="L215" i="5"/>
  <c r="I757" i="13" s="1"/>
  <c r="L192" i="6"/>
  <c r="I722" i="14" s="1"/>
  <c r="L200" i="6"/>
  <c r="I730" i="14" s="1"/>
  <c r="L15" i="6"/>
  <c r="I545" i="14" s="1"/>
  <c r="L118" i="6"/>
  <c r="I648" i="14" s="1"/>
  <c r="L234" i="6"/>
  <c r="I764" i="14" s="1"/>
  <c r="L169" i="5"/>
  <c r="I711" i="13" s="1"/>
  <c r="L123" i="6"/>
  <c r="I653" i="14" s="1"/>
  <c r="L178" i="6"/>
  <c r="I708" i="14" s="1"/>
  <c r="L115" i="10"/>
  <c r="I643" i="18" s="1"/>
  <c r="L254" i="10"/>
  <c r="I782" i="18" s="1"/>
  <c r="L148" i="10"/>
  <c r="I676" i="18" s="1"/>
  <c r="L147" i="10"/>
  <c r="L242" i="10"/>
  <c r="I770" i="18" s="1"/>
  <c r="L215" i="10"/>
  <c r="I743" i="18" s="1"/>
  <c r="L196" i="10"/>
  <c r="I724" i="18" s="1"/>
  <c r="L103" i="10"/>
  <c r="I631" i="18" s="1"/>
  <c r="L240" i="10"/>
  <c r="I768" i="18" s="1"/>
  <c r="L118" i="10"/>
  <c r="I646" i="18" s="1"/>
  <c r="L243" i="10"/>
  <c r="I771" i="18" s="1"/>
  <c r="L124" i="10"/>
  <c r="I652" i="18" s="1"/>
  <c r="L152" i="10"/>
  <c r="I680" i="18" s="1"/>
  <c r="K16" i="11"/>
  <c r="H71" i="19" s="1"/>
  <c r="L251" i="10"/>
  <c r="I779" i="18" s="1"/>
  <c r="L162" i="10"/>
  <c r="I690" i="18" s="1"/>
  <c r="L252" i="10"/>
  <c r="I780" i="18" s="1"/>
  <c r="L163" i="10"/>
  <c r="I691" i="18" s="1"/>
  <c r="L141" i="6"/>
  <c r="I671" i="14" s="1"/>
  <c r="L220" i="10"/>
  <c r="I748" i="18" s="1"/>
  <c r="L155" i="10"/>
  <c r="I683" i="18" s="1"/>
  <c r="L205" i="10"/>
  <c r="I733" i="18" s="1"/>
  <c r="L106" i="10"/>
  <c r="I634" i="18" s="1"/>
  <c r="L262" i="10"/>
  <c r="I790" i="18" s="1"/>
  <c r="L167" i="10"/>
  <c r="I695" i="18" s="1"/>
  <c r="L166" i="10"/>
  <c r="I694" i="18" s="1"/>
  <c r="L175" i="10"/>
  <c r="I703" i="18" s="1"/>
  <c r="L150" i="10"/>
  <c r="I678" i="18" s="1"/>
  <c r="L235" i="10"/>
  <c r="I763" i="18" s="1"/>
  <c r="L179" i="10"/>
  <c r="I707" i="18" s="1"/>
  <c r="L202" i="10"/>
  <c r="I730" i="18" s="1"/>
  <c r="L112" i="10"/>
  <c r="I640" i="18" s="1"/>
  <c r="L139" i="10"/>
  <c r="L259" i="10"/>
  <c r="I787" i="18" s="1"/>
  <c r="L257" i="10"/>
  <c r="I785" i="18" s="1"/>
  <c r="L157" i="10"/>
  <c r="I685" i="18" s="1"/>
  <c r="L178" i="10"/>
  <c r="I706" i="18" s="1"/>
  <c r="L189" i="10"/>
  <c r="L153" i="10"/>
  <c r="I681" i="18" s="1"/>
  <c r="L101" i="10"/>
  <c r="I629" i="18" s="1"/>
  <c r="L199" i="10"/>
  <c r="I727" i="18" s="1"/>
  <c r="L170" i="10"/>
  <c r="I698" i="18" s="1"/>
  <c r="L165" i="10"/>
  <c r="I693" i="18" s="1"/>
  <c r="L214" i="10"/>
  <c r="I742" i="18" s="1"/>
  <c r="L105" i="10"/>
  <c r="I633" i="18" s="1"/>
  <c r="L123" i="10"/>
  <c r="I651" i="18" s="1"/>
  <c r="L198" i="10"/>
  <c r="I726" i="18" s="1"/>
  <c r="L95" i="10"/>
  <c r="L120" i="10"/>
  <c r="I648" i="18" s="1"/>
  <c r="L211" i="10"/>
  <c r="I739" i="18" s="1"/>
  <c r="L119" i="10"/>
  <c r="I647" i="18" s="1"/>
  <c r="L256" i="10"/>
  <c r="I784" i="18" s="1"/>
  <c r="L234" i="10"/>
  <c r="I762" i="18" s="1"/>
  <c r="L97" i="10"/>
  <c r="I625" i="18" s="1"/>
  <c r="L247" i="10"/>
  <c r="I775" i="18" s="1"/>
  <c r="L244" i="10"/>
  <c r="I772" i="18" s="1"/>
  <c r="L99" i="10"/>
  <c r="I627" i="18" s="1"/>
  <c r="L159" i="10"/>
  <c r="I687" i="18" s="1"/>
  <c r="L174" i="10"/>
  <c r="I702" i="18" s="1"/>
  <c r="L111" i="10"/>
  <c r="I639" i="18" s="1"/>
  <c r="L233" i="10"/>
  <c r="I761" i="18" s="1"/>
  <c r="L117" i="10"/>
  <c r="I645" i="18" s="1"/>
  <c r="L245" i="10"/>
  <c r="I773" i="18" s="1"/>
  <c r="L221" i="10"/>
  <c r="I749" i="18" s="1"/>
  <c r="L169" i="10"/>
  <c r="I697" i="18" s="1"/>
  <c r="L191" i="10"/>
  <c r="I719" i="18" s="1"/>
  <c r="L122" i="10"/>
  <c r="I650" i="18" s="1"/>
  <c r="L208" i="10"/>
  <c r="I736" i="18" s="1"/>
  <c r="L154" i="10"/>
  <c r="I682" i="18" s="1"/>
  <c r="L177" i="10"/>
  <c r="I705" i="18" s="1"/>
  <c r="L128" i="10"/>
  <c r="I656" i="18" s="1"/>
  <c r="L116" i="10"/>
  <c r="I644" i="18" s="1"/>
  <c r="L172" i="10"/>
  <c r="I700" i="18" s="1"/>
  <c r="L168" i="10"/>
  <c r="I696" i="18" s="1"/>
  <c r="L200" i="10"/>
  <c r="I728" i="18" s="1"/>
  <c r="L222" i="10"/>
  <c r="I750" i="18" s="1"/>
  <c r="L194" i="10"/>
  <c r="I722" i="18" s="1"/>
  <c r="L180" i="10"/>
  <c r="I708" i="18" s="1"/>
  <c r="L141" i="10"/>
  <c r="I669" i="18" s="1"/>
  <c r="L121" i="10"/>
  <c r="I649" i="18" s="1"/>
  <c r="L207" i="10"/>
  <c r="I735" i="18" s="1"/>
  <c r="L218" i="10"/>
  <c r="I746" i="18" s="1"/>
  <c r="L110" i="10"/>
  <c r="I638" i="18" s="1"/>
  <c r="L193" i="10"/>
  <c r="I721" i="18" s="1"/>
  <c r="L126" i="10"/>
  <c r="I654" i="18" s="1"/>
  <c r="L213" i="10"/>
  <c r="I741" i="18" s="1"/>
  <c r="L149" i="10"/>
  <c r="I677" i="18" s="1"/>
  <c r="L96" i="10"/>
  <c r="I624" i="18" s="1"/>
  <c r="L171" i="10"/>
  <c r="I699" i="18" s="1"/>
  <c r="L248" i="10"/>
  <c r="I776" i="18" s="1"/>
  <c r="L210" i="10"/>
  <c r="I738" i="18" s="1"/>
  <c r="L173" i="10"/>
  <c r="I701" i="18" s="1"/>
  <c r="L151" i="10"/>
  <c r="I679" i="18" s="1"/>
  <c r="L217" i="10"/>
  <c r="I745" i="18" s="1"/>
  <c r="L197" i="10"/>
  <c r="I725" i="18" s="1"/>
  <c r="L241" i="10"/>
  <c r="I769" i="18" s="1"/>
  <c r="L164" i="10"/>
  <c r="I692" i="18" s="1"/>
  <c r="L258" i="10"/>
  <c r="I786" i="18" s="1"/>
  <c r="L161" i="10"/>
  <c r="I689" i="18" s="1"/>
  <c r="L219" i="10"/>
  <c r="I747" i="18" s="1"/>
  <c r="L206" i="10"/>
  <c r="I734" i="18" s="1"/>
  <c r="L142" i="6"/>
  <c r="I672" i="14" s="1"/>
  <c r="L212" i="10"/>
  <c r="I740" i="18" s="1"/>
  <c r="L109" i="10"/>
  <c r="I637" i="18" s="1"/>
  <c r="L209" i="10"/>
  <c r="I737" i="18" s="1"/>
  <c r="L114" i="10"/>
  <c r="I642" i="18" s="1"/>
  <c r="L239" i="10"/>
  <c r="I767" i="18" s="1"/>
  <c r="L261" i="10"/>
  <c r="I789" i="18" s="1"/>
  <c r="L156" i="10"/>
  <c r="I684" i="18" s="1"/>
  <c r="L204" i="10"/>
  <c r="I732" i="18" s="1"/>
  <c r="L260" i="10"/>
  <c r="I788" i="18" s="1"/>
  <c r="L250" i="10"/>
  <c r="I778" i="18" s="1"/>
  <c r="L102" i="10"/>
  <c r="I630" i="18" s="1"/>
  <c r="L108" i="10"/>
  <c r="I636" i="18" s="1"/>
  <c r="L253" i="10"/>
  <c r="I781" i="18" s="1"/>
  <c r="L113" i="10"/>
  <c r="I641" i="18" s="1"/>
  <c r="L140" i="6"/>
  <c r="L203" i="10"/>
  <c r="I731" i="18" s="1"/>
  <c r="L140" i="10"/>
  <c r="I668" i="18" s="1"/>
  <c r="L192" i="10"/>
  <c r="I720" i="18" s="1"/>
  <c r="L238" i="10"/>
  <c r="I766" i="18" s="1"/>
  <c r="L104" i="10"/>
  <c r="I632" i="18" s="1"/>
  <c r="L232" i="10"/>
  <c r="I760" i="18" s="1"/>
  <c r="L160" i="10"/>
  <c r="I688" i="18" s="1"/>
  <c r="L246" i="10"/>
  <c r="I774" i="18" s="1"/>
  <c r="L100" i="10"/>
  <c r="I628" i="18" s="1"/>
  <c r="L125" i="10"/>
  <c r="I653" i="18" s="1"/>
  <c r="L176" i="10"/>
  <c r="I704" i="18" s="1"/>
  <c r="L236" i="10"/>
  <c r="I764" i="18" s="1"/>
  <c r="L216" i="10"/>
  <c r="I744" i="18" s="1"/>
  <c r="L263" i="10"/>
  <c r="I791" i="18" s="1"/>
  <c r="L190" i="10"/>
  <c r="I718" i="18" s="1"/>
  <c r="L231" i="10"/>
  <c r="L195" i="10"/>
  <c r="I723" i="18" s="1"/>
  <c r="L127" i="10"/>
  <c r="I655" i="18" s="1"/>
  <c r="L264" i="10"/>
  <c r="I792" i="18" s="1"/>
  <c r="L201" i="10"/>
  <c r="I729" i="18" s="1"/>
  <c r="L237" i="10"/>
  <c r="I765" i="18" s="1"/>
  <c r="L158" i="10"/>
  <c r="I686" i="18" s="1"/>
  <c r="L107" i="10"/>
  <c r="I635" i="18" s="1"/>
  <c r="L249" i="10"/>
  <c r="I777" i="18" s="1"/>
  <c r="L255" i="10"/>
  <c r="I783" i="18" s="1"/>
  <c r="L98" i="10"/>
  <c r="I626" i="18" s="1"/>
  <c r="S272" i="17" l="1"/>
  <c r="H59" i="1"/>
  <c r="G13" i="1"/>
  <c r="G59" i="1" s="1"/>
  <c r="I37" i="20"/>
  <c r="S282" i="17"/>
  <c r="S284" i="17"/>
  <c r="S274" i="17"/>
  <c r="S286" i="17"/>
  <c r="R284" i="17"/>
  <c r="Q286" i="17"/>
  <c r="L435" i="17"/>
  <c r="Q281" i="17"/>
  <c r="T448" i="17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F112" i="21"/>
  <c r="J112" i="21"/>
  <c r="R272" i="17"/>
  <c r="R281" i="17"/>
  <c r="J272" i="17"/>
  <c r="R274" i="17"/>
  <c r="J274" i="17"/>
  <c r="R286" i="17"/>
  <c r="K124" i="17"/>
  <c r="K616" i="17" s="1"/>
  <c r="J286" i="17"/>
  <c r="Q272" i="17"/>
  <c r="Q274" i="17"/>
  <c r="Q282" i="17"/>
  <c r="J124" i="17"/>
  <c r="J616" i="17" s="1"/>
  <c r="M281" i="17"/>
  <c r="M282" i="17"/>
  <c r="M284" i="17"/>
  <c r="M272" i="17"/>
  <c r="M286" i="17"/>
  <c r="K274" i="17"/>
  <c r="K286" i="17"/>
  <c r="K272" i="17"/>
  <c r="K282" i="17"/>
  <c r="P446" i="17"/>
  <c r="K284" i="17"/>
  <c r="P450" i="17"/>
  <c r="O272" i="17"/>
  <c r="V272" i="17"/>
  <c r="N281" i="17"/>
  <c r="O281" i="17"/>
  <c r="O282" i="17"/>
  <c r="V284" i="17"/>
  <c r="O284" i="17"/>
  <c r="V286" i="17"/>
  <c r="V281" i="17"/>
  <c r="V282" i="17"/>
  <c r="O286" i="17"/>
  <c r="N282" i="17"/>
  <c r="N286" i="17"/>
  <c r="N274" i="17"/>
  <c r="N272" i="17"/>
  <c r="J282" i="17"/>
  <c r="N450" i="17"/>
  <c r="N436" i="17"/>
  <c r="J284" i="17"/>
  <c r="H112" i="21"/>
  <c r="O124" i="17"/>
  <c r="O616" i="17" s="1"/>
  <c r="G55" i="21"/>
  <c r="K441" i="18" s="1"/>
  <c r="P111" i="17"/>
  <c r="P603" i="17" s="1"/>
  <c r="K445" i="17"/>
  <c r="F55" i="21"/>
  <c r="J515" i="18" s="1"/>
  <c r="U111" i="17"/>
  <c r="U603" i="17" s="1"/>
  <c r="N111" i="17"/>
  <c r="N603" i="17" s="1"/>
  <c r="S450" i="17"/>
  <c r="L274" i="17"/>
  <c r="R100" i="21"/>
  <c r="L281" i="17"/>
  <c r="L284" i="17"/>
  <c r="Q52" i="21"/>
  <c r="L272" i="17"/>
  <c r="L286" i="17"/>
  <c r="H52" i="21"/>
  <c r="U284" i="17"/>
  <c r="U271" i="17"/>
  <c r="O450" i="17"/>
  <c r="U281" i="17"/>
  <c r="O446" i="17"/>
  <c r="O445" i="17"/>
  <c r="U282" i="17"/>
  <c r="O448" i="17"/>
  <c r="U272" i="17"/>
  <c r="O436" i="17"/>
  <c r="L603" i="17"/>
  <c r="Q108" i="17"/>
  <c r="U286" i="17"/>
  <c r="O58" i="21"/>
  <c r="S807" i="13" s="1"/>
  <c r="K108" i="17"/>
  <c r="Q58" i="21"/>
  <c r="U772" i="18" s="1"/>
  <c r="P282" i="17"/>
  <c r="M436" i="17"/>
  <c r="N58" i="21"/>
  <c r="R635" i="14" s="1"/>
  <c r="P284" i="17"/>
  <c r="M445" i="17"/>
  <c r="M58" i="21"/>
  <c r="Q707" i="14" s="1"/>
  <c r="P274" i="17"/>
  <c r="J446" i="17"/>
  <c r="M448" i="17"/>
  <c r="L58" i="21"/>
  <c r="P702" i="13" s="1"/>
  <c r="P272" i="17"/>
  <c r="J450" i="17"/>
  <c r="M438" i="17"/>
  <c r="K58" i="21"/>
  <c r="O664" i="13" s="1"/>
  <c r="E109" i="21"/>
  <c r="J448" i="17"/>
  <c r="H58" i="21"/>
  <c r="L749" i="18" s="1"/>
  <c r="M111" i="17"/>
  <c r="M603" i="17" s="1"/>
  <c r="K446" i="17"/>
  <c r="O55" i="21"/>
  <c r="S470" i="13" s="1"/>
  <c r="J55" i="21"/>
  <c r="N455" i="18" s="1"/>
  <c r="P281" i="17"/>
  <c r="V124" i="17"/>
  <c r="V616" i="17" s="1"/>
  <c r="P445" i="17"/>
  <c r="U448" i="17"/>
  <c r="J438" i="17"/>
  <c r="K450" i="17"/>
  <c r="R58" i="21"/>
  <c r="V643" i="13" s="1"/>
  <c r="I58" i="21"/>
  <c r="M695" i="18" s="1"/>
  <c r="L55" i="21"/>
  <c r="P466" i="18" s="1"/>
  <c r="P108" i="17"/>
  <c r="R445" i="17"/>
  <c r="P436" i="17"/>
  <c r="I55" i="21"/>
  <c r="M471" i="13" s="1"/>
  <c r="E118" i="21"/>
  <c r="P438" i="17"/>
  <c r="L108" i="17"/>
  <c r="J436" i="17"/>
  <c r="M446" i="17"/>
  <c r="K448" i="17"/>
  <c r="P58" i="21"/>
  <c r="T684" i="14" s="1"/>
  <c r="G58" i="21"/>
  <c r="K777" i="18" s="1"/>
  <c r="H55" i="21"/>
  <c r="L391" i="14" s="1"/>
  <c r="R55" i="21"/>
  <c r="V471" i="13" s="1"/>
  <c r="K438" i="17"/>
  <c r="P55" i="21"/>
  <c r="T515" i="13" s="1"/>
  <c r="O100" i="21"/>
  <c r="J58" i="21"/>
  <c r="N782" i="13" s="1"/>
  <c r="Q55" i="21"/>
  <c r="M55" i="21"/>
  <c r="Q515" i="13" s="1"/>
  <c r="K55" i="21"/>
  <c r="O373" i="13" s="1"/>
  <c r="M100" i="21"/>
  <c r="H100" i="21"/>
  <c r="Q100" i="21"/>
  <c r="R446" i="17"/>
  <c r="L100" i="21"/>
  <c r="K100" i="21"/>
  <c r="Q446" i="17"/>
  <c r="E48" i="21"/>
  <c r="G49" i="21" s="1"/>
  <c r="R448" i="17"/>
  <c r="G100" i="21"/>
  <c r="N100" i="21"/>
  <c r="Q436" i="17"/>
  <c r="R438" i="17"/>
  <c r="F100" i="21"/>
  <c r="J100" i="21"/>
  <c r="R450" i="17"/>
  <c r="P100" i="21"/>
  <c r="N112" i="21"/>
  <c r="G112" i="21"/>
  <c r="T450" i="17"/>
  <c r="J108" i="17"/>
  <c r="M112" i="21"/>
  <c r="R112" i="21"/>
  <c r="N445" i="17"/>
  <c r="T445" i="17"/>
  <c r="Q112" i="21"/>
  <c r="L112" i="21"/>
  <c r="U446" i="17"/>
  <c r="N446" i="17"/>
  <c r="N448" i="17"/>
  <c r="T438" i="17"/>
  <c r="K112" i="21"/>
  <c r="O112" i="21"/>
  <c r="U436" i="17"/>
  <c r="U445" i="17"/>
  <c r="M271" i="17"/>
  <c r="T446" i="17"/>
  <c r="I112" i="21"/>
  <c r="U438" i="17"/>
  <c r="G52" i="21"/>
  <c r="S438" i="17"/>
  <c r="L436" i="17"/>
  <c r="L52" i="21"/>
  <c r="F52" i="21"/>
  <c r="Q445" i="17"/>
  <c r="S436" i="17"/>
  <c r="S446" i="17"/>
  <c r="L448" i="17"/>
  <c r="O52" i="21"/>
  <c r="E121" i="21"/>
  <c r="S445" i="17"/>
  <c r="S124" i="17"/>
  <c r="S616" i="17" s="1"/>
  <c r="L438" i="17"/>
  <c r="M52" i="21"/>
  <c r="T603" i="17"/>
  <c r="O435" i="17"/>
  <c r="N52" i="21"/>
  <c r="L446" i="17"/>
  <c r="K52" i="21"/>
  <c r="Q448" i="17"/>
  <c r="L445" i="17"/>
  <c r="R52" i="21"/>
  <c r="J52" i="21"/>
  <c r="Q450" i="17"/>
  <c r="P52" i="21"/>
  <c r="Y270" i="17"/>
  <c r="E142" i="21"/>
  <c r="J287" i="17"/>
  <c r="Y287" i="17" s="1"/>
  <c r="E106" i="21"/>
  <c r="T124" i="17"/>
  <c r="T616" i="17" s="1"/>
  <c r="S108" i="17"/>
  <c r="Y32" i="20"/>
  <c r="E39" i="23"/>
  <c r="N271" i="17"/>
  <c r="O108" i="17"/>
  <c r="T108" i="17"/>
  <c r="T600" i="17" s="1"/>
  <c r="M108" i="17"/>
  <c r="K271" i="17"/>
  <c r="U108" i="17"/>
  <c r="P106" i="17"/>
  <c r="P598" i="17" s="1"/>
  <c r="N108" i="17"/>
  <c r="P271" i="17"/>
  <c r="S271" i="17"/>
  <c r="T110" i="17"/>
  <c r="Q111" i="17"/>
  <c r="Q603" i="17" s="1"/>
  <c r="K110" i="17"/>
  <c r="Q110" i="17"/>
  <c r="J110" i="17"/>
  <c r="O110" i="17"/>
  <c r="O602" i="17" s="1"/>
  <c r="V108" i="17"/>
  <c r="L110" i="17"/>
  <c r="E103" i="21"/>
  <c r="R110" i="17"/>
  <c r="T435" i="17"/>
  <c r="V435" i="17"/>
  <c r="R96" i="21" s="1"/>
  <c r="M435" i="17"/>
  <c r="R111" i="17"/>
  <c r="R603" i="17" s="1"/>
  <c r="X110" i="17"/>
  <c r="X602" i="17" s="1"/>
  <c r="W110" i="17"/>
  <c r="W602" i="17" s="1"/>
  <c r="S435" i="17"/>
  <c r="P435" i="17"/>
  <c r="R271" i="17"/>
  <c r="V271" i="17"/>
  <c r="S110" i="17"/>
  <c r="O271" i="17"/>
  <c r="E127" i="21"/>
  <c r="W108" i="17"/>
  <c r="W600" i="17" s="1"/>
  <c r="X108" i="17"/>
  <c r="X600" i="17" s="1"/>
  <c r="W120" i="17"/>
  <c r="W612" i="17" s="1"/>
  <c r="X120" i="17"/>
  <c r="X612" i="17" s="1"/>
  <c r="W435" i="17"/>
  <c r="X435" i="17"/>
  <c r="U435" i="17"/>
  <c r="N435" i="17"/>
  <c r="J435" i="17"/>
  <c r="M110" i="17"/>
  <c r="R108" i="17"/>
  <c r="W271" i="17"/>
  <c r="X271" i="17"/>
  <c r="L271" i="17"/>
  <c r="P110" i="17"/>
  <c r="R106" i="17"/>
  <c r="R598" i="17" s="1"/>
  <c r="R435" i="17"/>
  <c r="U110" i="17"/>
  <c r="W118" i="17"/>
  <c r="W610" i="17" s="1"/>
  <c r="X118" i="17"/>
  <c r="X610" i="17" s="1"/>
  <c r="N110" i="17"/>
  <c r="J271" i="17"/>
  <c r="Q435" i="17"/>
  <c r="V110" i="17"/>
  <c r="V602" i="17" s="1"/>
  <c r="T271" i="17"/>
  <c r="P93" i="21" s="1"/>
  <c r="K435" i="17"/>
  <c r="X122" i="17"/>
  <c r="X614" i="17" s="1"/>
  <c r="W122" i="17"/>
  <c r="W614" i="17" s="1"/>
  <c r="X107" i="17"/>
  <c r="W107" i="17"/>
  <c r="X117" i="17"/>
  <c r="X609" i="17" s="1"/>
  <c r="W117" i="17"/>
  <c r="W609" i="17" s="1"/>
  <c r="P616" i="17"/>
  <c r="F12" i="12"/>
  <c r="F22" i="12" s="1"/>
  <c r="F28" i="12" s="1"/>
  <c r="F29" i="12" s="1"/>
  <c r="Y30" i="20"/>
  <c r="G31" i="24"/>
  <c r="V603" i="17"/>
  <c r="Y275" i="17"/>
  <c r="R616" i="17"/>
  <c r="U616" i="17"/>
  <c r="O603" i="17"/>
  <c r="K603" i="17"/>
  <c r="Y288" i="17"/>
  <c r="W686" i="18"/>
  <c r="J686" i="18"/>
  <c r="X686" i="18"/>
  <c r="W778" i="18"/>
  <c r="X778" i="18"/>
  <c r="J778" i="18"/>
  <c r="X624" i="18"/>
  <c r="W624" i="18"/>
  <c r="J624" i="18"/>
  <c r="X749" i="18"/>
  <c r="J749" i="18"/>
  <c r="W749" i="18"/>
  <c r="X772" i="18"/>
  <c r="W772" i="18"/>
  <c r="J772" i="18"/>
  <c r="I623" i="18"/>
  <c r="L131" i="10"/>
  <c r="X629" i="18"/>
  <c r="J629" i="18"/>
  <c r="W629" i="18"/>
  <c r="W640" i="18"/>
  <c r="X640" i="18"/>
  <c r="J640" i="18"/>
  <c r="W790" i="18"/>
  <c r="X790" i="18"/>
  <c r="J790" i="18"/>
  <c r="J690" i="18"/>
  <c r="W690" i="18"/>
  <c r="X690" i="18"/>
  <c r="X631" i="18"/>
  <c r="W631" i="18"/>
  <c r="J631" i="18"/>
  <c r="J708" i="14"/>
  <c r="X708" i="14"/>
  <c r="W708" i="14"/>
  <c r="J757" i="13"/>
  <c r="X757" i="13"/>
  <c r="W757" i="13"/>
  <c r="J736" i="14"/>
  <c r="W736" i="14"/>
  <c r="X736" i="14"/>
  <c r="J790" i="14"/>
  <c r="W790" i="14"/>
  <c r="X790" i="14"/>
  <c r="I720" i="14"/>
  <c r="L226" i="6"/>
  <c r="I756" i="14" s="1"/>
  <c r="J684" i="14"/>
  <c r="W684" i="14"/>
  <c r="X684" i="14"/>
  <c r="J725" i="14"/>
  <c r="W725" i="14"/>
  <c r="X725" i="14"/>
  <c r="J752" i="14"/>
  <c r="W752" i="14"/>
  <c r="X752" i="14"/>
  <c r="J738" i="14"/>
  <c r="W738" i="14"/>
  <c r="X738" i="14"/>
  <c r="J771" i="14"/>
  <c r="X771" i="14"/>
  <c r="W771" i="14"/>
  <c r="J691" i="14"/>
  <c r="X691" i="14"/>
  <c r="W691" i="14"/>
  <c r="J717" i="13"/>
  <c r="X717" i="13"/>
  <c r="W717" i="13"/>
  <c r="J732" i="14"/>
  <c r="X732" i="14"/>
  <c r="W732" i="14"/>
  <c r="J795" i="13"/>
  <c r="X795" i="13"/>
  <c r="W795" i="13"/>
  <c r="J651" i="13"/>
  <c r="X651" i="13"/>
  <c r="W651" i="13"/>
  <c r="J729" i="14"/>
  <c r="W729" i="14"/>
  <c r="X729" i="14"/>
  <c r="J799" i="13"/>
  <c r="X799" i="13"/>
  <c r="W799" i="13"/>
  <c r="I762" i="14"/>
  <c r="L268" i="6"/>
  <c r="I798" i="14" s="1"/>
  <c r="J682" i="14"/>
  <c r="W682" i="14"/>
  <c r="X682" i="14"/>
  <c r="J788" i="13"/>
  <c r="X788" i="13"/>
  <c r="W788" i="13"/>
  <c r="J775" i="14"/>
  <c r="X775" i="14"/>
  <c r="W775" i="14"/>
  <c r="J695" i="14"/>
  <c r="X695" i="14"/>
  <c r="W695" i="14"/>
  <c r="J705" i="13"/>
  <c r="X705" i="13"/>
  <c r="W705" i="13"/>
  <c r="J798" i="13"/>
  <c r="W798" i="13"/>
  <c r="X798" i="13"/>
  <c r="J704" i="13"/>
  <c r="W704" i="13"/>
  <c r="X704" i="13"/>
  <c r="J719" i="13"/>
  <c r="W719" i="13"/>
  <c r="X719" i="13"/>
  <c r="J645" i="13"/>
  <c r="X645" i="13"/>
  <c r="W645" i="13"/>
  <c r="J792" i="13"/>
  <c r="X792" i="13"/>
  <c r="W792" i="13"/>
  <c r="J649" i="13"/>
  <c r="X649" i="13"/>
  <c r="W649" i="13"/>
  <c r="J781" i="13"/>
  <c r="X781" i="13"/>
  <c r="W781" i="13"/>
  <c r="J709" i="13"/>
  <c r="W709" i="13"/>
  <c r="X709" i="13"/>
  <c r="J665" i="13"/>
  <c r="W665" i="13"/>
  <c r="X665" i="13"/>
  <c r="J810" i="13"/>
  <c r="X810" i="13"/>
  <c r="W810" i="13"/>
  <c r="J740" i="13"/>
  <c r="X740" i="13"/>
  <c r="W740" i="13"/>
  <c r="J671" i="13"/>
  <c r="X671" i="13"/>
  <c r="W671" i="13"/>
  <c r="J642" i="13"/>
  <c r="W642" i="13"/>
  <c r="X642" i="13"/>
  <c r="J644" i="13"/>
  <c r="X644" i="13"/>
  <c r="W644" i="13"/>
  <c r="Y123" i="17"/>
  <c r="R118" i="17"/>
  <c r="R122" i="17"/>
  <c r="R120" i="17"/>
  <c r="R107" i="17"/>
  <c r="R117" i="17"/>
  <c r="L118" i="17"/>
  <c r="L120" i="17"/>
  <c r="L122" i="17"/>
  <c r="L117" i="17"/>
  <c r="L107" i="17"/>
  <c r="Q598" i="17"/>
  <c r="I246" i="18"/>
  <c r="M246" i="10"/>
  <c r="I156" i="18"/>
  <c r="M156" i="10"/>
  <c r="I103" i="18"/>
  <c r="M103" i="10"/>
  <c r="I100" i="18"/>
  <c r="M100" i="10"/>
  <c r="I112" i="18"/>
  <c r="M112" i="10"/>
  <c r="I245" i="18"/>
  <c r="M245" i="10"/>
  <c r="I190" i="18"/>
  <c r="M190" i="10"/>
  <c r="I140" i="18"/>
  <c r="M140" i="10"/>
  <c r="I101" i="18"/>
  <c r="M101" i="10"/>
  <c r="I233" i="18"/>
  <c r="M233" i="10"/>
  <c r="I159" i="18"/>
  <c r="M159" i="10"/>
  <c r="I201" i="18"/>
  <c r="M201" i="10"/>
  <c r="M149" i="10"/>
  <c r="I149" i="18"/>
  <c r="I260" i="18"/>
  <c r="M260" i="10"/>
  <c r="I219" i="18"/>
  <c r="M219" i="10"/>
  <c r="M126" i="10"/>
  <c r="I126" i="18"/>
  <c r="I153" i="18"/>
  <c r="M153" i="10"/>
  <c r="I236" i="13"/>
  <c r="M236" i="5"/>
  <c r="I148" i="14"/>
  <c r="J184" i="6"/>
  <c r="M148" i="6"/>
  <c r="I160" i="13"/>
  <c r="M160" i="5"/>
  <c r="I214" i="14"/>
  <c r="M214" i="6"/>
  <c r="I154" i="14"/>
  <c r="M154" i="6"/>
  <c r="I203" i="14"/>
  <c r="M203" i="6"/>
  <c r="I239" i="14"/>
  <c r="M239" i="6"/>
  <c r="I248" i="14"/>
  <c r="M248" i="6"/>
  <c r="I209" i="13"/>
  <c r="M209" i="5"/>
  <c r="I220" i="14"/>
  <c r="M220" i="6"/>
  <c r="I103" i="14"/>
  <c r="M103" i="6"/>
  <c r="I249" i="14"/>
  <c r="M249" i="6"/>
  <c r="I130" i="14"/>
  <c r="M130" i="6"/>
  <c r="I254" i="14"/>
  <c r="M254" i="6"/>
  <c r="I258" i="13"/>
  <c r="M258" i="5"/>
  <c r="I235" i="14"/>
  <c r="M235" i="6"/>
  <c r="I15" i="14"/>
  <c r="M15" i="6"/>
  <c r="I202" i="14"/>
  <c r="M202" i="6"/>
  <c r="I119" i="14"/>
  <c r="M119" i="6"/>
  <c r="I149" i="13"/>
  <c r="J184" i="5"/>
  <c r="M149" i="5"/>
  <c r="I108" i="14"/>
  <c r="M108" i="6"/>
  <c r="I173" i="13"/>
  <c r="M173" i="5"/>
  <c r="I195" i="14"/>
  <c r="M195" i="6"/>
  <c r="I111" i="14"/>
  <c r="M111" i="6"/>
  <c r="I114" i="14"/>
  <c r="M114" i="6"/>
  <c r="I167" i="13"/>
  <c r="M167" i="5"/>
  <c r="I102" i="14"/>
  <c r="M102" i="6"/>
  <c r="I220" i="13"/>
  <c r="M220" i="5"/>
  <c r="I175" i="13"/>
  <c r="M175" i="5"/>
  <c r="I115" i="14"/>
  <c r="M115" i="6"/>
  <c r="I150" i="13"/>
  <c r="M150" i="5"/>
  <c r="I207" i="13"/>
  <c r="M207" i="5"/>
  <c r="I171" i="13"/>
  <c r="M171" i="5"/>
  <c r="I95" i="13"/>
  <c r="M95" i="5"/>
  <c r="J131" i="5"/>
  <c r="I194" i="13"/>
  <c r="M194" i="5"/>
  <c r="I97" i="13"/>
  <c r="M97" i="5"/>
  <c r="W418" i="18"/>
  <c r="X418" i="18"/>
  <c r="R418" i="18"/>
  <c r="W515" i="18"/>
  <c r="X515" i="18"/>
  <c r="R515" i="18"/>
  <c r="X371" i="18"/>
  <c r="W371" i="18"/>
  <c r="R371" i="18"/>
  <c r="X472" i="18"/>
  <c r="W472" i="18"/>
  <c r="R472" i="18"/>
  <c r="W524" i="18"/>
  <c r="X524" i="18"/>
  <c r="R524" i="18"/>
  <c r="W441" i="18"/>
  <c r="X441" i="18"/>
  <c r="R441" i="18"/>
  <c r="W527" i="18"/>
  <c r="X527" i="18"/>
  <c r="R527" i="18"/>
  <c r="X457" i="18"/>
  <c r="W457" i="18"/>
  <c r="R457" i="18"/>
  <c r="X468" i="18"/>
  <c r="W468" i="18"/>
  <c r="R468" i="18"/>
  <c r="X379" i="18"/>
  <c r="W379" i="18"/>
  <c r="R379" i="18"/>
  <c r="W438" i="18"/>
  <c r="X438" i="18"/>
  <c r="R438" i="18"/>
  <c r="W380" i="18"/>
  <c r="X380" i="18"/>
  <c r="R380" i="18"/>
  <c r="X461" i="18"/>
  <c r="W461" i="18"/>
  <c r="R461" i="18"/>
  <c r="W458" i="18"/>
  <c r="X458" i="18"/>
  <c r="R458" i="18"/>
  <c r="W520" i="18"/>
  <c r="X520" i="18"/>
  <c r="R520" i="18"/>
  <c r="X499" i="18"/>
  <c r="W499" i="18"/>
  <c r="R499" i="18"/>
  <c r="W522" i="18"/>
  <c r="X522" i="18"/>
  <c r="R522" i="18"/>
  <c r="X375" i="18"/>
  <c r="W375" i="18"/>
  <c r="R375" i="18"/>
  <c r="R533" i="13"/>
  <c r="W533" i="13"/>
  <c r="X533" i="13"/>
  <c r="R474" i="13"/>
  <c r="W474" i="13"/>
  <c r="X474" i="13"/>
  <c r="R379" i="13"/>
  <c r="X379" i="13"/>
  <c r="W379" i="13"/>
  <c r="R477" i="14"/>
  <c r="X477" i="14"/>
  <c r="W477" i="14"/>
  <c r="R422" i="14"/>
  <c r="X422" i="14"/>
  <c r="W422" i="14"/>
  <c r="R457" i="14"/>
  <c r="X457" i="14"/>
  <c r="W457" i="14"/>
  <c r="R505" i="14"/>
  <c r="X505" i="14"/>
  <c r="W505" i="14"/>
  <c r="R490" i="13"/>
  <c r="X490" i="13"/>
  <c r="W490" i="13"/>
  <c r="R531" i="13"/>
  <c r="W531" i="13"/>
  <c r="X531" i="13"/>
  <c r="R374" i="13"/>
  <c r="X374" i="13"/>
  <c r="W374" i="13"/>
  <c r="R425" i="14"/>
  <c r="X425" i="14"/>
  <c r="W425" i="14"/>
  <c r="R449" i="13"/>
  <c r="W449" i="13"/>
  <c r="X449" i="13"/>
  <c r="R471" i="14"/>
  <c r="X471" i="14"/>
  <c r="W471" i="14"/>
  <c r="R518" i="13"/>
  <c r="X518" i="13"/>
  <c r="W518" i="13"/>
  <c r="R523" i="14"/>
  <c r="X523" i="14"/>
  <c r="W523" i="14"/>
  <c r="R370" i="14"/>
  <c r="X370" i="14"/>
  <c r="W370" i="14"/>
  <c r="R398" i="13"/>
  <c r="W398" i="13"/>
  <c r="X398" i="13"/>
  <c r="R461" i="14"/>
  <c r="W461" i="14"/>
  <c r="X461" i="14"/>
  <c r="R482" i="13"/>
  <c r="X482" i="13"/>
  <c r="W482" i="13"/>
  <c r="I413" i="14"/>
  <c r="K184" i="6"/>
  <c r="I449" i="14" s="1"/>
  <c r="R538" i="13"/>
  <c r="X538" i="13"/>
  <c r="W538" i="13"/>
  <c r="R468" i="13"/>
  <c r="W468" i="13"/>
  <c r="X468" i="13"/>
  <c r="R389" i="13"/>
  <c r="W389" i="13"/>
  <c r="X389" i="13"/>
  <c r="R470" i="14"/>
  <c r="X470" i="14"/>
  <c r="W470" i="14"/>
  <c r="R374" i="14"/>
  <c r="X374" i="14"/>
  <c r="W374" i="14"/>
  <c r="R473" i="13"/>
  <c r="W473" i="13"/>
  <c r="X473" i="13"/>
  <c r="R378" i="13"/>
  <c r="W378" i="13"/>
  <c r="X378" i="13"/>
  <c r="R447" i="14"/>
  <c r="W447" i="14"/>
  <c r="X447" i="14"/>
  <c r="R371" i="14"/>
  <c r="W371" i="14"/>
  <c r="X371" i="14"/>
  <c r="R486" i="13"/>
  <c r="W486" i="13"/>
  <c r="X486" i="13"/>
  <c r="R399" i="13"/>
  <c r="W399" i="13"/>
  <c r="X399" i="13"/>
  <c r="R488" i="14"/>
  <c r="X488" i="14"/>
  <c r="W488" i="14"/>
  <c r="R420" i="14"/>
  <c r="X420" i="14"/>
  <c r="W420" i="14"/>
  <c r="R529" i="13"/>
  <c r="W529" i="13"/>
  <c r="X529" i="13"/>
  <c r="R445" i="13"/>
  <c r="X445" i="13"/>
  <c r="W445" i="13"/>
  <c r="R367" i="13"/>
  <c r="X367" i="13"/>
  <c r="W367" i="13"/>
  <c r="U598" i="17"/>
  <c r="X635" i="18"/>
  <c r="W635" i="18"/>
  <c r="J635" i="18"/>
  <c r="X792" i="18"/>
  <c r="W792" i="18"/>
  <c r="J792" i="18"/>
  <c r="W637" i="18"/>
  <c r="X637" i="18"/>
  <c r="J637" i="18"/>
  <c r="X644" i="18"/>
  <c r="J644" i="18"/>
  <c r="W644" i="18"/>
  <c r="W626" i="18"/>
  <c r="J626" i="18"/>
  <c r="X626" i="18"/>
  <c r="W655" i="18"/>
  <c r="J655" i="18"/>
  <c r="X655" i="18"/>
  <c r="W653" i="18"/>
  <c r="X653" i="18"/>
  <c r="J653" i="18"/>
  <c r="U668" i="18"/>
  <c r="V668" i="18"/>
  <c r="M668" i="18"/>
  <c r="Q668" i="18"/>
  <c r="K668" i="18"/>
  <c r="P668" i="18"/>
  <c r="L668" i="18"/>
  <c r="J668" i="18"/>
  <c r="T668" i="18"/>
  <c r="W668" i="18"/>
  <c r="X668" i="18"/>
  <c r="R668" i="18"/>
  <c r="N668" i="18"/>
  <c r="S668" i="18"/>
  <c r="O668" i="18"/>
  <c r="X788" i="18"/>
  <c r="J788" i="18"/>
  <c r="W788" i="18"/>
  <c r="W740" i="18"/>
  <c r="X740" i="18"/>
  <c r="J740" i="18"/>
  <c r="W725" i="18"/>
  <c r="J725" i="18"/>
  <c r="X725" i="18"/>
  <c r="W677" i="18"/>
  <c r="J677" i="18"/>
  <c r="X677" i="18"/>
  <c r="M669" i="18"/>
  <c r="W669" i="18"/>
  <c r="J669" i="18"/>
  <c r="S669" i="18"/>
  <c r="T669" i="18"/>
  <c r="X669" i="18"/>
  <c r="N669" i="18"/>
  <c r="L669" i="18"/>
  <c r="U669" i="18"/>
  <c r="V669" i="18"/>
  <c r="O669" i="18"/>
  <c r="R669" i="18"/>
  <c r="Q669" i="18"/>
  <c r="P669" i="18"/>
  <c r="K669" i="18"/>
  <c r="X656" i="18"/>
  <c r="J656" i="18"/>
  <c r="W656" i="18"/>
  <c r="X773" i="18"/>
  <c r="J773" i="18"/>
  <c r="W773" i="18"/>
  <c r="X775" i="18"/>
  <c r="J775" i="18"/>
  <c r="W775" i="18"/>
  <c r="X726" i="18"/>
  <c r="W726" i="18"/>
  <c r="J726" i="18"/>
  <c r="J681" i="18"/>
  <c r="X681" i="18"/>
  <c r="W681" i="18"/>
  <c r="X730" i="18"/>
  <c r="J730" i="18"/>
  <c r="W730" i="18"/>
  <c r="X634" i="18"/>
  <c r="W634" i="18"/>
  <c r="J634" i="18"/>
  <c r="W779" i="18"/>
  <c r="J779" i="18"/>
  <c r="X779" i="18"/>
  <c r="X724" i="18"/>
  <c r="J724" i="18"/>
  <c r="W724" i="18"/>
  <c r="J653" i="14"/>
  <c r="W653" i="14"/>
  <c r="X653" i="14"/>
  <c r="J742" i="13"/>
  <c r="X742" i="13"/>
  <c r="W742" i="13"/>
  <c r="J694" i="14"/>
  <c r="X694" i="14"/>
  <c r="W694" i="14"/>
  <c r="J700" i="14"/>
  <c r="X700" i="14"/>
  <c r="W700" i="14"/>
  <c r="J692" i="14"/>
  <c r="W692" i="14"/>
  <c r="X692" i="14"/>
  <c r="I678" i="14"/>
  <c r="L184" i="6"/>
  <c r="I714" i="14" s="1"/>
  <c r="J697" i="14"/>
  <c r="X697" i="14"/>
  <c r="W697" i="14"/>
  <c r="J746" i="14"/>
  <c r="X746" i="14"/>
  <c r="W746" i="14"/>
  <c r="J710" i="14"/>
  <c r="W710" i="14"/>
  <c r="X710" i="14"/>
  <c r="J763" i="14"/>
  <c r="X763" i="14"/>
  <c r="W763" i="14"/>
  <c r="J683" i="14"/>
  <c r="W683" i="14"/>
  <c r="X683" i="14"/>
  <c r="J641" i="13"/>
  <c r="X641" i="13"/>
  <c r="W641" i="13"/>
  <c r="J724" i="14"/>
  <c r="W724" i="14"/>
  <c r="X724" i="14"/>
  <c r="J779" i="13"/>
  <c r="X779" i="13"/>
  <c r="W779" i="13"/>
  <c r="J789" i="14"/>
  <c r="W789" i="14"/>
  <c r="X789" i="14"/>
  <c r="J721" i="14"/>
  <c r="X721" i="14"/>
  <c r="W721" i="14"/>
  <c r="J783" i="13"/>
  <c r="X783" i="13"/>
  <c r="W783" i="13"/>
  <c r="J750" i="14"/>
  <c r="X750" i="14"/>
  <c r="W750" i="14"/>
  <c r="J658" i="14"/>
  <c r="X658" i="14"/>
  <c r="W658" i="14"/>
  <c r="J758" i="13"/>
  <c r="X758" i="13"/>
  <c r="W758" i="13"/>
  <c r="J767" i="14"/>
  <c r="W767" i="14"/>
  <c r="X767" i="14"/>
  <c r="J687" i="14"/>
  <c r="W687" i="14"/>
  <c r="X687" i="14"/>
  <c r="J696" i="13"/>
  <c r="X696" i="13"/>
  <c r="W696" i="13"/>
  <c r="J790" i="13"/>
  <c r="W790" i="13"/>
  <c r="X790" i="13"/>
  <c r="J701" i="13"/>
  <c r="X701" i="13"/>
  <c r="W701" i="13"/>
  <c r="J716" i="13"/>
  <c r="W716" i="13"/>
  <c r="X716" i="13"/>
  <c r="J657" i="14"/>
  <c r="W657" i="14"/>
  <c r="X657" i="14"/>
  <c r="J784" i="13"/>
  <c r="W784" i="13"/>
  <c r="X784" i="13"/>
  <c r="J640" i="13"/>
  <c r="W640" i="13"/>
  <c r="X640" i="13"/>
  <c r="J767" i="13"/>
  <c r="X767" i="13"/>
  <c r="W767" i="13"/>
  <c r="J706" i="13"/>
  <c r="W706" i="13"/>
  <c r="X706" i="13"/>
  <c r="J653" i="13"/>
  <c r="X653" i="13"/>
  <c r="W653" i="13"/>
  <c r="J802" i="13"/>
  <c r="W802" i="13"/>
  <c r="X802" i="13"/>
  <c r="J718" i="13"/>
  <c r="X718" i="13"/>
  <c r="W718" i="13"/>
  <c r="J646" i="13"/>
  <c r="W646" i="13"/>
  <c r="X646" i="13"/>
  <c r="J638" i="13"/>
  <c r="X638" i="13"/>
  <c r="W638" i="13"/>
  <c r="N598" i="17"/>
  <c r="V118" i="17"/>
  <c r="V107" i="17"/>
  <c r="V117" i="17"/>
  <c r="V122" i="17"/>
  <c r="V120" i="17"/>
  <c r="E136" i="21"/>
  <c r="I142" i="14"/>
  <c r="M142" i="6"/>
  <c r="I115" i="18"/>
  <c r="M115" i="10"/>
  <c r="I111" i="18"/>
  <c r="M111" i="10"/>
  <c r="I258" i="18"/>
  <c r="M258" i="10"/>
  <c r="H15" i="19"/>
  <c r="L16" i="11"/>
  <c r="I244" i="18"/>
  <c r="M244" i="10"/>
  <c r="I122" i="18"/>
  <c r="M122" i="10"/>
  <c r="I254" i="18"/>
  <c r="M254" i="10"/>
  <c r="I232" i="18"/>
  <c r="M232" i="10"/>
  <c r="I208" i="18"/>
  <c r="M208" i="10"/>
  <c r="I157" i="18"/>
  <c r="M157" i="10"/>
  <c r="I165" i="18"/>
  <c r="M165" i="10"/>
  <c r="I102" i="18"/>
  <c r="M102" i="10"/>
  <c r="I110" i="18"/>
  <c r="M110" i="10"/>
  <c r="I96" i="18"/>
  <c r="M96" i="10"/>
  <c r="I118" i="18"/>
  <c r="M118" i="10"/>
  <c r="I141" i="14"/>
  <c r="M141" i="6"/>
  <c r="M139" i="10"/>
  <c r="J143" i="10"/>
  <c r="I139" i="18"/>
  <c r="I242" i="14"/>
  <c r="M242" i="6"/>
  <c r="I106" i="14"/>
  <c r="M106" i="6"/>
  <c r="I263" i="14"/>
  <c r="M263" i="6"/>
  <c r="I166" i="14"/>
  <c r="M166" i="6"/>
  <c r="I127" i="14"/>
  <c r="M127" i="6"/>
  <c r="I194" i="14"/>
  <c r="M194" i="6"/>
  <c r="I219" i="14"/>
  <c r="M219" i="6"/>
  <c r="I232" i="14"/>
  <c r="M232" i="6"/>
  <c r="J268" i="6"/>
  <c r="I161" i="13"/>
  <c r="M161" i="5"/>
  <c r="I218" i="14"/>
  <c r="M218" i="6"/>
  <c r="I268" i="13"/>
  <c r="M268" i="5"/>
  <c r="I241" i="14"/>
  <c r="M241" i="6"/>
  <c r="I124" i="14"/>
  <c r="M124" i="6"/>
  <c r="I246" i="14"/>
  <c r="M246" i="6"/>
  <c r="I222" i="13"/>
  <c r="M222" i="5"/>
  <c r="I217" i="14"/>
  <c r="M217" i="6"/>
  <c r="I116" i="14"/>
  <c r="M116" i="6"/>
  <c r="I179" i="14"/>
  <c r="M179" i="6"/>
  <c r="I105" i="14"/>
  <c r="M105" i="6"/>
  <c r="I105" i="13"/>
  <c r="M105" i="5"/>
  <c r="I104" i="14"/>
  <c r="M104" i="6"/>
  <c r="I158" i="13"/>
  <c r="M158" i="5"/>
  <c r="I181" i="14"/>
  <c r="M181" i="6"/>
  <c r="I97" i="14"/>
  <c r="M97" i="6"/>
  <c r="I100" i="14"/>
  <c r="M100" i="6"/>
  <c r="I152" i="13"/>
  <c r="M152" i="5"/>
  <c r="I265" i="13"/>
  <c r="M265" i="5"/>
  <c r="I217" i="13"/>
  <c r="M217" i="5"/>
  <c r="I128" i="13"/>
  <c r="M128" i="5"/>
  <c r="I107" i="14"/>
  <c r="M107" i="6"/>
  <c r="I118" i="13"/>
  <c r="M118" i="5"/>
  <c r="I204" i="13"/>
  <c r="M204" i="5"/>
  <c r="I168" i="13"/>
  <c r="M168" i="5"/>
  <c r="I107" i="13"/>
  <c r="M107" i="5"/>
  <c r="I180" i="13"/>
  <c r="M180" i="5"/>
  <c r="I114" i="13"/>
  <c r="M114" i="5"/>
  <c r="W417" i="18"/>
  <c r="X417" i="18"/>
  <c r="R417" i="18"/>
  <c r="W423" i="18"/>
  <c r="X423" i="18"/>
  <c r="R423" i="18"/>
  <c r="W442" i="18"/>
  <c r="X442" i="18"/>
  <c r="R442" i="18"/>
  <c r="K267" i="10"/>
  <c r="I531" i="18" s="1"/>
  <c r="I495" i="18"/>
  <c r="W513" i="18"/>
  <c r="X513" i="18"/>
  <c r="R513" i="18"/>
  <c r="X377" i="18"/>
  <c r="W377" i="18"/>
  <c r="R377" i="18"/>
  <c r="X376" i="18"/>
  <c r="W376" i="18"/>
  <c r="R376" i="18"/>
  <c r="I405" i="14"/>
  <c r="K144" i="6"/>
  <c r="X384" i="18"/>
  <c r="W384" i="18"/>
  <c r="R384" i="18"/>
  <c r="W511" i="18"/>
  <c r="X511" i="18"/>
  <c r="R511" i="18"/>
  <c r="W518" i="18"/>
  <c r="X518" i="18"/>
  <c r="R518" i="18"/>
  <c r="W404" i="18"/>
  <c r="U404" i="18"/>
  <c r="T404" i="18"/>
  <c r="K404" i="18"/>
  <c r="M404" i="18"/>
  <c r="L404" i="18"/>
  <c r="R404" i="18"/>
  <c r="S404" i="18"/>
  <c r="N404" i="18"/>
  <c r="O404" i="18"/>
  <c r="V404" i="18"/>
  <c r="J404" i="18"/>
  <c r="X404" i="18"/>
  <c r="Q404" i="18"/>
  <c r="P404" i="18"/>
  <c r="W370" i="18"/>
  <c r="X370" i="18"/>
  <c r="R370" i="18"/>
  <c r="X454" i="18"/>
  <c r="W454" i="18"/>
  <c r="R454" i="18"/>
  <c r="W474" i="18"/>
  <c r="X474" i="18"/>
  <c r="R474" i="18"/>
  <c r="X462" i="18"/>
  <c r="W462" i="18"/>
  <c r="R462" i="18"/>
  <c r="W476" i="18"/>
  <c r="X476" i="18"/>
  <c r="R476" i="18"/>
  <c r="X480" i="18"/>
  <c r="W480" i="18"/>
  <c r="R480" i="18"/>
  <c r="R510" i="14"/>
  <c r="X510" i="14"/>
  <c r="W510" i="14"/>
  <c r="R525" i="14"/>
  <c r="X525" i="14"/>
  <c r="W525" i="14"/>
  <c r="R521" i="14"/>
  <c r="W521" i="14"/>
  <c r="X521" i="14"/>
  <c r="R437" i="14"/>
  <c r="X437" i="14"/>
  <c r="W437" i="14"/>
  <c r="R389" i="14"/>
  <c r="X389" i="14"/>
  <c r="W389" i="14"/>
  <c r="R441" i="14"/>
  <c r="W441" i="14"/>
  <c r="X441" i="14"/>
  <c r="R465" i="14"/>
  <c r="W465" i="14"/>
  <c r="X465" i="14"/>
  <c r="R385" i="13"/>
  <c r="X385" i="13"/>
  <c r="W385" i="13"/>
  <c r="R515" i="13"/>
  <c r="W515" i="13"/>
  <c r="X515" i="13"/>
  <c r="R529" i="14"/>
  <c r="W529" i="14"/>
  <c r="X529" i="14"/>
  <c r="R388" i="14"/>
  <c r="X388" i="14"/>
  <c r="W388" i="14"/>
  <c r="R433" i="13"/>
  <c r="W433" i="13"/>
  <c r="X433" i="13"/>
  <c r="R458" i="14"/>
  <c r="X458" i="14"/>
  <c r="W458" i="14"/>
  <c r="R488" i="13"/>
  <c r="W488" i="13"/>
  <c r="X488" i="13"/>
  <c r="R520" i="14"/>
  <c r="X520" i="14"/>
  <c r="W520" i="14"/>
  <c r="R539" i="13"/>
  <c r="W539" i="13"/>
  <c r="X539" i="13"/>
  <c r="R382" i="13"/>
  <c r="X382" i="13"/>
  <c r="W382" i="13"/>
  <c r="R446" i="14"/>
  <c r="X446" i="14"/>
  <c r="W446" i="14"/>
  <c r="R466" i="13"/>
  <c r="X466" i="13"/>
  <c r="W466" i="13"/>
  <c r="R280" i="14"/>
  <c r="W280" i="14"/>
  <c r="X280" i="14"/>
  <c r="R530" i="13"/>
  <c r="W530" i="13"/>
  <c r="X530" i="13"/>
  <c r="R446" i="13"/>
  <c r="W446" i="13"/>
  <c r="X446" i="13"/>
  <c r="R381" i="13"/>
  <c r="X381" i="13"/>
  <c r="W381" i="13"/>
  <c r="R462" i="14"/>
  <c r="X462" i="14"/>
  <c r="W462" i="14"/>
  <c r="R366" i="14"/>
  <c r="W366" i="14"/>
  <c r="X366" i="14"/>
  <c r="R465" i="13"/>
  <c r="W465" i="13"/>
  <c r="X465" i="13"/>
  <c r="R519" i="14"/>
  <c r="X519" i="14"/>
  <c r="W519" i="14"/>
  <c r="R439" i="14"/>
  <c r="W439" i="14"/>
  <c r="X439" i="14"/>
  <c r="R363" i="14"/>
  <c r="W363" i="14"/>
  <c r="X363" i="14"/>
  <c r="R478" i="13"/>
  <c r="W478" i="13"/>
  <c r="X478" i="13"/>
  <c r="R391" i="13"/>
  <c r="W391" i="13"/>
  <c r="X391" i="13"/>
  <c r="R480" i="14"/>
  <c r="X480" i="14"/>
  <c r="W480" i="14"/>
  <c r="I279" i="14"/>
  <c r="K18" i="6"/>
  <c r="I283" i="14" s="1"/>
  <c r="R521" i="13"/>
  <c r="X521" i="13"/>
  <c r="W521" i="13"/>
  <c r="R437" i="13"/>
  <c r="W437" i="13"/>
  <c r="X437" i="13"/>
  <c r="R371" i="13"/>
  <c r="W371" i="13"/>
  <c r="X371" i="13"/>
  <c r="X718" i="18"/>
  <c r="J718" i="18"/>
  <c r="W718" i="18"/>
  <c r="X704" i="18"/>
  <c r="W704" i="18"/>
  <c r="J704" i="18"/>
  <c r="X769" i="18"/>
  <c r="W769" i="18"/>
  <c r="J769" i="18"/>
  <c r="X649" i="18"/>
  <c r="W649" i="18"/>
  <c r="J649" i="18"/>
  <c r="J783" i="18"/>
  <c r="X783" i="18"/>
  <c r="W783" i="18"/>
  <c r="W723" i="18"/>
  <c r="J723" i="18"/>
  <c r="X723" i="18"/>
  <c r="X628" i="18"/>
  <c r="W628" i="18"/>
  <c r="J628" i="18"/>
  <c r="X731" i="18"/>
  <c r="W731" i="18"/>
  <c r="J731" i="18"/>
  <c r="X732" i="18"/>
  <c r="J732" i="18"/>
  <c r="W732" i="18"/>
  <c r="R672" i="14"/>
  <c r="K672" i="14"/>
  <c r="X672" i="14"/>
  <c r="J672" i="14"/>
  <c r="L672" i="14"/>
  <c r="Q672" i="14"/>
  <c r="P672" i="14"/>
  <c r="S672" i="14"/>
  <c r="M672" i="14"/>
  <c r="T672" i="14"/>
  <c r="V672" i="14"/>
  <c r="N672" i="14"/>
  <c r="U672" i="14"/>
  <c r="O672" i="14"/>
  <c r="W672" i="14"/>
  <c r="X745" i="18"/>
  <c r="J745" i="18"/>
  <c r="W745" i="18"/>
  <c r="W741" i="18"/>
  <c r="X741" i="18"/>
  <c r="J741" i="18"/>
  <c r="X708" i="18"/>
  <c r="W708" i="18"/>
  <c r="J708" i="18"/>
  <c r="X705" i="18"/>
  <c r="W705" i="18"/>
  <c r="J705" i="18"/>
  <c r="X645" i="18"/>
  <c r="J645" i="18"/>
  <c r="W645" i="18"/>
  <c r="X625" i="18"/>
  <c r="J625" i="18"/>
  <c r="W625" i="18"/>
  <c r="W651" i="18"/>
  <c r="X651" i="18"/>
  <c r="J651" i="18"/>
  <c r="I717" i="18"/>
  <c r="L225" i="10"/>
  <c r="I753" i="18" s="1"/>
  <c r="X707" i="18"/>
  <c r="W707" i="18"/>
  <c r="J707" i="18"/>
  <c r="W733" i="18"/>
  <c r="X733" i="18"/>
  <c r="J733" i="18"/>
  <c r="W71" i="19"/>
  <c r="V71" i="19"/>
  <c r="I71" i="19"/>
  <c r="W743" i="18"/>
  <c r="X743" i="18"/>
  <c r="J743" i="18"/>
  <c r="J711" i="13"/>
  <c r="W711" i="13"/>
  <c r="X711" i="13"/>
  <c r="J643" i="13"/>
  <c r="X643" i="13"/>
  <c r="W643" i="13"/>
  <c r="J796" i="13"/>
  <c r="X796" i="13"/>
  <c r="W796" i="13"/>
  <c r="J632" i="14"/>
  <c r="X632" i="14"/>
  <c r="W632" i="14"/>
  <c r="J686" i="14"/>
  <c r="W686" i="14"/>
  <c r="X686" i="14"/>
  <c r="J656" i="14"/>
  <c r="X656" i="14"/>
  <c r="W656" i="14"/>
  <c r="J787" i="13"/>
  <c r="X787" i="13"/>
  <c r="W787" i="13"/>
  <c r="J689" i="14"/>
  <c r="X689" i="14"/>
  <c r="W689" i="14"/>
  <c r="J681" i="14"/>
  <c r="X681" i="14"/>
  <c r="W681" i="14"/>
  <c r="J751" i="14"/>
  <c r="W751" i="14"/>
  <c r="X751" i="14"/>
  <c r="J642" i="14"/>
  <c r="X642" i="14"/>
  <c r="W642" i="14"/>
  <c r="J792" i="14"/>
  <c r="X792" i="14"/>
  <c r="W792" i="14"/>
  <c r="J712" i="14"/>
  <c r="X712" i="14"/>
  <c r="W712" i="14"/>
  <c r="J765" i="13"/>
  <c r="W765" i="13"/>
  <c r="X765" i="13"/>
  <c r="J781" i="14"/>
  <c r="W781" i="14"/>
  <c r="X781" i="14"/>
  <c r="J709" i="14"/>
  <c r="X709" i="14"/>
  <c r="W709" i="14"/>
  <c r="J745" i="13"/>
  <c r="X745" i="13"/>
  <c r="W745" i="13"/>
  <c r="J742" i="14"/>
  <c r="W742" i="14"/>
  <c r="X742" i="14"/>
  <c r="J654" i="14"/>
  <c r="X654" i="14"/>
  <c r="W654" i="14"/>
  <c r="J737" i="13"/>
  <c r="W737" i="13"/>
  <c r="X737" i="13"/>
  <c r="J747" i="14"/>
  <c r="X747" i="14"/>
  <c r="W747" i="14"/>
  <c r="J679" i="14"/>
  <c r="X679" i="14"/>
  <c r="W679" i="14"/>
  <c r="J659" i="13"/>
  <c r="X659" i="13"/>
  <c r="W659" i="13"/>
  <c r="J782" i="13"/>
  <c r="W782" i="13"/>
  <c r="X782" i="13"/>
  <c r="J698" i="13"/>
  <c r="X698" i="13"/>
  <c r="W698" i="13"/>
  <c r="J713" i="13"/>
  <c r="W713" i="13"/>
  <c r="X713" i="13"/>
  <c r="J649" i="14"/>
  <c r="X649" i="14"/>
  <c r="W649" i="14"/>
  <c r="J762" i="13"/>
  <c r="X762" i="13"/>
  <c r="W762" i="13"/>
  <c r="J646" i="14"/>
  <c r="X646" i="14"/>
  <c r="W646" i="14"/>
  <c r="J759" i="13"/>
  <c r="W759" i="13"/>
  <c r="X759" i="13"/>
  <c r="J703" i="13"/>
  <c r="X703" i="13"/>
  <c r="W703" i="13"/>
  <c r="J659" i="14"/>
  <c r="W659" i="14"/>
  <c r="X659" i="14"/>
  <c r="J794" i="13"/>
  <c r="W794" i="13"/>
  <c r="X794" i="13"/>
  <c r="I556" i="13"/>
  <c r="L18" i="5"/>
  <c r="I560" i="13" s="1"/>
  <c r="J670" i="13"/>
  <c r="W670" i="13"/>
  <c r="X670" i="13"/>
  <c r="J647" i="13"/>
  <c r="X647" i="13"/>
  <c r="W647" i="13"/>
  <c r="T598" i="17"/>
  <c r="O118" i="17"/>
  <c r="O117" i="17"/>
  <c r="O120" i="17"/>
  <c r="O107" i="17"/>
  <c r="O122" i="17"/>
  <c r="I171" i="18"/>
  <c r="M171" i="10"/>
  <c r="I166" i="18"/>
  <c r="M166" i="10"/>
  <c r="I218" i="18"/>
  <c r="M218" i="10"/>
  <c r="I177" i="18"/>
  <c r="M177" i="10"/>
  <c r="M200" i="10"/>
  <c r="I200" i="18"/>
  <c r="I168" i="18"/>
  <c r="M168" i="10"/>
  <c r="I163" i="18"/>
  <c r="M163" i="10"/>
  <c r="I253" i="18"/>
  <c r="M253" i="10"/>
  <c r="I204" i="18"/>
  <c r="M204" i="10"/>
  <c r="I106" i="18"/>
  <c r="M106" i="10"/>
  <c r="I213" i="18"/>
  <c r="M213" i="10"/>
  <c r="I192" i="18"/>
  <c r="M192" i="10"/>
  <c r="I198" i="18"/>
  <c r="M198" i="10"/>
  <c r="I189" i="18"/>
  <c r="J225" i="10"/>
  <c r="M189" i="10"/>
  <c r="I251" i="18"/>
  <c r="M251" i="10"/>
  <c r="I235" i="18"/>
  <c r="M235" i="10"/>
  <c r="I148" i="18"/>
  <c r="M148" i="10"/>
  <c r="M99" i="10"/>
  <c r="I99" i="18"/>
  <c r="I175" i="14"/>
  <c r="M175" i="6"/>
  <c r="I253" i="14"/>
  <c r="M253" i="6"/>
  <c r="I190" i="14"/>
  <c r="M190" i="6"/>
  <c r="J226" i="6"/>
  <c r="I123" i="13"/>
  <c r="M123" i="5"/>
  <c r="I263" i="13"/>
  <c r="M263" i="5"/>
  <c r="I162" i="14"/>
  <c r="M162" i="6"/>
  <c r="I216" i="14"/>
  <c r="M216" i="6"/>
  <c r="I212" i="14"/>
  <c r="M212" i="6"/>
  <c r="I260" i="14"/>
  <c r="M260" i="6"/>
  <c r="I211" i="14"/>
  <c r="M211" i="6"/>
  <c r="I242" i="13"/>
  <c r="M242" i="5"/>
  <c r="I233" i="14"/>
  <c r="M233" i="6"/>
  <c r="I250" i="13"/>
  <c r="M250" i="5"/>
  <c r="I238" i="14"/>
  <c r="M238" i="6"/>
  <c r="I203" i="13"/>
  <c r="M203" i="5"/>
  <c r="I210" i="14"/>
  <c r="M210" i="6"/>
  <c r="I266" i="13"/>
  <c r="M266" i="5"/>
  <c r="I171" i="14"/>
  <c r="M171" i="6"/>
  <c r="I101" i="14"/>
  <c r="M101" i="6"/>
  <c r="I193" i="14"/>
  <c r="M193" i="6"/>
  <c r="I256" i="13"/>
  <c r="M256" i="5"/>
  <c r="I154" i="13"/>
  <c r="M154" i="5"/>
  <c r="I173" i="14"/>
  <c r="M173" i="6"/>
  <c r="I264" i="13"/>
  <c r="M264" i="5"/>
  <c r="I96" i="14"/>
  <c r="M96" i="6"/>
  <c r="I143" i="13"/>
  <c r="M143" i="5"/>
  <c r="I257" i="13"/>
  <c r="M257" i="5"/>
  <c r="I214" i="13"/>
  <c r="M214" i="5"/>
  <c r="I125" i="13"/>
  <c r="M125" i="5"/>
  <c r="I99" i="14"/>
  <c r="M99" i="6"/>
  <c r="I111" i="13"/>
  <c r="M111" i="5"/>
  <c r="I201" i="13"/>
  <c r="M201" i="5"/>
  <c r="I165" i="13"/>
  <c r="M165" i="5"/>
  <c r="I104" i="13"/>
  <c r="M104" i="5"/>
  <c r="I172" i="13"/>
  <c r="M172" i="5"/>
  <c r="I106" i="13"/>
  <c r="M106" i="5"/>
  <c r="V598" i="17"/>
  <c r="X366" i="18"/>
  <c r="W366" i="18"/>
  <c r="R366" i="18"/>
  <c r="W523" i="18"/>
  <c r="X523" i="18"/>
  <c r="R523" i="18"/>
  <c r="X444" i="18"/>
  <c r="W444" i="18"/>
  <c r="R444" i="18"/>
  <c r="X426" i="18"/>
  <c r="W426" i="18"/>
  <c r="R426" i="18"/>
  <c r="I453" i="18"/>
  <c r="K225" i="10"/>
  <c r="I489" i="18" s="1"/>
  <c r="X506" i="18"/>
  <c r="W506" i="18"/>
  <c r="R506" i="18"/>
  <c r="W464" i="18"/>
  <c r="X464" i="18"/>
  <c r="R464" i="18"/>
  <c r="X484" i="18"/>
  <c r="W484" i="18"/>
  <c r="R484" i="18"/>
  <c r="W434" i="18"/>
  <c r="X434" i="18"/>
  <c r="R434" i="18"/>
  <c r="X369" i="18"/>
  <c r="W369" i="18"/>
  <c r="R369" i="18"/>
  <c r="X496" i="18"/>
  <c r="W496" i="18"/>
  <c r="R496" i="18"/>
  <c r="W521" i="18"/>
  <c r="X521" i="18"/>
  <c r="R521" i="18"/>
  <c r="X413" i="18"/>
  <c r="W413" i="18"/>
  <c r="R413" i="18"/>
  <c r="X510" i="18"/>
  <c r="W510" i="18"/>
  <c r="R510" i="18"/>
  <c r="N405" i="18"/>
  <c r="T405" i="18"/>
  <c r="U405" i="18"/>
  <c r="V405" i="18"/>
  <c r="X405" i="18"/>
  <c r="Q405" i="18"/>
  <c r="S405" i="18"/>
  <c r="J405" i="18"/>
  <c r="O405" i="18"/>
  <c r="K405" i="18"/>
  <c r="W405" i="18"/>
  <c r="L405" i="18"/>
  <c r="P405" i="18"/>
  <c r="M405" i="18"/>
  <c r="R405" i="18"/>
  <c r="X439" i="18"/>
  <c r="W439" i="18"/>
  <c r="R439" i="18"/>
  <c r="W459" i="18"/>
  <c r="X459" i="18"/>
  <c r="R459" i="18"/>
  <c r="X507" i="18"/>
  <c r="W507" i="18"/>
  <c r="R507" i="18"/>
  <c r="R481" i="14"/>
  <c r="W481" i="14"/>
  <c r="X481" i="14"/>
  <c r="R416" i="14"/>
  <c r="W416" i="14"/>
  <c r="X416" i="14"/>
  <c r="R501" i="14"/>
  <c r="W501" i="14"/>
  <c r="X501" i="14"/>
  <c r="R364" i="14"/>
  <c r="W364" i="14"/>
  <c r="X364" i="14"/>
  <c r="R517" i="13"/>
  <c r="W517" i="13"/>
  <c r="X517" i="13"/>
  <c r="R373" i="14"/>
  <c r="W373" i="14"/>
  <c r="X373" i="14"/>
  <c r="R417" i="14"/>
  <c r="X417" i="14"/>
  <c r="W417" i="14"/>
  <c r="R432" i="14"/>
  <c r="W432" i="14"/>
  <c r="X432" i="14"/>
  <c r="R485" i="13"/>
  <c r="W485" i="13"/>
  <c r="X485" i="13"/>
  <c r="R517" i="14"/>
  <c r="W517" i="14"/>
  <c r="X517" i="14"/>
  <c r="R372" i="14"/>
  <c r="X372" i="14"/>
  <c r="W372" i="14"/>
  <c r="R400" i="13"/>
  <c r="X400" i="13"/>
  <c r="W400" i="13"/>
  <c r="R443" i="14"/>
  <c r="X443" i="14"/>
  <c r="W443" i="14"/>
  <c r="R472" i="13"/>
  <c r="X472" i="13"/>
  <c r="W472" i="13"/>
  <c r="R507" i="14"/>
  <c r="X507" i="14"/>
  <c r="W507" i="14"/>
  <c r="R523" i="13"/>
  <c r="X523" i="13"/>
  <c r="W523" i="13"/>
  <c r="R370" i="13"/>
  <c r="W370" i="13"/>
  <c r="X370" i="13"/>
  <c r="R433" i="14"/>
  <c r="W433" i="14"/>
  <c r="X433" i="14"/>
  <c r="R452" i="13"/>
  <c r="X452" i="13"/>
  <c r="W452" i="13"/>
  <c r="R393" i="14"/>
  <c r="X393" i="14"/>
  <c r="W393" i="14"/>
  <c r="R522" i="13"/>
  <c r="X522" i="13"/>
  <c r="W522" i="13"/>
  <c r="R438" i="13"/>
  <c r="W438" i="13"/>
  <c r="X438" i="13"/>
  <c r="R369" i="13"/>
  <c r="X369" i="13"/>
  <c r="W369" i="13"/>
  <c r="R442" i="14"/>
  <c r="X442" i="14"/>
  <c r="W442" i="14"/>
  <c r="R535" i="13"/>
  <c r="X535" i="13"/>
  <c r="W535" i="13"/>
  <c r="R451" i="13"/>
  <c r="W451" i="13"/>
  <c r="X451" i="13"/>
  <c r="R511" i="14"/>
  <c r="X511" i="14"/>
  <c r="W511" i="14"/>
  <c r="R431" i="14"/>
  <c r="X431" i="14"/>
  <c r="W431" i="14"/>
  <c r="R500" i="13"/>
  <c r="X500" i="13"/>
  <c r="W500" i="13"/>
  <c r="R470" i="13"/>
  <c r="X470" i="13"/>
  <c r="W470" i="13"/>
  <c r="R383" i="13"/>
  <c r="W383" i="13"/>
  <c r="X383" i="13"/>
  <c r="R472" i="14"/>
  <c r="X472" i="14"/>
  <c r="W472" i="14"/>
  <c r="R392" i="14"/>
  <c r="W392" i="14"/>
  <c r="X392" i="14"/>
  <c r="R513" i="13"/>
  <c r="W513" i="13"/>
  <c r="X513" i="13"/>
  <c r="R429" i="13"/>
  <c r="W429" i="13"/>
  <c r="X429" i="13"/>
  <c r="R368" i="13"/>
  <c r="W368" i="13"/>
  <c r="X368" i="13"/>
  <c r="X791" i="18"/>
  <c r="W791" i="18"/>
  <c r="J791" i="18"/>
  <c r="X720" i="18"/>
  <c r="W720" i="18"/>
  <c r="J720" i="18"/>
  <c r="X777" i="18"/>
  <c r="W777" i="18"/>
  <c r="J777" i="18"/>
  <c r="I759" i="18"/>
  <c r="L267" i="10"/>
  <c r="I795" i="18" s="1"/>
  <c r="W774" i="18"/>
  <c r="X774" i="18"/>
  <c r="J774" i="18"/>
  <c r="L144" i="6"/>
  <c r="I670" i="14"/>
  <c r="X684" i="18"/>
  <c r="J684" i="18"/>
  <c r="W684" i="18"/>
  <c r="W734" i="18"/>
  <c r="J734" i="18"/>
  <c r="X734" i="18"/>
  <c r="W679" i="18"/>
  <c r="X679" i="18"/>
  <c r="J679" i="18"/>
  <c r="J654" i="18"/>
  <c r="W654" i="18"/>
  <c r="X654" i="18"/>
  <c r="X722" i="18"/>
  <c r="J722" i="18"/>
  <c r="W722" i="18"/>
  <c r="W682" i="18"/>
  <c r="X682" i="18"/>
  <c r="J682" i="18"/>
  <c r="W761" i="18"/>
  <c r="J761" i="18"/>
  <c r="X761" i="18"/>
  <c r="X762" i="18"/>
  <c r="W762" i="18"/>
  <c r="J762" i="18"/>
  <c r="W633" i="18"/>
  <c r="X633" i="18"/>
  <c r="J633" i="18"/>
  <c r="J706" i="18"/>
  <c r="X706" i="18"/>
  <c r="W706" i="18"/>
  <c r="J763" i="18"/>
  <c r="W763" i="18"/>
  <c r="X763" i="18"/>
  <c r="X683" i="18"/>
  <c r="W683" i="18"/>
  <c r="J683" i="18"/>
  <c r="W680" i="18"/>
  <c r="X680" i="18"/>
  <c r="J680" i="18"/>
  <c r="W770" i="18"/>
  <c r="X770" i="18"/>
  <c r="J770" i="18"/>
  <c r="J764" i="14"/>
  <c r="X764" i="14"/>
  <c r="W764" i="14"/>
  <c r="J793" i="14"/>
  <c r="W793" i="14"/>
  <c r="X793" i="14"/>
  <c r="J796" i="14"/>
  <c r="X796" i="14"/>
  <c r="W796" i="14"/>
  <c r="I734" i="13"/>
  <c r="L227" i="5"/>
  <c r="I769" i="13" s="1"/>
  <c r="J644" i="14"/>
  <c r="X644" i="14"/>
  <c r="W644" i="14"/>
  <c r="J628" i="14"/>
  <c r="X628" i="14"/>
  <c r="W628" i="14"/>
  <c r="J766" i="13"/>
  <c r="W766" i="13"/>
  <c r="X766" i="13"/>
  <c r="J652" i="14"/>
  <c r="W652" i="14"/>
  <c r="X652" i="14"/>
  <c r="J637" i="14"/>
  <c r="X637" i="14"/>
  <c r="W637" i="14"/>
  <c r="J743" i="14"/>
  <c r="W743" i="14"/>
  <c r="X743" i="14"/>
  <c r="J626" i="14"/>
  <c r="W626" i="14"/>
  <c r="X626" i="14"/>
  <c r="J784" i="14"/>
  <c r="X784" i="14"/>
  <c r="W784" i="14"/>
  <c r="J704" i="14"/>
  <c r="X704" i="14"/>
  <c r="W704" i="14"/>
  <c r="J753" i="13"/>
  <c r="W753" i="13"/>
  <c r="X753" i="13"/>
  <c r="J773" i="14"/>
  <c r="W773" i="14"/>
  <c r="X773" i="14"/>
  <c r="J701" i="14"/>
  <c r="X701" i="14"/>
  <c r="W701" i="14"/>
  <c r="J739" i="13"/>
  <c r="X739" i="13"/>
  <c r="W739" i="13"/>
  <c r="J734" i="14"/>
  <c r="X734" i="14"/>
  <c r="W734" i="14"/>
  <c r="J650" i="14"/>
  <c r="W650" i="14"/>
  <c r="X650" i="14"/>
  <c r="J714" i="13"/>
  <c r="X714" i="13"/>
  <c r="W714" i="13"/>
  <c r="J739" i="14"/>
  <c r="W739" i="14"/>
  <c r="X739" i="14"/>
  <c r="J634" i="14"/>
  <c r="X634" i="14"/>
  <c r="W634" i="14"/>
  <c r="J655" i="14"/>
  <c r="X655" i="14"/>
  <c r="W655" i="14"/>
  <c r="J760" i="13"/>
  <c r="X760" i="13"/>
  <c r="W760" i="13"/>
  <c r="J695" i="13"/>
  <c r="X695" i="13"/>
  <c r="W695" i="13"/>
  <c r="J710" i="13"/>
  <c r="W710" i="13"/>
  <c r="X710" i="13"/>
  <c r="J641" i="14"/>
  <c r="X641" i="14"/>
  <c r="W641" i="14"/>
  <c r="J754" i="13"/>
  <c r="X754" i="13"/>
  <c r="W754" i="13"/>
  <c r="J638" i="14"/>
  <c r="W638" i="14"/>
  <c r="X638" i="14"/>
  <c r="J751" i="13"/>
  <c r="X751" i="13"/>
  <c r="W751" i="13"/>
  <c r="J700" i="13"/>
  <c r="X700" i="13"/>
  <c r="W700" i="13"/>
  <c r="J651" i="14"/>
  <c r="X651" i="14"/>
  <c r="W651" i="14"/>
  <c r="J786" i="13"/>
  <c r="X786" i="13"/>
  <c r="W786" i="13"/>
  <c r="J648" i="13"/>
  <c r="X648" i="13"/>
  <c r="W648" i="13"/>
  <c r="J667" i="13"/>
  <c r="X667" i="13"/>
  <c r="W667" i="13"/>
  <c r="J639" i="13"/>
  <c r="W639" i="13"/>
  <c r="X639" i="13"/>
  <c r="J120" i="17"/>
  <c r="J118" i="17"/>
  <c r="J107" i="17"/>
  <c r="E115" i="21"/>
  <c r="J117" i="17"/>
  <c r="J122" i="17"/>
  <c r="S598" i="17"/>
  <c r="M598" i="17"/>
  <c r="I107" i="18"/>
  <c r="M107" i="10"/>
  <c r="I174" i="18"/>
  <c r="M174" i="10"/>
  <c r="M180" i="10"/>
  <c r="I180" i="18"/>
  <c r="I95" i="18"/>
  <c r="M95" i="10"/>
  <c r="J131" i="10"/>
  <c r="I170" i="18"/>
  <c r="M170" i="10"/>
  <c r="I221" i="18"/>
  <c r="M221" i="10"/>
  <c r="I202" i="18"/>
  <c r="M202" i="10"/>
  <c r="I264" i="18"/>
  <c r="M264" i="10"/>
  <c r="I167" i="18"/>
  <c r="M167" i="10"/>
  <c r="I217" i="18"/>
  <c r="M217" i="10"/>
  <c r="I175" i="18"/>
  <c r="M175" i="10"/>
  <c r="I207" i="18"/>
  <c r="M207" i="10"/>
  <c r="I160" i="18"/>
  <c r="M160" i="10"/>
  <c r="I259" i="18"/>
  <c r="M259" i="10"/>
  <c r="I238" i="18"/>
  <c r="M238" i="10"/>
  <c r="I255" i="18"/>
  <c r="M255" i="10"/>
  <c r="I178" i="18"/>
  <c r="M178" i="10"/>
  <c r="M104" i="10"/>
  <c r="I104" i="18"/>
  <c r="I253" i="13"/>
  <c r="M253" i="5"/>
  <c r="I179" i="13"/>
  <c r="M179" i="5"/>
  <c r="I120" i="14"/>
  <c r="M120" i="6"/>
  <c r="I261" i="14"/>
  <c r="M261" i="6"/>
  <c r="I199" i="13"/>
  <c r="M199" i="5"/>
  <c r="I113" i="14"/>
  <c r="M113" i="6"/>
  <c r="I170" i="14"/>
  <c r="M170" i="6"/>
  <c r="I206" i="14"/>
  <c r="M206" i="6"/>
  <c r="I252" i="14"/>
  <c r="M252" i="6"/>
  <c r="I196" i="14"/>
  <c r="M196" i="6"/>
  <c r="I224" i="13"/>
  <c r="M224" i="5"/>
  <c r="I213" i="14"/>
  <c r="M213" i="6"/>
  <c r="I213" i="13"/>
  <c r="M213" i="5"/>
  <c r="I215" i="14"/>
  <c r="M215" i="6"/>
  <c r="I155" i="13"/>
  <c r="M155" i="5"/>
  <c r="I207" i="14"/>
  <c r="M207" i="6"/>
  <c r="I212" i="13"/>
  <c r="M212" i="5"/>
  <c r="I163" i="14"/>
  <c r="M163" i="6"/>
  <c r="I261" i="13"/>
  <c r="M261" i="5"/>
  <c r="I176" i="14"/>
  <c r="M176" i="6"/>
  <c r="I244" i="13"/>
  <c r="M244" i="5"/>
  <c r="I126" i="13"/>
  <c r="M126" i="5"/>
  <c r="I165" i="14"/>
  <c r="M165" i="6"/>
  <c r="I252" i="13"/>
  <c r="M252" i="5"/>
  <c r="I229" i="13"/>
  <c r="M229" i="5"/>
  <c r="I120" i="13"/>
  <c r="M120" i="5"/>
  <c r="I249" i="13"/>
  <c r="M249" i="5"/>
  <c r="I211" i="13"/>
  <c r="M211" i="5"/>
  <c r="I122" i="13"/>
  <c r="M122" i="5"/>
  <c r="I272" i="13"/>
  <c r="M272" i="5"/>
  <c r="I267" i="13"/>
  <c r="M267" i="5"/>
  <c r="I198" i="13"/>
  <c r="M198" i="5"/>
  <c r="I162" i="13"/>
  <c r="M162" i="5"/>
  <c r="I101" i="13"/>
  <c r="M101" i="5"/>
  <c r="I164" i="13"/>
  <c r="M164" i="5"/>
  <c r="I98" i="13"/>
  <c r="M98" i="5"/>
  <c r="W467" i="18"/>
  <c r="X467" i="18"/>
  <c r="R467" i="18"/>
  <c r="W502" i="18"/>
  <c r="X502" i="18"/>
  <c r="R502" i="18"/>
  <c r="W415" i="18"/>
  <c r="X415" i="18"/>
  <c r="R415" i="18"/>
  <c r="X414" i="18"/>
  <c r="W414" i="18"/>
  <c r="R414" i="18"/>
  <c r="X421" i="18"/>
  <c r="W421" i="18"/>
  <c r="R421" i="18"/>
  <c r="X364" i="18"/>
  <c r="W364" i="18"/>
  <c r="R364" i="18"/>
  <c r="W479" i="18"/>
  <c r="X479" i="18"/>
  <c r="R479" i="18"/>
  <c r="W525" i="18"/>
  <c r="X525" i="18"/>
  <c r="R525" i="18"/>
  <c r="X508" i="18"/>
  <c r="W508" i="18"/>
  <c r="R508" i="18"/>
  <c r="X431" i="18"/>
  <c r="W431" i="18"/>
  <c r="R431" i="18"/>
  <c r="W388" i="18"/>
  <c r="X388" i="18"/>
  <c r="R388" i="18"/>
  <c r="X425" i="18"/>
  <c r="W425" i="18"/>
  <c r="R425" i="18"/>
  <c r="X443" i="18"/>
  <c r="W443" i="18"/>
  <c r="R443" i="18"/>
  <c r="X469" i="18"/>
  <c r="W469" i="18"/>
  <c r="R469" i="18"/>
  <c r="X412" i="18"/>
  <c r="W412" i="18"/>
  <c r="R412" i="18"/>
  <c r="X361" i="18"/>
  <c r="W361" i="18"/>
  <c r="R361" i="18"/>
  <c r="X382" i="18"/>
  <c r="W382" i="18"/>
  <c r="R382" i="18"/>
  <c r="R485" i="14"/>
  <c r="X485" i="14"/>
  <c r="W485" i="14"/>
  <c r="R460" i="14"/>
  <c r="X460" i="14"/>
  <c r="W460" i="14"/>
  <c r="R520" i="13"/>
  <c r="W520" i="13"/>
  <c r="X520" i="13"/>
  <c r="R469" i="14"/>
  <c r="W469" i="14"/>
  <c r="X469" i="14"/>
  <c r="R536" i="13"/>
  <c r="X536" i="13"/>
  <c r="W536" i="13"/>
  <c r="R480" i="13"/>
  <c r="W480" i="13"/>
  <c r="X480" i="13"/>
  <c r="R543" i="13"/>
  <c r="W543" i="13"/>
  <c r="X543" i="13"/>
  <c r="R425" i="13"/>
  <c r="X425" i="13"/>
  <c r="W425" i="13"/>
  <c r="R427" i="14"/>
  <c r="W427" i="14"/>
  <c r="X427" i="14"/>
  <c r="R469" i="13"/>
  <c r="X469" i="13"/>
  <c r="W469" i="13"/>
  <c r="R504" i="14"/>
  <c r="W504" i="14"/>
  <c r="X504" i="14"/>
  <c r="R525" i="13"/>
  <c r="X525" i="13"/>
  <c r="W525" i="13"/>
  <c r="R384" i="13"/>
  <c r="X384" i="13"/>
  <c r="W384" i="13"/>
  <c r="R430" i="14"/>
  <c r="W430" i="14"/>
  <c r="X430" i="14"/>
  <c r="R442" i="13"/>
  <c r="W442" i="13"/>
  <c r="X442" i="13"/>
  <c r="R479" i="14"/>
  <c r="X479" i="14"/>
  <c r="W479" i="14"/>
  <c r="R507" i="13"/>
  <c r="X507" i="13"/>
  <c r="W507" i="13"/>
  <c r="R528" i="14"/>
  <c r="W528" i="14"/>
  <c r="X528" i="14"/>
  <c r="R424" i="14"/>
  <c r="X424" i="14"/>
  <c r="W424" i="14"/>
  <c r="R436" i="13"/>
  <c r="W436" i="13"/>
  <c r="X436" i="13"/>
  <c r="R385" i="14"/>
  <c r="X385" i="14"/>
  <c r="W385" i="14"/>
  <c r="R514" i="13"/>
  <c r="W514" i="13"/>
  <c r="X514" i="13"/>
  <c r="R430" i="13"/>
  <c r="W430" i="13"/>
  <c r="X430" i="13"/>
  <c r="R514" i="14"/>
  <c r="W514" i="14"/>
  <c r="X514" i="14"/>
  <c r="R434" i="14"/>
  <c r="W434" i="14"/>
  <c r="X434" i="14"/>
  <c r="R527" i="13"/>
  <c r="X527" i="13"/>
  <c r="W527" i="13"/>
  <c r="R443" i="13"/>
  <c r="X443" i="13"/>
  <c r="W443" i="13"/>
  <c r="R503" i="14"/>
  <c r="W503" i="14"/>
  <c r="X503" i="14"/>
  <c r="R423" i="14"/>
  <c r="X423" i="14"/>
  <c r="W423" i="14"/>
  <c r="R532" i="13"/>
  <c r="X532" i="13"/>
  <c r="W532" i="13"/>
  <c r="R448" i="13"/>
  <c r="W448" i="13"/>
  <c r="X448" i="13"/>
  <c r="R375" i="13"/>
  <c r="X375" i="13"/>
  <c r="W375" i="13"/>
  <c r="R464" i="14"/>
  <c r="X464" i="14"/>
  <c r="W464" i="14"/>
  <c r="R384" i="14"/>
  <c r="W384" i="14"/>
  <c r="X384" i="14"/>
  <c r="R491" i="13"/>
  <c r="W491" i="13"/>
  <c r="X491" i="13"/>
  <c r="R421" i="13"/>
  <c r="X421" i="13"/>
  <c r="W421" i="13"/>
  <c r="R373" i="13"/>
  <c r="X373" i="13"/>
  <c r="W373" i="13"/>
  <c r="J688" i="18"/>
  <c r="X688" i="18"/>
  <c r="W688" i="18"/>
  <c r="X641" i="18"/>
  <c r="J641" i="18"/>
  <c r="W641" i="18"/>
  <c r="W789" i="18"/>
  <c r="X789" i="18"/>
  <c r="J789" i="18"/>
  <c r="J747" i="18"/>
  <c r="W747" i="18"/>
  <c r="X747" i="18"/>
  <c r="W701" i="18"/>
  <c r="J701" i="18"/>
  <c r="X701" i="18"/>
  <c r="X721" i="18"/>
  <c r="W721" i="18"/>
  <c r="J721" i="18"/>
  <c r="W750" i="18"/>
  <c r="X750" i="18"/>
  <c r="J750" i="18"/>
  <c r="X736" i="18"/>
  <c r="W736" i="18"/>
  <c r="J736" i="18"/>
  <c r="W639" i="18"/>
  <c r="X639" i="18"/>
  <c r="J639" i="18"/>
  <c r="J784" i="18"/>
  <c r="W784" i="18"/>
  <c r="X784" i="18"/>
  <c r="X742" i="18"/>
  <c r="W742" i="18"/>
  <c r="J742" i="18"/>
  <c r="X685" i="18"/>
  <c r="J685" i="18"/>
  <c r="W685" i="18"/>
  <c r="X678" i="18"/>
  <c r="W678" i="18"/>
  <c r="J678" i="18"/>
  <c r="W748" i="18"/>
  <c r="X748" i="18"/>
  <c r="J748" i="18"/>
  <c r="X652" i="18"/>
  <c r="W652" i="18"/>
  <c r="J652" i="18"/>
  <c r="L183" i="10"/>
  <c r="I711" i="18" s="1"/>
  <c r="I675" i="18"/>
  <c r="J648" i="14"/>
  <c r="X648" i="14"/>
  <c r="W648" i="14"/>
  <c r="J705" i="14"/>
  <c r="X705" i="14"/>
  <c r="W705" i="14"/>
  <c r="J733" i="14"/>
  <c r="W733" i="14"/>
  <c r="X733" i="14"/>
  <c r="J660" i="14"/>
  <c r="W660" i="14"/>
  <c r="X660" i="14"/>
  <c r="J807" i="13"/>
  <c r="X807" i="13"/>
  <c r="W807" i="13"/>
  <c r="J791" i="13"/>
  <c r="W791" i="13"/>
  <c r="X791" i="13"/>
  <c r="J720" i="13"/>
  <c r="X720" i="13"/>
  <c r="W720" i="13"/>
  <c r="J771" i="13"/>
  <c r="X771" i="13"/>
  <c r="W771" i="13"/>
  <c r="J761" i="13"/>
  <c r="X761" i="13"/>
  <c r="W761" i="13"/>
  <c r="J735" i="14"/>
  <c r="W735" i="14"/>
  <c r="X735" i="14"/>
  <c r="I677" i="13"/>
  <c r="L276" i="5"/>
  <c r="I818" i="13" s="1"/>
  <c r="J776" i="14"/>
  <c r="X776" i="14"/>
  <c r="W776" i="14"/>
  <c r="J696" i="14"/>
  <c r="W696" i="14"/>
  <c r="X696" i="14"/>
  <c r="J747" i="13"/>
  <c r="X747" i="13"/>
  <c r="W747" i="13"/>
  <c r="J765" i="14"/>
  <c r="W765" i="14"/>
  <c r="X765" i="14"/>
  <c r="J693" i="14"/>
  <c r="W693" i="14"/>
  <c r="X693" i="14"/>
  <c r="J794" i="14"/>
  <c r="W794" i="14"/>
  <c r="X794" i="14"/>
  <c r="J726" i="14"/>
  <c r="X726" i="14"/>
  <c r="W726" i="14"/>
  <c r="J645" i="14"/>
  <c r="W645" i="14"/>
  <c r="X645" i="14"/>
  <c r="J685" i="13"/>
  <c r="W685" i="13"/>
  <c r="X685" i="13"/>
  <c r="J731" i="14"/>
  <c r="W731" i="14"/>
  <c r="X731" i="14"/>
  <c r="J809" i="13"/>
  <c r="W809" i="13"/>
  <c r="X809" i="13"/>
  <c r="J647" i="14"/>
  <c r="X647" i="14"/>
  <c r="W647" i="14"/>
  <c r="J752" i="13"/>
  <c r="W752" i="13"/>
  <c r="X752" i="13"/>
  <c r="J692" i="13"/>
  <c r="W692" i="13"/>
  <c r="X692" i="13"/>
  <c r="J684" i="13"/>
  <c r="X684" i="13"/>
  <c r="W684" i="13"/>
  <c r="J633" i="14"/>
  <c r="W633" i="14"/>
  <c r="X633" i="14"/>
  <c r="J746" i="13"/>
  <c r="W746" i="13"/>
  <c r="X746" i="13"/>
  <c r="J630" i="14"/>
  <c r="W630" i="14"/>
  <c r="X630" i="14"/>
  <c r="J743" i="13"/>
  <c r="X743" i="13"/>
  <c r="W743" i="13"/>
  <c r="J697" i="13"/>
  <c r="X697" i="13"/>
  <c r="W697" i="13"/>
  <c r="J643" i="14"/>
  <c r="X643" i="14"/>
  <c r="W643" i="14"/>
  <c r="J778" i="13"/>
  <c r="W778" i="13"/>
  <c r="X778" i="13"/>
  <c r="J715" i="13"/>
  <c r="W715" i="13"/>
  <c r="X715" i="13"/>
  <c r="J664" i="13"/>
  <c r="X664" i="13"/>
  <c r="W664" i="13"/>
  <c r="J557" i="13"/>
  <c r="X557" i="13"/>
  <c r="W557" i="13"/>
  <c r="M120" i="17"/>
  <c r="M122" i="17"/>
  <c r="M117" i="17"/>
  <c r="M107" i="17"/>
  <c r="M118" i="17"/>
  <c r="S122" i="17"/>
  <c r="S117" i="17"/>
  <c r="S107" i="17"/>
  <c r="S118" i="17"/>
  <c r="S120" i="17"/>
  <c r="I237" i="18"/>
  <c r="M237" i="10"/>
  <c r="I249" i="18"/>
  <c r="M249" i="10"/>
  <c r="I179" i="18"/>
  <c r="M179" i="10"/>
  <c r="I150" i="18"/>
  <c r="M150" i="10"/>
  <c r="I176" i="18"/>
  <c r="M176" i="10"/>
  <c r="I240" i="18"/>
  <c r="M240" i="10"/>
  <c r="I108" i="18"/>
  <c r="M108" i="10"/>
  <c r="I140" i="14"/>
  <c r="J144" i="6"/>
  <c r="M140" i="6"/>
  <c r="I120" i="18"/>
  <c r="M120" i="10"/>
  <c r="M234" i="10"/>
  <c r="I234" i="18"/>
  <c r="I169" i="18"/>
  <c r="M169" i="10"/>
  <c r="I105" i="18"/>
  <c r="M105" i="10"/>
  <c r="I261" i="18"/>
  <c r="M261" i="10"/>
  <c r="I236" i="18"/>
  <c r="M236" i="10"/>
  <c r="I119" i="18"/>
  <c r="M119" i="10"/>
  <c r="I161" i="18"/>
  <c r="M161" i="10"/>
  <c r="I214" i="18"/>
  <c r="M214" i="10"/>
  <c r="M199" i="10"/>
  <c r="I199" i="18"/>
  <c r="I158" i="14"/>
  <c r="M158" i="6"/>
  <c r="I112" i="13"/>
  <c r="M112" i="5"/>
  <c r="I135" i="13"/>
  <c r="M135" i="5"/>
  <c r="J276" i="5"/>
  <c r="I245" i="14"/>
  <c r="M245" i="6"/>
  <c r="I266" i="14"/>
  <c r="M266" i="6"/>
  <c r="I245" i="13"/>
  <c r="M245" i="5"/>
  <c r="I112" i="14"/>
  <c r="M112" i="6"/>
  <c r="I178" i="14"/>
  <c r="M178" i="6"/>
  <c r="I244" i="14"/>
  <c r="M244" i="6"/>
  <c r="I192" i="14"/>
  <c r="M192" i="6"/>
  <c r="I176" i="13"/>
  <c r="M176" i="5"/>
  <c r="I182" i="14"/>
  <c r="M182" i="6"/>
  <c r="I166" i="13"/>
  <c r="M166" i="5"/>
  <c r="I177" i="14"/>
  <c r="M177" i="6"/>
  <c r="I141" i="13"/>
  <c r="J145" i="5"/>
  <c r="M141" i="5"/>
  <c r="I198" i="14"/>
  <c r="M198" i="6"/>
  <c r="I193" i="13"/>
  <c r="M193" i="5"/>
  <c r="I155" i="14"/>
  <c r="M155" i="6"/>
  <c r="I248" i="13"/>
  <c r="M248" i="5"/>
  <c r="I168" i="14"/>
  <c r="M168" i="6"/>
  <c r="I239" i="13"/>
  <c r="M239" i="5"/>
  <c r="I116" i="13"/>
  <c r="M116" i="5"/>
  <c r="I157" i="14"/>
  <c r="M157" i="6"/>
  <c r="I215" i="13"/>
  <c r="M215" i="5"/>
  <c r="I260" i="13"/>
  <c r="M260" i="5"/>
  <c r="I109" i="13"/>
  <c r="M109" i="5"/>
  <c r="I241" i="13"/>
  <c r="M241" i="5"/>
  <c r="I208" i="13"/>
  <c r="M208" i="5"/>
  <c r="I115" i="13"/>
  <c r="M115" i="5"/>
  <c r="I262" i="13"/>
  <c r="M262" i="5"/>
  <c r="I259" i="13"/>
  <c r="M259" i="5"/>
  <c r="I195" i="13"/>
  <c r="M195" i="5"/>
  <c r="I159" i="13"/>
  <c r="M159" i="5"/>
  <c r="I240" i="13"/>
  <c r="M240" i="5"/>
  <c r="I156" i="13"/>
  <c r="M156" i="5"/>
  <c r="I15" i="13"/>
  <c r="M15" i="5"/>
  <c r="W440" i="18"/>
  <c r="X440" i="18"/>
  <c r="R440" i="18"/>
  <c r="W483" i="18"/>
  <c r="X483" i="18"/>
  <c r="R483" i="18"/>
  <c r="W528" i="18"/>
  <c r="X528" i="18"/>
  <c r="R528" i="18"/>
  <c r="X406" i="14"/>
  <c r="K406" i="14"/>
  <c r="J406" i="14"/>
  <c r="L406" i="14"/>
  <c r="P406" i="14"/>
  <c r="S406" i="14"/>
  <c r="O406" i="14"/>
  <c r="N406" i="14"/>
  <c r="V406" i="14"/>
  <c r="R406" i="14"/>
  <c r="W406" i="14"/>
  <c r="U406" i="14"/>
  <c r="T406" i="14"/>
  <c r="M406" i="14"/>
  <c r="Q406" i="14"/>
  <c r="X378" i="18"/>
  <c r="W378" i="18"/>
  <c r="R378" i="18"/>
  <c r="X367" i="18"/>
  <c r="W367" i="18"/>
  <c r="R367" i="18"/>
  <c r="W433" i="18"/>
  <c r="X433" i="18"/>
  <c r="R433" i="18"/>
  <c r="X514" i="18"/>
  <c r="W514" i="18"/>
  <c r="R514" i="18"/>
  <c r="W386" i="18"/>
  <c r="X386" i="18"/>
  <c r="R386" i="18"/>
  <c r="W503" i="18"/>
  <c r="X503" i="18"/>
  <c r="R503" i="18"/>
  <c r="X365" i="18"/>
  <c r="W365" i="18"/>
  <c r="R365" i="18"/>
  <c r="K183" i="10"/>
  <c r="I447" i="18" s="1"/>
  <c r="I411" i="18"/>
  <c r="X501" i="18"/>
  <c r="W501" i="18"/>
  <c r="R501" i="18"/>
  <c r="W429" i="18"/>
  <c r="X429" i="18"/>
  <c r="R429" i="18"/>
  <c r="O407" i="14"/>
  <c r="J407" i="14"/>
  <c r="X407" i="14"/>
  <c r="P407" i="14"/>
  <c r="N407" i="14"/>
  <c r="W407" i="14"/>
  <c r="L407" i="14"/>
  <c r="K407" i="14"/>
  <c r="Q407" i="14"/>
  <c r="M407" i="14"/>
  <c r="U407" i="14"/>
  <c r="R407" i="14"/>
  <c r="V407" i="14"/>
  <c r="S407" i="14"/>
  <c r="T407" i="14"/>
  <c r="X387" i="18"/>
  <c r="W387" i="18"/>
  <c r="R387" i="18"/>
  <c r="W390" i="18"/>
  <c r="X390" i="18"/>
  <c r="R390" i="18"/>
  <c r="X374" i="18"/>
  <c r="W374" i="18"/>
  <c r="R374" i="18"/>
  <c r="I366" i="13"/>
  <c r="K131" i="5"/>
  <c r="R380" i="14"/>
  <c r="W380" i="14"/>
  <c r="X380" i="14"/>
  <c r="R471" i="13"/>
  <c r="W471" i="13"/>
  <c r="X471" i="13"/>
  <c r="R440" i="14"/>
  <c r="X440" i="14"/>
  <c r="W440" i="14"/>
  <c r="R395" i="13"/>
  <c r="W395" i="13"/>
  <c r="X395" i="13"/>
  <c r="R444" i="13"/>
  <c r="X444" i="13"/>
  <c r="W444" i="13"/>
  <c r="R464" i="13"/>
  <c r="W464" i="13"/>
  <c r="X464" i="13"/>
  <c r="R527" i="14"/>
  <c r="W527" i="14"/>
  <c r="X527" i="14"/>
  <c r="R394" i="14"/>
  <c r="W394" i="14"/>
  <c r="X394" i="14"/>
  <c r="R439" i="13"/>
  <c r="X439" i="13"/>
  <c r="W439" i="13"/>
  <c r="R489" i="14"/>
  <c r="X489" i="14"/>
  <c r="W489" i="14"/>
  <c r="R509" i="13"/>
  <c r="X509" i="13"/>
  <c r="W509" i="13"/>
  <c r="R526" i="14"/>
  <c r="W526" i="14"/>
  <c r="X526" i="14"/>
  <c r="R414" i="14"/>
  <c r="X414" i="14"/>
  <c r="W414" i="14"/>
  <c r="R426" i="13"/>
  <c r="X426" i="13"/>
  <c r="W426" i="13"/>
  <c r="R466" i="14"/>
  <c r="X466" i="14"/>
  <c r="W466" i="14"/>
  <c r="R493" i="13"/>
  <c r="X493" i="13"/>
  <c r="W493" i="13"/>
  <c r="R515" i="14"/>
  <c r="X515" i="14"/>
  <c r="W515" i="14"/>
  <c r="R391" i="14"/>
  <c r="W391" i="14"/>
  <c r="X391" i="14"/>
  <c r="I420" i="13"/>
  <c r="K184" i="5"/>
  <c r="I455" i="13" s="1"/>
  <c r="R377" i="14"/>
  <c r="X377" i="14"/>
  <c r="W377" i="14"/>
  <c r="I506" i="13"/>
  <c r="K270" i="5"/>
  <c r="I541" i="13" s="1"/>
  <c r="R422" i="13"/>
  <c r="W422" i="13"/>
  <c r="X422" i="13"/>
  <c r="R506" i="14"/>
  <c r="X506" i="14"/>
  <c r="W506" i="14"/>
  <c r="R426" i="14"/>
  <c r="X426" i="14"/>
  <c r="W426" i="14"/>
  <c r="R519" i="13"/>
  <c r="W519" i="13"/>
  <c r="X519" i="13"/>
  <c r="R435" i="13"/>
  <c r="W435" i="13"/>
  <c r="X435" i="13"/>
  <c r="R483" i="14"/>
  <c r="W483" i="14"/>
  <c r="X483" i="14"/>
  <c r="R415" i="14"/>
  <c r="W415" i="14"/>
  <c r="X415" i="14"/>
  <c r="R524" i="13"/>
  <c r="X524" i="13"/>
  <c r="W524" i="13"/>
  <c r="R440" i="13"/>
  <c r="W440" i="13"/>
  <c r="X440" i="13"/>
  <c r="R372" i="13"/>
  <c r="W372" i="13"/>
  <c r="X372" i="13"/>
  <c r="R456" i="14"/>
  <c r="X456" i="14"/>
  <c r="W456" i="14"/>
  <c r="R376" i="14"/>
  <c r="X376" i="14"/>
  <c r="W376" i="14"/>
  <c r="R483" i="13"/>
  <c r="X483" i="13"/>
  <c r="W483" i="13"/>
  <c r="I285" i="13"/>
  <c r="K18" i="5"/>
  <c r="I289" i="13" s="1"/>
  <c r="W781" i="18"/>
  <c r="X781" i="18"/>
  <c r="J781" i="18"/>
  <c r="W767" i="18"/>
  <c r="X767" i="18"/>
  <c r="J767" i="18"/>
  <c r="X689" i="18"/>
  <c r="J689" i="18"/>
  <c r="W689" i="18"/>
  <c r="X738" i="18"/>
  <c r="W738" i="18"/>
  <c r="J738" i="18"/>
  <c r="X638" i="18"/>
  <c r="W638" i="18"/>
  <c r="J638" i="18"/>
  <c r="X728" i="18"/>
  <c r="W728" i="18"/>
  <c r="J728" i="18"/>
  <c r="W650" i="18"/>
  <c r="J650" i="18"/>
  <c r="X650" i="18"/>
  <c r="J702" i="18"/>
  <c r="X702" i="18"/>
  <c r="W702" i="18"/>
  <c r="X647" i="18"/>
  <c r="W647" i="18"/>
  <c r="J647" i="18"/>
  <c r="X693" i="18"/>
  <c r="W693" i="18"/>
  <c r="J693" i="18"/>
  <c r="J785" i="18"/>
  <c r="W785" i="18"/>
  <c r="X785" i="18"/>
  <c r="J703" i="18"/>
  <c r="W703" i="18"/>
  <c r="X703" i="18"/>
  <c r="V671" i="14"/>
  <c r="Q671" i="14"/>
  <c r="W671" i="14"/>
  <c r="L671" i="14"/>
  <c r="N671" i="14"/>
  <c r="K671" i="14"/>
  <c r="S671" i="14"/>
  <c r="X671" i="14"/>
  <c r="R671" i="14"/>
  <c r="O671" i="14"/>
  <c r="P671" i="14"/>
  <c r="J671" i="14"/>
  <c r="U671" i="14"/>
  <c r="T671" i="14"/>
  <c r="M671" i="14"/>
  <c r="W771" i="18"/>
  <c r="J771" i="18"/>
  <c r="X771" i="18"/>
  <c r="X676" i="18"/>
  <c r="J676" i="18"/>
  <c r="W676" i="18"/>
  <c r="J545" i="14"/>
  <c r="W545" i="14"/>
  <c r="X545" i="14"/>
  <c r="J785" i="14"/>
  <c r="W785" i="14"/>
  <c r="X785" i="14"/>
  <c r="J750" i="13"/>
  <c r="X750" i="13"/>
  <c r="W750" i="13"/>
  <c r="J656" i="13"/>
  <c r="X656" i="13"/>
  <c r="W656" i="13"/>
  <c r="J780" i="13"/>
  <c r="W780" i="13"/>
  <c r="X780" i="13"/>
  <c r="J788" i="14"/>
  <c r="W788" i="14"/>
  <c r="X788" i="14"/>
  <c r="J702" i="13"/>
  <c r="W702" i="13"/>
  <c r="X702" i="13"/>
  <c r="J772" i="14"/>
  <c r="X772" i="14"/>
  <c r="W772" i="14"/>
  <c r="J795" i="14"/>
  <c r="X795" i="14"/>
  <c r="W795" i="14"/>
  <c r="J727" i="14"/>
  <c r="W727" i="14"/>
  <c r="X727" i="14"/>
  <c r="J801" i="13"/>
  <c r="W801" i="13"/>
  <c r="X801" i="13"/>
  <c r="J768" i="14"/>
  <c r="X768" i="14"/>
  <c r="W768" i="14"/>
  <c r="J688" i="14"/>
  <c r="W688" i="14"/>
  <c r="X688" i="14"/>
  <c r="J723" i="13"/>
  <c r="X723" i="13"/>
  <c r="W723" i="13"/>
  <c r="J753" i="14"/>
  <c r="X753" i="14"/>
  <c r="W753" i="14"/>
  <c r="J685" i="14"/>
  <c r="X685" i="14"/>
  <c r="W685" i="14"/>
  <c r="J786" i="14"/>
  <c r="W786" i="14"/>
  <c r="X786" i="14"/>
  <c r="J706" i="14"/>
  <c r="W706" i="14"/>
  <c r="X706" i="14"/>
  <c r="J629" i="14"/>
  <c r="W629" i="14"/>
  <c r="X629" i="14"/>
  <c r="I637" i="13"/>
  <c r="L131" i="5"/>
  <c r="J723" i="14"/>
  <c r="W723" i="14"/>
  <c r="X723" i="14"/>
  <c r="J793" i="13"/>
  <c r="X793" i="13"/>
  <c r="W793" i="13"/>
  <c r="J639" i="14"/>
  <c r="X639" i="14"/>
  <c r="W639" i="14"/>
  <c r="J744" i="13"/>
  <c r="W744" i="13"/>
  <c r="X744" i="13"/>
  <c r="J654" i="13"/>
  <c r="X654" i="13"/>
  <c r="W654" i="13"/>
  <c r="J666" i="13"/>
  <c r="W666" i="13"/>
  <c r="X666" i="13"/>
  <c r="I625" i="14"/>
  <c r="L132" i="6"/>
  <c r="J738" i="13"/>
  <c r="X738" i="13"/>
  <c r="W738" i="13"/>
  <c r="J805" i="13"/>
  <c r="W805" i="13"/>
  <c r="X805" i="13"/>
  <c r="J735" i="13"/>
  <c r="X735" i="13"/>
  <c r="W735" i="13"/>
  <c r="J694" i="13"/>
  <c r="X694" i="13"/>
  <c r="W694" i="13"/>
  <c r="J635" i="14"/>
  <c r="X635" i="14"/>
  <c r="W635" i="14"/>
  <c r="J764" i="13"/>
  <c r="W764" i="13"/>
  <c r="X764" i="13"/>
  <c r="J707" i="13"/>
  <c r="X707" i="13"/>
  <c r="W707" i="13"/>
  <c r="J661" i="13"/>
  <c r="W661" i="13"/>
  <c r="X661" i="13"/>
  <c r="J668" i="13"/>
  <c r="X668" i="13"/>
  <c r="W668" i="13"/>
  <c r="O598" i="17"/>
  <c r="L598" i="17"/>
  <c r="K117" i="17"/>
  <c r="K120" i="17"/>
  <c r="K118" i="17"/>
  <c r="K122" i="17"/>
  <c r="K107" i="17"/>
  <c r="N122" i="17"/>
  <c r="N117" i="17"/>
  <c r="N107" i="17"/>
  <c r="N118" i="17"/>
  <c r="N120" i="17"/>
  <c r="I231" i="18"/>
  <c r="M231" i="10"/>
  <c r="J267" i="10"/>
  <c r="I97" i="18"/>
  <c r="M97" i="10"/>
  <c r="I241" i="18"/>
  <c r="M241" i="10"/>
  <c r="I216" i="18"/>
  <c r="M216" i="10"/>
  <c r="I116" i="18"/>
  <c r="M116" i="10"/>
  <c r="I203" i="18"/>
  <c r="M203" i="10"/>
  <c r="M191" i="10"/>
  <c r="I191" i="18"/>
  <c r="I114" i="18"/>
  <c r="M114" i="10"/>
  <c r="I222" i="18"/>
  <c r="M222" i="10"/>
  <c r="I162" i="18"/>
  <c r="M162" i="10"/>
  <c r="I98" i="18"/>
  <c r="M98" i="10"/>
  <c r="I193" i="18"/>
  <c r="M193" i="10"/>
  <c r="I147" i="18"/>
  <c r="J183" i="10"/>
  <c r="M147" i="10"/>
  <c r="I158" i="18"/>
  <c r="M158" i="10"/>
  <c r="I197" i="18"/>
  <c r="M197" i="10"/>
  <c r="I124" i="18"/>
  <c r="M124" i="10"/>
  <c r="I215" i="18"/>
  <c r="M215" i="10"/>
  <c r="M121" i="10"/>
  <c r="I121" i="18"/>
  <c r="I129" i="13"/>
  <c r="M129" i="5"/>
  <c r="I150" i="14"/>
  <c r="M150" i="6"/>
  <c r="I221" i="14"/>
  <c r="M221" i="6"/>
  <c r="I247" i="14"/>
  <c r="M247" i="6"/>
  <c r="I223" i="14"/>
  <c r="M223" i="6"/>
  <c r="I250" i="14"/>
  <c r="M250" i="6"/>
  <c r="I170" i="13"/>
  <c r="M170" i="5"/>
  <c r="I98" i="14"/>
  <c r="M98" i="6"/>
  <c r="I153" i="14"/>
  <c r="M153" i="6"/>
  <c r="I236" i="14"/>
  <c r="M236" i="6"/>
  <c r="I174" i="14"/>
  <c r="M174" i="6"/>
  <c r="I157" i="13"/>
  <c r="M157" i="5"/>
  <c r="I169" i="14"/>
  <c r="M169" i="6"/>
  <c r="I127" i="13"/>
  <c r="M127" i="5"/>
  <c r="I164" i="14"/>
  <c r="M164" i="6"/>
  <c r="I259" i="14"/>
  <c r="M259" i="6"/>
  <c r="I191" i="14"/>
  <c r="M191" i="6"/>
  <c r="I113" i="13"/>
  <c r="M113" i="5"/>
  <c r="I14" i="14"/>
  <c r="M14" i="6"/>
  <c r="J18" i="6"/>
  <c r="I216" i="13"/>
  <c r="M216" i="5"/>
  <c r="I160" i="14"/>
  <c r="M160" i="6"/>
  <c r="I225" i="13"/>
  <c r="M225" i="5"/>
  <c r="I110" i="13"/>
  <c r="M110" i="5"/>
  <c r="I149" i="14"/>
  <c r="M149" i="6"/>
  <c r="I196" i="13"/>
  <c r="M196" i="5"/>
  <c r="I247" i="13"/>
  <c r="M247" i="5"/>
  <c r="I102" i="13"/>
  <c r="M102" i="5"/>
  <c r="I238" i="13"/>
  <c r="M238" i="5"/>
  <c r="I205" i="13"/>
  <c r="M205" i="5"/>
  <c r="I108" i="13"/>
  <c r="M108" i="5"/>
  <c r="I254" i="13"/>
  <c r="M254" i="5"/>
  <c r="I251" i="13"/>
  <c r="M251" i="5"/>
  <c r="I192" i="13"/>
  <c r="M192" i="5"/>
  <c r="J227" i="5"/>
  <c r="I142" i="13"/>
  <c r="M142" i="5"/>
  <c r="I218" i="13"/>
  <c r="M218" i="5"/>
  <c r="I124" i="13"/>
  <c r="M124" i="5"/>
  <c r="J18" i="5"/>
  <c r="I14" i="13"/>
  <c r="M14" i="5"/>
  <c r="W509" i="18"/>
  <c r="X509" i="18"/>
  <c r="R509" i="18"/>
  <c r="X427" i="18"/>
  <c r="W427" i="18"/>
  <c r="R427" i="18"/>
  <c r="X362" i="18"/>
  <c r="W362" i="18"/>
  <c r="R362" i="18"/>
  <c r="X526" i="18"/>
  <c r="W526" i="18"/>
  <c r="R526" i="18"/>
  <c r="I403" i="18"/>
  <c r="K143" i="10"/>
  <c r="I407" i="18" s="1"/>
  <c r="X517" i="18"/>
  <c r="W517" i="18"/>
  <c r="R517" i="18"/>
  <c r="X471" i="18"/>
  <c r="W471" i="18"/>
  <c r="R471" i="18"/>
  <c r="X470" i="18"/>
  <c r="W470" i="18"/>
  <c r="R470" i="18"/>
  <c r="X460" i="18"/>
  <c r="W460" i="18"/>
  <c r="R460" i="18"/>
  <c r="W485" i="18"/>
  <c r="X485" i="18"/>
  <c r="R485" i="18"/>
  <c r="W389" i="18"/>
  <c r="X389" i="18"/>
  <c r="R389" i="18"/>
  <c r="W424" i="18"/>
  <c r="X424" i="18"/>
  <c r="R424" i="18"/>
  <c r="W519" i="18"/>
  <c r="X519" i="18"/>
  <c r="R519" i="18"/>
  <c r="X456" i="18"/>
  <c r="W456" i="18"/>
  <c r="R456" i="18"/>
  <c r="W500" i="18"/>
  <c r="X500" i="18"/>
  <c r="R500" i="18"/>
  <c r="W505" i="18"/>
  <c r="X505" i="18"/>
  <c r="R505" i="18"/>
  <c r="W428" i="18"/>
  <c r="X428" i="18"/>
  <c r="R428" i="18"/>
  <c r="X497" i="18"/>
  <c r="W497" i="18"/>
  <c r="R497" i="18"/>
  <c r="R496" i="13"/>
  <c r="X496" i="13"/>
  <c r="W496" i="13"/>
  <c r="R434" i="13"/>
  <c r="X434" i="13"/>
  <c r="W434" i="13"/>
  <c r="R445" i="14"/>
  <c r="X445" i="14"/>
  <c r="W445" i="14"/>
  <c r="R450" i="13"/>
  <c r="X450" i="13"/>
  <c r="W450" i="13"/>
  <c r="R524" i="14"/>
  <c r="X524" i="14"/>
  <c r="W524" i="14"/>
  <c r="R376" i="13"/>
  <c r="X376" i="13"/>
  <c r="W376" i="13"/>
  <c r="R441" i="13"/>
  <c r="W441" i="13"/>
  <c r="X441" i="13"/>
  <c r="R513" i="14"/>
  <c r="W513" i="14"/>
  <c r="X513" i="14"/>
  <c r="R378" i="14"/>
  <c r="W378" i="14"/>
  <c r="X378" i="14"/>
  <c r="R423" i="13"/>
  <c r="W423" i="13"/>
  <c r="X423" i="13"/>
  <c r="R476" i="14"/>
  <c r="W476" i="14"/>
  <c r="X476" i="14"/>
  <c r="R495" i="13"/>
  <c r="X495" i="13"/>
  <c r="W495" i="13"/>
  <c r="R512" i="14"/>
  <c r="W512" i="14"/>
  <c r="X512" i="14"/>
  <c r="R381" i="14"/>
  <c r="W381" i="14"/>
  <c r="X381" i="14"/>
  <c r="R393" i="13"/>
  <c r="X393" i="13"/>
  <c r="W393" i="13"/>
  <c r="R438" i="14"/>
  <c r="X438" i="14"/>
  <c r="W438" i="14"/>
  <c r="R477" i="13"/>
  <c r="W477" i="13"/>
  <c r="X477" i="13"/>
  <c r="R502" i="14"/>
  <c r="X502" i="14"/>
  <c r="W502" i="14"/>
  <c r="R375" i="14"/>
  <c r="X375" i="14"/>
  <c r="W375" i="14"/>
  <c r="R387" i="13"/>
  <c r="X387" i="13"/>
  <c r="W387" i="13"/>
  <c r="R369" i="14"/>
  <c r="W369" i="14"/>
  <c r="X369" i="14"/>
  <c r="R492" i="13"/>
  <c r="X492" i="13"/>
  <c r="W492" i="13"/>
  <c r="I412" i="13"/>
  <c r="K145" i="5"/>
  <c r="I416" i="13" s="1"/>
  <c r="R498" i="14"/>
  <c r="X498" i="14"/>
  <c r="W498" i="14"/>
  <c r="R418" i="14"/>
  <c r="W418" i="14"/>
  <c r="X418" i="14"/>
  <c r="R511" i="13"/>
  <c r="X511" i="13"/>
  <c r="W511" i="13"/>
  <c r="R427" i="13"/>
  <c r="W427" i="13"/>
  <c r="X427" i="13"/>
  <c r="R475" i="14"/>
  <c r="W475" i="14"/>
  <c r="X475" i="14"/>
  <c r="R395" i="14"/>
  <c r="X395" i="14"/>
  <c r="W395" i="14"/>
  <c r="R516" i="13"/>
  <c r="X516" i="13"/>
  <c r="W516" i="13"/>
  <c r="R432" i="13"/>
  <c r="X432" i="13"/>
  <c r="W432" i="13"/>
  <c r="R516" i="14"/>
  <c r="X516" i="14"/>
  <c r="W516" i="14"/>
  <c r="R444" i="14"/>
  <c r="X444" i="14"/>
  <c r="W444" i="14"/>
  <c r="R368" i="14"/>
  <c r="W368" i="14"/>
  <c r="X368" i="14"/>
  <c r="R475" i="13"/>
  <c r="X475" i="13"/>
  <c r="W475" i="13"/>
  <c r="R396" i="13"/>
  <c r="W396" i="13"/>
  <c r="X396" i="13"/>
  <c r="K598" i="17"/>
  <c r="X760" i="18"/>
  <c r="W760" i="18"/>
  <c r="J760" i="18"/>
  <c r="X744" i="18"/>
  <c r="J744" i="18"/>
  <c r="W744" i="18"/>
  <c r="W636" i="18"/>
  <c r="X636" i="18"/>
  <c r="J636" i="18"/>
  <c r="X786" i="18"/>
  <c r="W786" i="18"/>
  <c r="J786" i="18"/>
  <c r="X776" i="18"/>
  <c r="W776" i="18"/>
  <c r="J776" i="18"/>
  <c r="W746" i="18"/>
  <c r="X746" i="18"/>
  <c r="J746" i="18"/>
  <c r="X696" i="18"/>
  <c r="W696" i="18"/>
  <c r="J696" i="18"/>
  <c r="X719" i="18"/>
  <c r="J719" i="18"/>
  <c r="W719" i="18"/>
  <c r="W687" i="18"/>
  <c r="X687" i="18"/>
  <c r="J687" i="18"/>
  <c r="X739" i="18"/>
  <c r="J739" i="18"/>
  <c r="W739" i="18"/>
  <c r="X698" i="18"/>
  <c r="J698" i="18"/>
  <c r="W698" i="18"/>
  <c r="W787" i="18"/>
  <c r="X787" i="18"/>
  <c r="J787" i="18"/>
  <c r="X694" i="18"/>
  <c r="J694" i="18"/>
  <c r="W694" i="18"/>
  <c r="X691" i="18"/>
  <c r="W691" i="18"/>
  <c r="J691" i="18"/>
  <c r="J646" i="18"/>
  <c r="W646" i="18"/>
  <c r="X646" i="18"/>
  <c r="W782" i="18"/>
  <c r="J782" i="18"/>
  <c r="X782" i="18"/>
  <c r="J730" i="14"/>
  <c r="X730" i="14"/>
  <c r="W730" i="14"/>
  <c r="J803" i="13"/>
  <c r="W803" i="13"/>
  <c r="X803" i="13"/>
  <c r="J728" i="14"/>
  <c r="X728" i="14"/>
  <c r="W728" i="14"/>
  <c r="J777" i="14"/>
  <c r="X777" i="14"/>
  <c r="W777" i="14"/>
  <c r="J769" i="14"/>
  <c r="X769" i="14"/>
  <c r="W769" i="14"/>
  <c r="J782" i="14"/>
  <c r="X782" i="14"/>
  <c r="W782" i="14"/>
  <c r="J780" i="14"/>
  <c r="W780" i="14"/>
  <c r="X780" i="14"/>
  <c r="J766" i="14"/>
  <c r="X766" i="14"/>
  <c r="W766" i="14"/>
  <c r="J787" i="14"/>
  <c r="W787" i="14"/>
  <c r="X787" i="14"/>
  <c r="J707" i="14"/>
  <c r="X707" i="14"/>
  <c r="W707" i="14"/>
  <c r="J785" i="13"/>
  <c r="W785" i="13"/>
  <c r="X785" i="13"/>
  <c r="J748" i="14"/>
  <c r="W748" i="14"/>
  <c r="X748" i="14"/>
  <c r="J680" i="14"/>
  <c r="X680" i="14"/>
  <c r="W680" i="14"/>
  <c r="J708" i="13"/>
  <c r="W708" i="13"/>
  <c r="X708" i="13"/>
  <c r="J745" i="14"/>
  <c r="X745" i="14"/>
  <c r="W745" i="14"/>
  <c r="I544" i="14"/>
  <c r="L18" i="6"/>
  <c r="I548" i="14" s="1"/>
  <c r="J778" i="14"/>
  <c r="W778" i="14"/>
  <c r="X778" i="14"/>
  <c r="J698" i="14"/>
  <c r="X698" i="14"/>
  <c r="W698" i="14"/>
  <c r="J814" i="13"/>
  <c r="X814" i="13"/>
  <c r="W814" i="13"/>
  <c r="J791" i="14"/>
  <c r="W791" i="14"/>
  <c r="X791" i="14"/>
  <c r="J711" i="14"/>
  <c r="W711" i="14"/>
  <c r="X711" i="14"/>
  <c r="I777" i="13"/>
  <c r="L270" i="5"/>
  <c r="I812" i="13" s="1"/>
  <c r="J631" i="14"/>
  <c r="W631" i="14"/>
  <c r="X631" i="14"/>
  <c r="J736" i="13"/>
  <c r="W736" i="13"/>
  <c r="X736" i="13"/>
  <c r="J749" i="13"/>
  <c r="W749" i="13"/>
  <c r="X749" i="13"/>
  <c r="J662" i="13"/>
  <c r="X662" i="13"/>
  <c r="W662" i="13"/>
  <c r="J808" i="13"/>
  <c r="X808" i="13"/>
  <c r="W808" i="13"/>
  <c r="J724" i="13"/>
  <c r="X724" i="13"/>
  <c r="W724" i="13"/>
  <c r="J797" i="13"/>
  <c r="X797" i="13"/>
  <c r="W797" i="13"/>
  <c r="J721" i="13"/>
  <c r="X721" i="13"/>
  <c r="W721" i="13"/>
  <c r="I683" i="13"/>
  <c r="L145" i="5"/>
  <c r="I687" i="13" s="1"/>
  <c r="J627" i="14"/>
  <c r="W627" i="14"/>
  <c r="X627" i="14"/>
  <c r="J756" i="13"/>
  <c r="X756" i="13"/>
  <c r="W756" i="13"/>
  <c r="J699" i="13"/>
  <c r="X699" i="13"/>
  <c r="W699" i="13"/>
  <c r="J658" i="13"/>
  <c r="X658" i="13"/>
  <c r="W658" i="13"/>
  <c r="J660" i="13"/>
  <c r="X660" i="13"/>
  <c r="W660" i="13"/>
  <c r="U122" i="17"/>
  <c r="U117" i="17"/>
  <c r="U107" i="17"/>
  <c r="U118" i="17"/>
  <c r="U120" i="17"/>
  <c r="T122" i="17"/>
  <c r="T117" i="17"/>
  <c r="T120" i="17"/>
  <c r="T118" i="17"/>
  <c r="T107" i="17"/>
  <c r="I109" i="18"/>
  <c r="M109" i="10"/>
  <c r="I248" i="18"/>
  <c r="M248" i="10"/>
  <c r="I151" i="18"/>
  <c r="M151" i="10"/>
  <c r="I262" i="18"/>
  <c r="M262" i="10"/>
  <c r="I243" i="18"/>
  <c r="M243" i="10"/>
  <c r="I128" i="18"/>
  <c r="M128" i="10"/>
  <c r="I250" i="18"/>
  <c r="M250" i="10"/>
  <c r="M247" i="10"/>
  <c r="I247" i="18"/>
  <c r="I210" i="18"/>
  <c r="M210" i="10"/>
  <c r="I252" i="18"/>
  <c r="M252" i="10"/>
  <c r="I195" i="18"/>
  <c r="M195" i="10"/>
  <c r="I239" i="18"/>
  <c r="M239" i="10"/>
  <c r="I211" i="18"/>
  <c r="M211" i="10"/>
  <c r="I127" i="18"/>
  <c r="M127" i="10"/>
  <c r="I155" i="18"/>
  <c r="M155" i="10"/>
  <c r="I196" i="18"/>
  <c r="M196" i="10"/>
  <c r="I263" i="18"/>
  <c r="M263" i="10"/>
  <c r="I173" i="18"/>
  <c r="M173" i="10"/>
  <c r="I237" i="14"/>
  <c r="M237" i="6"/>
  <c r="I258" i="14"/>
  <c r="M258" i="6"/>
  <c r="I201" i="14"/>
  <c r="M201" i="6"/>
  <c r="I256" i="14"/>
  <c r="M256" i="6"/>
  <c r="I200" i="14"/>
  <c r="M200" i="6"/>
  <c r="I234" i="14"/>
  <c r="M234" i="6"/>
  <c r="I151" i="13"/>
  <c r="M151" i="5"/>
  <c r="I119" i="13"/>
  <c r="M119" i="5"/>
  <c r="I121" i="14"/>
  <c r="M121" i="6"/>
  <c r="I224" i="14"/>
  <c r="M224" i="6"/>
  <c r="I161" i="14"/>
  <c r="M161" i="6"/>
  <c r="I265" i="14"/>
  <c r="M265" i="6"/>
  <c r="I156" i="14"/>
  <c r="M156" i="6"/>
  <c r="I117" i="13"/>
  <c r="M117" i="5"/>
  <c r="I109" i="14"/>
  <c r="M109" i="6"/>
  <c r="I251" i="14"/>
  <c r="M251" i="6"/>
  <c r="I172" i="14"/>
  <c r="M172" i="6"/>
  <c r="I209" i="14"/>
  <c r="M209" i="6"/>
  <c r="I129" i="14"/>
  <c r="M129" i="6"/>
  <c r="I197" i="13"/>
  <c r="M197" i="5"/>
  <c r="I152" i="14"/>
  <c r="M152" i="6"/>
  <c r="I221" i="13"/>
  <c r="M221" i="5"/>
  <c r="I199" i="14"/>
  <c r="M199" i="6"/>
  <c r="I128" i="14"/>
  <c r="M128" i="6"/>
  <c r="I182" i="13"/>
  <c r="M182" i="5"/>
  <c r="I219" i="13"/>
  <c r="M219" i="5"/>
  <c r="I118" i="14"/>
  <c r="M118" i="6"/>
  <c r="I235" i="13"/>
  <c r="M235" i="5"/>
  <c r="J270" i="5"/>
  <c r="I181" i="13"/>
  <c r="M181" i="5"/>
  <c r="I96" i="13"/>
  <c r="M96" i="5"/>
  <c r="I246" i="13"/>
  <c r="M246" i="5"/>
  <c r="I243" i="13"/>
  <c r="M243" i="5"/>
  <c r="I177" i="13"/>
  <c r="M177" i="5"/>
  <c r="I121" i="13"/>
  <c r="M121" i="5"/>
  <c r="I210" i="13"/>
  <c r="M210" i="5"/>
  <c r="I103" i="13"/>
  <c r="M103" i="5"/>
  <c r="W422" i="18"/>
  <c r="X422" i="18"/>
  <c r="R422" i="18"/>
  <c r="W430" i="18"/>
  <c r="X430" i="18"/>
  <c r="R430" i="18"/>
  <c r="X463" i="18"/>
  <c r="W463" i="18"/>
  <c r="R463" i="18"/>
  <c r="X437" i="18"/>
  <c r="W437" i="18"/>
  <c r="R437" i="18"/>
  <c r="X504" i="18"/>
  <c r="W504" i="18"/>
  <c r="R504" i="18"/>
  <c r="W473" i="18"/>
  <c r="X473" i="18"/>
  <c r="R473" i="18"/>
  <c r="W383" i="18"/>
  <c r="X383" i="18"/>
  <c r="R383" i="18"/>
  <c r="W381" i="18"/>
  <c r="X381" i="18"/>
  <c r="R381" i="18"/>
  <c r="X482" i="18"/>
  <c r="W482" i="18"/>
  <c r="R482" i="18"/>
  <c r="W372" i="18"/>
  <c r="X372" i="18"/>
  <c r="R372" i="18"/>
  <c r="X465" i="18"/>
  <c r="W465" i="18"/>
  <c r="R465" i="18"/>
  <c r="X512" i="18"/>
  <c r="W512" i="18"/>
  <c r="R512" i="18"/>
  <c r="I359" i="18"/>
  <c r="K131" i="10"/>
  <c r="W436" i="18"/>
  <c r="X436" i="18"/>
  <c r="R436" i="18"/>
  <c r="X360" i="18"/>
  <c r="W360" i="18"/>
  <c r="R360" i="18"/>
  <c r="W385" i="18"/>
  <c r="X385" i="18"/>
  <c r="R385" i="18"/>
  <c r="W466" i="18"/>
  <c r="X466" i="18"/>
  <c r="R466" i="18"/>
  <c r="W475" i="18"/>
  <c r="X475" i="18"/>
  <c r="R475" i="18"/>
  <c r="R487" i="13"/>
  <c r="W487" i="13"/>
  <c r="X487" i="13"/>
  <c r="R392" i="13"/>
  <c r="X392" i="13"/>
  <c r="W392" i="13"/>
  <c r="R367" i="14"/>
  <c r="X367" i="14"/>
  <c r="W367" i="14"/>
  <c r="R530" i="14"/>
  <c r="X530" i="14"/>
  <c r="W530" i="14"/>
  <c r="R509" i="14"/>
  <c r="X509" i="14"/>
  <c r="W509" i="14"/>
  <c r="I497" i="14"/>
  <c r="K268" i="6"/>
  <c r="I533" i="14" s="1"/>
  <c r="R428" i="13"/>
  <c r="W428" i="13"/>
  <c r="X428" i="13"/>
  <c r="R473" i="14"/>
  <c r="W473" i="14"/>
  <c r="X473" i="14"/>
  <c r="R362" i="14"/>
  <c r="W362" i="14"/>
  <c r="X362" i="14"/>
  <c r="R413" i="13"/>
  <c r="W413" i="13"/>
  <c r="X413" i="13"/>
  <c r="R463" i="14"/>
  <c r="W463" i="14"/>
  <c r="X463" i="14"/>
  <c r="R479" i="13"/>
  <c r="X479" i="13"/>
  <c r="W479" i="13"/>
  <c r="R499" i="14"/>
  <c r="X499" i="14"/>
  <c r="W499" i="14"/>
  <c r="R365" i="14"/>
  <c r="X365" i="14"/>
  <c r="W365" i="14"/>
  <c r="R377" i="13"/>
  <c r="W377" i="13"/>
  <c r="X377" i="13"/>
  <c r="R419" i="14"/>
  <c r="W419" i="14"/>
  <c r="X419" i="14"/>
  <c r="R447" i="13"/>
  <c r="W447" i="13"/>
  <c r="X447" i="13"/>
  <c r="R487" i="14"/>
  <c r="W487" i="14"/>
  <c r="X487" i="14"/>
  <c r="R528" i="13"/>
  <c r="W528" i="13"/>
  <c r="X528" i="13"/>
  <c r="R429" i="14"/>
  <c r="W429" i="14"/>
  <c r="X429" i="14"/>
  <c r="R361" i="14"/>
  <c r="X361" i="14"/>
  <c r="W361" i="14"/>
  <c r="R484" i="13"/>
  <c r="X484" i="13"/>
  <c r="W484" i="13"/>
  <c r="R286" i="13"/>
  <c r="W286" i="13"/>
  <c r="X286" i="13"/>
  <c r="R486" i="14"/>
  <c r="W486" i="14"/>
  <c r="X486" i="14"/>
  <c r="R390" i="14"/>
  <c r="X390" i="14"/>
  <c r="W390" i="14"/>
  <c r="R489" i="13"/>
  <c r="W489" i="13"/>
  <c r="X489" i="13"/>
  <c r="R394" i="13"/>
  <c r="W394" i="13"/>
  <c r="X394" i="13"/>
  <c r="R467" i="14"/>
  <c r="X467" i="14"/>
  <c r="W467" i="14"/>
  <c r="R387" i="14"/>
  <c r="W387" i="14"/>
  <c r="X387" i="14"/>
  <c r="R508" i="13"/>
  <c r="W508" i="13"/>
  <c r="X508" i="13"/>
  <c r="R424" i="13"/>
  <c r="W424" i="13"/>
  <c r="X424" i="13"/>
  <c r="R508" i="14"/>
  <c r="W508" i="14"/>
  <c r="X508" i="14"/>
  <c r="R436" i="14"/>
  <c r="X436" i="14"/>
  <c r="W436" i="14"/>
  <c r="I360" i="14"/>
  <c r="K132" i="6"/>
  <c r="R467" i="13"/>
  <c r="X467" i="13"/>
  <c r="W467" i="13"/>
  <c r="R388" i="13"/>
  <c r="W388" i="13"/>
  <c r="X388" i="13"/>
  <c r="W765" i="18"/>
  <c r="X765" i="18"/>
  <c r="J765" i="18"/>
  <c r="J632" i="18"/>
  <c r="X632" i="18"/>
  <c r="W632" i="18"/>
  <c r="X642" i="18"/>
  <c r="W642" i="18"/>
  <c r="J642" i="18"/>
  <c r="W729" i="18"/>
  <c r="X729" i="18"/>
  <c r="J729" i="18"/>
  <c r="W764" i="18"/>
  <c r="J764" i="18"/>
  <c r="X764" i="18"/>
  <c r="J766" i="18"/>
  <c r="W766" i="18"/>
  <c r="X766" i="18"/>
  <c r="J630" i="18"/>
  <c r="W630" i="18"/>
  <c r="X630" i="18"/>
  <c r="X737" i="18"/>
  <c r="J737" i="18"/>
  <c r="W737" i="18"/>
  <c r="X692" i="18"/>
  <c r="W692" i="18"/>
  <c r="J692" i="18"/>
  <c r="W699" i="18"/>
  <c r="J699" i="18"/>
  <c r="X699" i="18"/>
  <c r="W735" i="18"/>
  <c r="J735" i="18"/>
  <c r="X735" i="18"/>
  <c r="W700" i="18"/>
  <c r="X700" i="18"/>
  <c r="J700" i="18"/>
  <c r="X697" i="18"/>
  <c r="W697" i="18"/>
  <c r="J697" i="18"/>
  <c r="X627" i="18"/>
  <c r="W627" i="18"/>
  <c r="J627" i="18"/>
  <c r="J648" i="18"/>
  <c r="X648" i="18"/>
  <c r="W648" i="18"/>
  <c r="X727" i="18"/>
  <c r="J727" i="18"/>
  <c r="W727" i="18"/>
  <c r="I667" i="18"/>
  <c r="L143" i="10"/>
  <c r="I671" i="18" s="1"/>
  <c r="W695" i="18"/>
  <c r="J695" i="18"/>
  <c r="X695" i="18"/>
  <c r="X780" i="18"/>
  <c r="J780" i="18"/>
  <c r="W780" i="18"/>
  <c r="X768" i="18"/>
  <c r="J768" i="18"/>
  <c r="W768" i="18"/>
  <c r="W643" i="18"/>
  <c r="X643" i="18"/>
  <c r="J643" i="18"/>
  <c r="J722" i="14"/>
  <c r="X722" i="14"/>
  <c r="W722" i="14"/>
  <c r="J693" i="13"/>
  <c r="W693" i="13"/>
  <c r="X693" i="13"/>
  <c r="J702" i="14"/>
  <c r="X702" i="14"/>
  <c r="W702" i="14"/>
  <c r="J749" i="14"/>
  <c r="W749" i="14"/>
  <c r="X749" i="14"/>
  <c r="J741" i="14"/>
  <c r="X741" i="14"/>
  <c r="W741" i="14"/>
  <c r="J754" i="14"/>
  <c r="W754" i="14"/>
  <c r="X754" i="14"/>
  <c r="J774" i="14"/>
  <c r="W774" i="14"/>
  <c r="X774" i="14"/>
  <c r="J744" i="14"/>
  <c r="X744" i="14"/>
  <c r="W744" i="14"/>
  <c r="J779" i="14"/>
  <c r="X779" i="14"/>
  <c r="W779" i="14"/>
  <c r="J699" i="14"/>
  <c r="X699" i="14"/>
  <c r="W699" i="14"/>
  <c r="J755" i="13"/>
  <c r="W755" i="13"/>
  <c r="X755" i="13"/>
  <c r="J740" i="14"/>
  <c r="X740" i="14"/>
  <c r="W740" i="14"/>
  <c r="J636" i="14"/>
  <c r="W636" i="14"/>
  <c r="X636" i="14"/>
  <c r="J663" i="13"/>
  <c r="X663" i="13"/>
  <c r="W663" i="13"/>
  <c r="J737" i="14"/>
  <c r="X737" i="14"/>
  <c r="W737" i="14"/>
  <c r="J640" i="14"/>
  <c r="W640" i="14"/>
  <c r="X640" i="14"/>
  <c r="J770" i="14"/>
  <c r="X770" i="14"/>
  <c r="W770" i="14"/>
  <c r="J690" i="14"/>
  <c r="W690" i="14"/>
  <c r="X690" i="14"/>
  <c r="J804" i="13"/>
  <c r="W804" i="13"/>
  <c r="X804" i="13"/>
  <c r="J783" i="14"/>
  <c r="W783" i="14"/>
  <c r="X783" i="14"/>
  <c r="J703" i="14"/>
  <c r="W703" i="14"/>
  <c r="X703" i="14"/>
  <c r="J763" i="13"/>
  <c r="X763" i="13"/>
  <c r="W763" i="13"/>
  <c r="J806" i="13"/>
  <c r="X806" i="13"/>
  <c r="W806" i="13"/>
  <c r="J722" i="13"/>
  <c r="X722" i="13"/>
  <c r="W722" i="13"/>
  <c r="J741" i="13"/>
  <c r="W741" i="13"/>
  <c r="X741" i="13"/>
  <c r="J650" i="13"/>
  <c r="X650" i="13"/>
  <c r="W650" i="13"/>
  <c r="J800" i="13"/>
  <c r="W800" i="13"/>
  <c r="X800" i="13"/>
  <c r="J657" i="13"/>
  <c r="X657" i="13"/>
  <c r="W657" i="13"/>
  <c r="J789" i="13"/>
  <c r="X789" i="13"/>
  <c r="W789" i="13"/>
  <c r="J712" i="13"/>
  <c r="X712" i="13"/>
  <c r="W712" i="13"/>
  <c r="J669" i="13"/>
  <c r="X669" i="13"/>
  <c r="W669" i="13"/>
  <c r="J728" i="13"/>
  <c r="X728" i="13"/>
  <c r="W728" i="13"/>
  <c r="J748" i="13"/>
  <c r="X748" i="13"/>
  <c r="W748" i="13"/>
  <c r="I691" i="13"/>
  <c r="L184" i="5"/>
  <c r="I726" i="13" s="1"/>
  <c r="J655" i="13"/>
  <c r="X655" i="13"/>
  <c r="W655" i="13"/>
  <c r="J652" i="13"/>
  <c r="X652" i="13"/>
  <c r="W652" i="13"/>
  <c r="J598" i="17"/>
  <c r="Q122" i="17"/>
  <c r="Q117" i="17"/>
  <c r="Q118" i="17"/>
  <c r="Q107" i="17"/>
  <c r="Q120" i="17"/>
  <c r="P122" i="17"/>
  <c r="P120" i="17"/>
  <c r="P118" i="17"/>
  <c r="P117" i="17"/>
  <c r="P107" i="17"/>
  <c r="E124" i="21"/>
  <c r="J603" i="17"/>
  <c r="I205" i="18"/>
  <c r="M205" i="10"/>
  <c r="I154" i="18"/>
  <c r="M154" i="10"/>
  <c r="I152" i="18"/>
  <c r="M152" i="10"/>
  <c r="I123" i="18"/>
  <c r="M123" i="10"/>
  <c r="I113" i="18"/>
  <c r="M113" i="10"/>
  <c r="I125" i="18"/>
  <c r="M125" i="10"/>
  <c r="I257" i="18"/>
  <c r="M257" i="10"/>
  <c r="I209" i="18"/>
  <c r="M209" i="10"/>
  <c r="I194" i="18"/>
  <c r="M194" i="10"/>
  <c r="M172" i="10"/>
  <c r="I172" i="18"/>
  <c r="I117" i="18"/>
  <c r="M117" i="10"/>
  <c r="I141" i="18"/>
  <c r="M141" i="10"/>
  <c r="I220" i="18"/>
  <c r="M220" i="10"/>
  <c r="I164" i="18"/>
  <c r="M164" i="10"/>
  <c r="I256" i="18"/>
  <c r="M256" i="10"/>
  <c r="I242" i="18"/>
  <c r="M242" i="10"/>
  <c r="I206" i="18"/>
  <c r="M206" i="10"/>
  <c r="I212" i="18"/>
  <c r="M212" i="10"/>
  <c r="I167" i="14"/>
  <c r="M167" i="6"/>
  <c r="I205" i="14"/>
  <c r="M205" i="6"/>
  <c r="I186" i="13"/>
  <c r="M186" i="5"/>
  <c r="I240" i="14"/>
  <c r="M240" i="6"/>
  <c r="I180" i="14"/>
  <c r="M180" i="6"/>
  <c r="I208" i="14"/>
  <c r="M208" i="6"/>
  <c r="I255" i="14"/>
  <c r="M255" i="6"/>
  <c r="I264" i="14"/>
  <c r="M264" i="6"/>
  <c r="I255" i="13"/>
  <c r="M255" i="5"/>
  <c r="I222" i="14"/>
  <c r="M222" i="6"/>
  <c r="I117" i="14"/>
  <c r="M117" i="6"/>
  <c r="I257" i="14"/>
  <c r="M257" i="6"/>
  <c r="I151" i="14"/>
  <c r="M151" i="6"/>
  <c r="I262" i="14"/>
  <c r="M262" i="6"/>
  <c r="I95" i="14"/>
  <c r="M95" i="6"/>
  <c r="J132" i="6"/>
  <c r="I243" i="14"/>
  <c r="M243" i="6"/>
  <c r="I159" i="14"/>
  <c r="M159" i="6"/>
  <c r="I204" i="14"/>
  <c r="M204" i="6"/>
  <c r="I126" i="14"/>
  <c r="M126" i="6"/>
  <c r="I169" i="13"/>
  <c r="M169" i="5"/>
  <c r="I122" i="14"/>
  <c r="M122" i="6"/>
  <c r="I206" i="13"/>
  <c r="M206" i="5"/>
  <c r="I197" i="14"/>
  <c r="M197" i="6"/>
  <c r="I125" i="14"/>
  <c r="M125" i="6"/>
  <c r="I163" i="13"/>
  <c r="M163" i="5"/>
  <c r="I200" i="13"/>
  <c r="M200" i="5"/>
  <c r="I110" i="14"/>
  <c r="M110" i="6"/>
  <c r="I223" i="13"/>
  <c r="M223" i="5"/>
  <c r="I178" i="13"/>
  <c r="M178" i="5"/>
  <c r="I123" i="14"/>
  <c r="M123" i="6"/>
  <c r="I153" i="13"/>
  <c r="M153" i="5"/>
  <c r="I237" i="13"/>
  <c r="M237" i="5"/>
  <c r="I174" i="13"/>
  <c r="M174" i="5"/>
  <c r="I99" i="13"/>
  <c r="M99" i="5"/>
  <c r="I202" i="13"/>
  <c r="M202" i="5"/>
  <c r="I100" i="13"/>
  <c r="M100" i="5"/>
  <c r="W373" i="18"/>
  <c r="X373" i="18"/>
  <c r="R373" i="18"/>
  <c r="X435" i="18"/>
  <c r="W435" i="18"/>
  <c r="R435" i="18"/>
  <c r="X498" i="18"/>
  <c r="W498" i="18"/>
  <c r="R498" i="18"/>
  <c r="W477" i="18"/>
  <c r="X477" i="18"/>
  <c r="R477" i="18"/>
  <c r="X391" i="18"/>
  <c r="W391" i="18"/>
  <c r="R391" i="18"/>
  <c r="W478" i="18"/>
  <c r="X478" i="18"/>
  <c r="R478" i="18"/>
  <c r="W486" i="18"/>
  <c r="X486" i="18"/>
  <c r="R486" i="18"/>
  <c r="W392" i="18"/>
  <c r="X392" i="18"/>
  <c r="R392" i="18"/>
  <c r="X416" i="18"/>
  <c r="W416" i="18"/>
  <c r="R416" i="18"/>
  <c r="X432" i="18"/>
  <c r="W432" i="18"/>
  <c r="R432" i="18"/>
  <c r="W363" i="18"/>
  <c r="X363" i="18"/>
  <c r="R363" i="18"/>
  <c r="W419" i="18"/>
  <c r="X419" i="18"/>
  <c r="R419" i="18"/>
  <c r="X420" i="18"/>
  <c r="W420" i="18"/>
  <c r="R420" i="18"/>
  <c r="V43" i="19"/>
  <c r="W43" i="19"/>
  <c r="Q43" i="19"/>
  <c r="W516" i="18"/>
  <c r="X516" i="18"/>
  <c r="R516" i="18"/>
  <c r="X455" i="18"/>
  <c r="W455" i="18"/>
  <c r="R455" i="18"/>
  <c r="W481" i="18"/>
  <c r="X481" i="18"/>
  <c r="R481" i="18"/>
  <c r="X368" i="18"/>
  <c r="W368" i="18"/>
  <c r="R368" i="18"/>
  <c r="R383" i="14"/>
  <c r="W383" i="14"/>
  <c r="X383" i="14"/>
  <c r="I455" i="14"/>
  <c r="K226" i="6"/>
  <c r="I491" i="14" s="1"/>
  <c r="R510" i="13"/>
  <c r="W510" i="13"/>
  <c r="X510" i="13"/>
  <c r="R518" i="14"/>
  <c r="X518" i="14"/>
  <c r="W518" i="14"/>
  <c r="R468" i="14"/>
  <c r="X468" i="14"/>
  <c r="W468" i="14"/>
  <c r="R482" i="14"/>
  <c r="X482" i="14"/>
  <c r="W482" i="14"/>
  <c r="R522" i="14"/>
  <c r="X522" i="14"/>
  <c r="W522" i="14"/>
  <c r="R526" i="13"/>
  <c r="W526" i="13"/>
  <c r="X526" i="13"/>
  <c r="R457" i="13"/>
  <c r="W457" i="13"/>
  <c r="X457" i="13"/>
  <c r="R390" i="13"/>
  <c r="X390" i="13"/>
  <c r="W390" i="13"/>
  <c r="R435" i="14"/>
  <c r="W435" i="14"/>
  <c r="X435" i="14"/>
  <c r="I463" i="13"/>
  <c r="K227" i="5"/>
  <c r="I498" i="13" s="1"/>
  <c r="R484" i="14"/>
  <c r="X484" i="14"/>
  <c r="W484" i="14"/>
  <c r="R534" i="13"/>
  <c r="X534" i="13"/>
  <c r="W534" i="13"/>
  <c r="R531" i="14"/>
  <c r="W531" i="14"/>
  <c r="X531" i="14"/>
  <c r="R386" i="14"/>
  <c r="W386" i="14"/>
  <c r="X386" i="14"/>
  <c r="R431" i="13"/>
  <c r="X431" i="13"/>
  <c r="W431" i="13"/>
  <c r="R474" i="14"/>
  <c r="W474" i="14"/>
  <c r="X474" i="14"/>
  <c r="R512" i="13"/>
  <c r="X512" i="13"/>
  <c r="W512" i="13"/>
  <c r="R421" i="14"/>
  <c r="W421" i="14"/>
  <c r="X421" i="14"/>
  <c r="I406" i="13"/>
  <c r="K276" i="5"/>
  <c r="I547" i="13" s="1"/>
  <c r="R476" i="13"/>
  <c r="W476" i="13"/>
  <c r="X476" i="13"/>
  <c r="R397" i="13"/>
  <c r="W397" i="13"/>
  <c r="X397" i="13"/>
  <c r="R478" i="14"/>
  <c r="W478" i="14"/>
  <c r="X478" i="14"/>
  <c r="R382" i="14"/>
  <c r="W382" i="14"/>
  <c r="X382" i="14"/>
  <c r="R481" i="13"/>
  <c r="X481" i="13"/>
  <c r="W481" i="13"/>
  <c r="R386" i="13"/>
  <c r="W386" i="13"/>
  <c r="X386" i="13"/>
  <c r="R459" i="14"/>
  <c r="W459" i="14"/>
  <c r="X459" i="14"/>
  <c r="R379" i="14"/>
  <c r="W379" i="14"/>
  <c r="X379" i="14"/>
  <c r="R494" i="13"/>
  <c r="X494" i="13"/>
  <c r="W494" i="13"/>
  <c r="R414" i="13"/>
  <c r="X414" i="13"/>
  <c r="W414" i="13"/>
  <c r="R500" i="14"/>
  <c r="X500" i="14"/>
  <c r="W500" i="14"/>
  <c r="R428" i="14"/>
  <c r="X428" i="14"/>
  <c r="W428" i="14"/>
  <c r="R537" i="13"/>
  <c r="W537" i="13"/>
  <c r="X537" i="13"/>
  <c r="R453" i="13"/>
  <c r="X453" i="13"/>
  <c r="W453" i="13"/>
  <c r="R380" i="13"/>
  <c r="X380" i="13"/>
  <c r="W380" i="13"/>
  <c r="G23" i="1" l="1"/>
  <c r="G29" i="1" s="1"/>
  <c r="G24" i="24" s="1"/>
  <c r="S612" i="17"/>
  <c r="W13" i="1"/>
  <c r="G63" i="1"/>
  <c r="T612" i="17"/>
  <c r="W59" i="1"/>
  <c r="G45" i="24"/>
  <c r="S602" i="17"/>
  <c r="O93" i="21"/>
  <c r="J371" i="18"/>
  <c r="R600" i="17"/>
  <c r="M93" i="21"/>
  <c r="Q602" i="17"/>
  <c r="A597" i="17"/>
  <c r="N93" i="21"/>
  <c r="J530" i="13"/>
  <c r="J389" i="14"/>
  <c r="J518" i="14"/>
  <c r="M614" i="17"/>
  <c r="J442" i="13"/>
  <c r="J511" i="13"/>
  <c r="J514" i="18"/>
  <c r="J451" i="13"/>
  <c r="J522" i="13"/>
  <c r="J367" i="18"/>
  <c r="J478" i="14"/>
  <c r="J475" i="14"/>
  <c r="J505" i="18"/>
  <c r="J362" i="18"/>
  <c r="J508" i="18"/>
  <c r="J416" i="14"/>
  <c r="I93" i="21"/>
  <c r="J425" i="13"/>
  <c r="P614" i="17"/>
  <c r="K434" i="18"/>
  <c r="K363" i="14"/>
  <c r="K468" i="14"/>
  <c r="K600" i="17"/>
  <c r="K475" i="18"/>
  <c r="K453" i="13"/>
  <c r="K494" i="13"/>
  <c r="K382" i="14"/>
  <c r="K397" i="13"/>
  <c r="K517" i="13"/>
  <c r="K392" i="13"/>
  <c r="N614" i="17"/>
  <c r="K522" i="14"/>
  <c r="K527" i="13"/>
  <c r="K496" i="18"/>
  <c r="K473" i="14"/>
  <c r="K365" i="18"/>
  <c r="K512" i="14"/>
  <c r="K501" i="18"/>
  <c r="K503" i="14"/>
  <c r="K412" i="18"/>
  <c r="K370" i="13"/>
  <c r="K435" i="14"/>
  <c r="K429" i="14"/>
  <c r="K465" i="18"/>
  <c r="K528" i="14"/>
  <c r="K382" i="18"/>
  <c r="K438" i="18"/>
  <c r="K479" i="14"/>
  <c r="K373" i="18"/>
  <c r="K383" i="14"/>
  <c r="K477" i="13"/>
  <c r="K426" i="13"/>
  <c r="K436" i="13"/>
  <c r="K372" i="14"/>
  <c r="N602" i="17"/>
  <c r="K372" i="13"/>
  <c r="K512" i="13"/>
  <c r="K368" i="18"/>
  <c r="K391" i="18"/>
  <c r="K427" i="13"/>
  <c r="K505" i="18"/>
  <c r="K433" i="18"/>
  <c r="K514" i="13"/>
  <c r="K414" i="18"/>
  <c r="V612" i="17"/>
  <c r="K520" i="18"/>
  <c r="K459" i="18"/>
  <c r="K496" i="13"/>
  <c r="K517" i="18"/>
  <c r="K501" i="14"/>
  <c r="J528" i="13"/>
  <c r="J365" i="14"/>
  <c r="J519" i="13"/>
  <c r="J439" i="13"/>
  <c r="J395" i="13"/>
  <c r="J453" i="13"/>
  <c r="J420" i="18"/>
  <c r="J392" i="18"/>
  <c r="J286" i="13"/>
  <c r="J487" i="13"/>
  <c r="J524" i="14"/>
  <c r="J483" i="18"/>
  <c r="V609" i="17"/>
  <c r="J387" i="18"/>
  <c r="J430" i="13"/>
  <c r="J385" i="14"/>
  <c r="J507" i="14"/>
  <c r="J423" i="18"/>
  <c r="J432" i="18"/>
  <c r="J473" i="14"/>
  <c r="J504" i="18"/>
  <c r="J495" i="13"/>
  <c r="J517" i="14"/>
  <c r="J464" i="18"/>
  <c r="J480" i="14"/>
  <c r="J511" i="18"/>
  <c r="J424" i="18"/>
  <c r="J375" i="13"/>
  <c r="J488" i="13"/>
  <c r="J379" i="14"/>
  <c r="J467" i="13"/>
  <c r="J369" i="14"/>
  <c r="J415" i="14"/>
  <c r="J370" i="18"/>
  <c r="J516" i="18"/>
  <c r="J390" i="14"/>
  <c r="J423" i="13"/>
  <c r="J485" i="18"/>
  <c r="J440" i="13"/>
  <c r="J506" i="14"/>
  <c r="J509" i="13"/>
  <c r="J374" i="18"/>
  <c r="J384" i="14"/>
  <c r="J384" i="13"/>
  <c r="J429" i="13"/>
  <c r="J432" i="14"/>
  <c r="J434" i="18"/>
  <c r="J478" i="13"/>
  <c r="J466" i="13"/>
  <c r="J521" i="14"/>
  <c r="J390" i="13"/>
  <c r="J419" i="14"/>
  <c r="J362" i="14"/>
  <c r="J475" i="18"/>
  <c r="J465" i="18"/>
  <c r="J368" i="14"/>
  <c r="J502" i="14"/>
  <c r="J441" i="13"/>
  <c r="J497" i="18"/>
  <c r="J471" i="18"/>
  <c r="J515" i="14"/>
  <c r="J464" i="13"/>
  <c r="J423" i="14"/>
  <c r="J469" i="13"/>
  <c r="J364" i="18"/>
  <c r="J414" i="18"/>
  <c r="J369" i="13"/>
  <c r="J539" i="13"/>
  <c r="J425" i="14"/>
  <c r="J499" i="18"/>
  <c r="J458" i="18"/>
  <c r="J500" i="14"/>
  <c r="J494" i="13"/>
  <c r="J512" i="13"/>
  <c r="J391" i="18"/>
  <c r="J388" i="13"/>
  <c r="J424" i="13"/>
  <c r="J484" i="13"/>
  <c r="J429" i="14"/>
  <c r="J463" i="14"/>
  <c r="J530" i="14"/>
  <c r="J392" i="13"/>
  <c r="J396" i="13"/>
  <c r="J395" i="14"/>
  <c r="J418" i="14"/>
  <c r="J387" i="13"/>
  <c r="J394" i="14"/>
  <c r="J378" i="18"/>
  <c r="J448" i="13"/>
  <c r="J472" i="14"/>
  <c r="J433" i="14"/>
  <c r="J523" i="13"/>
  <c r="J506" i="18"/>
  <c r="J521" i="13"/>
  <c r="J377" i="18"/>
  <c r="J417" i="18"/>
  <c r="J371" i="14"/>
  <c r="J455" i="18"/>
  <c r="J486" i="18"/>
  <c r="J489" i="13"/>
  <c r="J432" i="13"/>
  <c r="J434" i="13"/>
  <c r="J376" i="14"/>
  <c r="J372" i="13"/>
  <c r="J422" i="13"/>
  <c r="J380" i="14"/>
  <c r="J491" i="13"/>
  <c r="J536" i="13"/>
  <c r="J382" i="18"/>
  <c r="J412" i="18"/>
  <c r="J513" i="13"/>
  <c r="J417" i="14"/>
  <c r="J517" i="13"/>
  <c r="J507" i="18"/>
  <c r="J521" i="18"/>
  <c r="J519" i="14"/>
  <c r="J388" i="14"/>
  <c r="J367" i="13"/>
  <c r="J399" i="13"/>
  <c r="J490" i="13"/>
  <c r="J431" i="13"/>
  <c r="J534" i="13"/>
  <c r="J368" i="18"/>
  <c r="J467" i="14"/>
  <c r="J360" i="18"/>
  <c r="J381" i="18"/>
  <c r="J463" i="18"/>
  <c r="J393" i="13"/>
  <c r="J512" i="14"/>
  <c r="J450" i="13"/>
  <c r="J519" i="18"/>
  <c r="J440" i="14"/>
  <c r="J365" i="18"/>
  <c r="J373" i="13"/>
  <c r="J514" i="14"/>
  <c r="J528" i="14"/>
  <c r="J479" i="14"/>
  <c r="J543" i="13"/>
  <c r="J467" i="18"/>
  <c r="J500" i="13"/>
  <c r="J363" i="14"/>
  <c r="J446" i="13"/>
  <c r="J458" i="14"/>
  <c r="J441" i="14"/>
  <c r="J454" i="18"/>
  <c r="J441" i="18"/>
  <c r="J386" i="13"/>
  <c r="J421" i="14"/>
  <c r="J386" i="14"/>
  <c r="J457" i="13"/>
  <c r="J522" i="14"/>
  <c r="J435" i="18"/>
  <c r="J447" i="13"/>
  <c r="J466" i="18"/>
  <c r="J372" i="18"/>
  <c r="J500" i="18"/>
  <c r="J493" i="13"/>
  <c r="J426" i="13"/>
  <c r="J501" i="18"/>
  <c r="J527" i="13"/>
  <c r="J460" i="14"/>
  <c r="J425" i="18"/>
  <c r="J415" i="18"/>
  <c r="J442" i="14"/>
  <c r="J443" i="14"/>
  <c r="J462" i="14"/>
  <c r="J385" i="13"/>
  <c r="J462" i="18"/>
  <c r="J389" i="13"/>
  <c r="J522" i="18"/>
  <c r="J457" i="18"/>
  <c r="V610" i="17"/>
  <c r="J529" i="13"/>
  <c r="J471" i="14"/>
  <c r="J457" i="14"/>
  <c r="J524" i="18"/>
  <c r="J482" i="13"/>
  <c r="J379" i="13"/>
  <c r="J473" i="13"/>
  <c r="J518" i="13"/>
  <c r="J422" i="14"/>
  <c r="J447" i="14"/>
  <c r="J538" i="13"/>
  <c r="J370" i="14"/>
  <c r="J438" i="18"/>
  <c r="V600" i="17"/>
  <c r="G93" i="21"/>
  <c r="K93" i="21"/>
  <c r="N600" i="17"/>
  <c r="K609" i="17"/>
  <c r="V614" i="17"/>
  <c r="M428" i="14"/>
  <c r="J93" i="21"/>
  <c r="R93" i="21"/>
  <c r="K371" i="14"/>
  <c r="K374" i="14"/>
  <c r="K488" i="13"/>
  <c r="K511" i="18"/>
  <c r="K476" i="18"/>
  <c r="K474" i="18"/>
  <c r="L764" i="13"/>
  <c r="L647" i="13"/>
  <c r="L770" i="18"/>
  <c r="K482" i="13"/>
  <c r="K398" i="13"/>
  <c r="K389" i="13"/>
  <c r="K538" i="13"/>
  <c r="L748" i="13"/>
  <c r="L657" i="13"/>
  <c r="L740" i="13"/>
  <c r="L645" i="14"/>
  <c r="L747" i="14"/>
  <c r="L685" i="18"/>
  <c r="L706" i="13"/>
  <c r="L695" i="18"/>
  <c r="L727" i="18"/>
  <c r="L655" i="14"/>
  <c r="L720" i="18"/>
  <c r="U391" i="13"/>
  <c r="U431" i="18"/>
  <c r="U419" i="14"/>
  <c r="U361" i="14"/>
  <c r="U383" i="14"/>
  <c r="U439" i="18"/>
  <c r="U470" i="13"/>
  <c r="U464" i="14"/>
  <c r="U508" i="13"/>
  <c r="L723" i="13"/>
  <c r="L702" i="18"/>
  <c r="L729" i="14"/>
  <c r="K510" i="13"/>
  <c r="J43" i="19"/>
  <c r="K419" i="14"/>
  <c r="L736" i="13"/>
  <c r="L646" i="18"/>
  <c r="K497" i="18"/>
  <c r="K526" i="14"/>
  <c r="K387" i="18"/>
  <c r="K525" i="13"/>
  <c r="K388" i="18"/>
  <c r="L641" i="14"/>
  <c r="K431" i="14"/>
  <c r="K442" i="14"/>
  <c r="L653" i="18"/>
  <c r="L637" i="18"/>
  <c r="K421" i="14"/>
  <c r="K432" i="18"/>
  <c r="L783" i="14"/>
  <c r="T754" i="14"/>
  <c r="K286" i="13"/>
  <c r="K383" i="18"/>
  <c r="K475" i="14"/>
  <c r="U387" i="13"/>
  <c r="K513" i="14"/>
  <c r="K376" i="13"/>
  <c r="K456" i="18"/>
  <c r="L788" i="14"/>
  <c r="L545" i="14"/>
  <c r="L771" i="18"/>
  <c r="K524" i="13"/>
  <c r="K489" i="14"/>
  <c r="K374" i="18"/>
  <c r="L778" i="13"/>
  <c r="L750" i="18"/>
  <c r="K373" i="13"/>
  <c r="K423" i="14"/>
  <c r="K480" i="13"/>
  <c r="K469" i="14"/>
  <c r="K460" i="14"/>
  <c r="L739" i="13"/>
  <c r="L793" i="14"/>
  <c r="T633" i="18"/>
  <c r="K393" i="14"/>
  <c r="K433" i="14"/>
  <c r="L781" i="14"/>
  <c r="L731" i="18"/>
  <c r="K478" i="13"/>
  <c r="K433" i="13"/>
  <c r="L724" i="14"/>
  <c r="K533" i="13"/>
  <c r="L792" i="13"/>
  <c r="L752" i="14"/>
  <c r="L684" i="14"/>
  <c r="L708" i="14"/>
  <c r="L757" i="13"/>
  <c r="L778" i="18"/>
  <c r="L665" i="13"/>
  <c r="L726" i="18"/>
  <c r="L697" i="14"/>
  <c r="L710" i="14"/>
  <c r="L701" i="13"/>
  <c r="L645" i="18"/>
  <c r="L707" i="18"/>
  <c r="L681" i="14"/>
  <c r="L698" i="13"/>
  <c r="L644" i="14"/>
  <c r="L739" i="14"/>
  <c r="L648" i="14"/>
  <c r="L696" i="14"/>
  <c r="L697" i="13"/>
  <c r="L728" i="18"/>
  <c r="L706" i="14"/>
  <c r="L654" i="13"/>
  <c r="L687" i="18"/>
  <c r="L777" i="14"/>
  <c r="L724" i="13"/>
  <c r="L766" i="18"/>
  <c r="L643" i="18"/>
  <c r="L741" i="14"/>
  <c r="L774" i="14"/>
  <c r="L755" i="13"/>
  <c r="L763" i="13"/>
  <c r="L652" i="13"/>
  <c r="L781" i="13"/>
  <c r="L773" i="18"/>
  <c r="L696" i="13"/>
  <c r="L651" i="18"/>
  <c r="L787" i="13"/>
  <c r="L659" i="13"/>
  <c r="L684" i="18"/>
  <c r="L679" i="18"/>
  <c r="L722" i="18"/>
  <c r="L683" i="18"/>
  <c r="L650" i="14"/>
  <c r="L667" i="13"/>
  <c r="L630" i="14"/>
  <c r="L685" i="14"/>
  <c r="L639" i="14"/>
  <c r="L738" i="13"/>
  <c r="L803" i="13"/>
  <c r="L662" i="13"/>
  <c r="L765" i="18"/>
  <c r="L699" i="18"/>
  <c r="L700" i="18"/>
  <c r="L640" i="18"/>
  <c r="L795" i="13"/>
  <c r="L719" i="13"/>
  <c r="L677" i="18"/>
  <c r="L653" i="14"/>
  <c r="L694" i="14"/>
  <c r="L658" i="14"/>
  <c r="L646" i="13"/>
  <c r="L745" i="18"/>
  <c r="L796" i="13"/>
  <c r="L654" i="14"/>
  <c r="L773" i="14"/>
  <c r="L700" i="13"/>
  <c r="L789" i="18"/>
  <c r="L647" i="14"/>
  <c r="L781" i="18"/>
  <c r="L689" i="18"/>
  <c r="L638" i="18"/>
  <c r="L768" i="14"/>
  <c r="L694" i="13"/>
  <c r="L636" i="18"/>
  <c r="L696" i="18"/>
  <c r="L691" i="18"/>
  <c r="L660" i="13"/>
  <c r="L735" i="18"/>
  <c r="L768" i="18"/>
  <c r="L728" i="13"/>
  <c r="L717" i="13"/>
  <c r="L798" i="13"/>
  <c r="L779" i="18"/>
  <c r="L783" i="13"/>
  <c r="L802" i="13"/>
  <c r="L783" i="18"/>
  <c r="L711" i="13"/>
  <c r="L745" i="13"/>
  <c r="L794" i="13"/>
  <c r="L763" i="18"/>
  <c r="L704" i="14"/>
  <c r="L638" i="14"/>
  <c r="L761" i="13"/>
  <c r="L731" i="14"/>
  <c r="L750" i="13"/>
  <c r="L727" i="14"/>
  <c r="L629" i="14"/>
  <c r="L776" i="18"/>
  <c r="L787" i="18"/>
  <c r="L782" i="18"/>
  <c r="L748" i="14"/>
  <c r="L699" i="13"/>
  <c r="L729" i="18"/>
  <c r="L699" i="14"/>
  <c r="L712" i="13"/>
  <c r="L661" i="13"/>
  <c r="T629" i="14"/>
  <c r="L767" i="14"/>
  <c r="L642" i="13"/>
  <c r="K379" i="18"/>
  <c r="K422" i="14"/>
  <c r="K378" i="13"/>
  <c r="K529" i="13"/>
  <c r="K384" i="18"/>
  <c r="K518" i="18"/>
  <c r="K525" i="14"/>
  <c r="K515" i="13"/>
  <c r="K539" i="13"/>
  <c r="K446" i="14"/>
  <c r="K366" i="14"/>
  <c r="K480" i="14"/>
  <c r="K521" i="13"/>
  <c r="K371" i="13"/>
  <c r="K417" i="14"/>
  <c r="K369" i="13"/>
  <c r="K467" i="18"/>
  <c r="K415" i="18"/>
  <c r="K442" i="13"/>
  <c r="K448" i="13"/>
  <c r="K421" i="13"/>
  <c r="K440" i="18"/>
  <c r="K528" i="18"/>
  <c r="K471" i="13"/>
  <c r="K493" i="13"/>
  <c r="K435" i="13"/>
  <c r="K376" i="14"/>
  <c r="K427" i="18"/>
  <c r="K470" i="18"/>
  <c r="K500" i="18"/>
  <c r="K428" i="18"/>
  <c r="K445" i="14"/>
  <c r="K423" i="13"/>
  <c r="K375" i="14"/>
  <c r="K492" i="13"/>
  <c r="K432" i="13"/>
  <c r="K444" i="14"/>
  <c r="K463" i="18"/>
  <c r="K436" i="18"/>
  <c r="K463" i="14"/>
  <c r="K499" i="14"/>
  <c r="K487" i="14"/>
  <c r="K489" i="13"/>
  <c r="K498" i="18"/>
  <c r="K481" i="18"/>
  <c r="K457" i="13"/>
  <c r="K531" i="14"/>
  <c r="K418" i="18"/>
  <c r="K457" i="18"/>
  <c r="K380" i="18"/>
  <c r="K505" i="14"/>
  <c r="K518" i="13"/>
  <c r="K367" i="13"/>
  <c r="K417" i="18"/>
  <c r="K513" i="18"/>
  <c r="K376" i="18"/>
  <c r="K437" i="14"/>
  <c r="K388" i="14"/>
  <c r="K280" i="14"/>
  <c r="K519" i="14"/>
  <c r="K366" i="18"/>
  <c r="K444" i="18"/>
  <c r="K464" i="18"/>
  <c r="K485" i="13"/>
  <c r="K523" i="13"/>
  <c r="K535" i="13"/>
  <c r="K472" i="14"/>
  <c r="K421" i="18"/>
  <c r="K485" i="14"/>
  <c r="K425" i="13"/>
  <c r="K507" i="13"/>
  <c r="K514" i="14"/>
  <c r="K464" i="14"/>
  <c r="K367" i="18"/>
  <c r="K395" i="13"/>
  <c r="K439" i="13"/>
  <c r="K391" i="14"/>
  <c r="K415" i="14"/>
  <c r="K526" i="18"/>
  <c r="K485" i="18"/>
  <c r="K424" i="18"/>
  <c r="K495" i="13"/>
  <c r="K511" i="13"/>
  <c r="K475" i="13"/>
  <c r="K422" i="18"/>
  <c r="K372" i="18"/>
  <c r="K512" i="18"/>
  <c r="K385" i="18"/>
  <c r="K377" i="13"/>
  <c r="K467" i="14"/>
  <c r="K508" i="13"/>
  <c r="K524" i="18"/>
  <c r="K458" i="18"/>
  <c r="K477" i="14"/>
  <c r="K425" i="14"/>
  <c r="K470" i="14"/>
  <c r="K399" i="13"/>
  <c r="K420" i="14"/>
  <c r="K442" i="18"/>
  <c r="K480" i="18"/>
  <c r="K441" i="14"/>
  <c r="K520" i="14"/>
  <c r="K446" i="13"/>
  <c r="K391" i="13"/>
  <c r="K413" i="18"/>
  <c r="K439" i="18"/>
  <c r="K373" i="14"/>
  <c r="K443" i="14"/>
  <c r="K438" i="13"/>
  <c r="K500" i="13"/>
  <c r="K368" i="13"/>
  <c r="K502" i="18"/>
  <c r="K361" i="18"/>
  <c r="K536" i="13"/>
  <c r="K430" i="14"/>
  <c r="K385" i="14"/>
  <c r="K532" i="13"/>
  <c r="K483" i="18"/>
  <c r="K514" i="18"/>
  <c r="K429" i="18"/>
  <c r="K390" i="18"/>
  <c r="K464" i="13"/>
  <c r="K466" i="14"/>
  <c r="K506" i="14"/>
  <c r="K456" i="14"/>
  <c r="K460" i="18"/>
  <c r="K441" i="13"/>
  <c r="K378" i="14"/>
  <c r="K438" i="14"/>
  <c r="K369" i="14"/>
  <c r="K418" i="14"/>
  <c r="K516" i="13"/>
  <c r="K504" i="18"/>
  <c r="K482" i="18"/>
  <c r="K530" i="14"/>
  <c r="K413" i="13"/>
  <c r="K390" i="14"/>
  <c r="K508" i="14"/>
  <c r="K388" i="13"/>
  <c r="K486" i="18"/>
  <c r="K416" i="18"/>
  <c r="K455" i="18"/>
  <c r="K526" i="13"/>
  <c r="K431" i="13"/>
  <c r="K515" i="18"/>
  <c r="K527" i="18"/>
  <c r="K468" i="18"/>
  <c r="K499" i="18"/>
  <c r="K471" i="14"/>
  <c r="K473" i="13"/>
  <c r="K445" i="13"/>
  <c r="K377" i="18"/>
  <c r="K370" i="18"/>
  <c r="K510" i="14"/>
  <c r="K385" i="13"/>
  <c r="K529" i="14"/>
  <c r="K382" i="13"/>
  <c r="K462" i="14"/>
  <c r="K465" i="13"/>
  <c r="K437" i="13"/>
  <c r="K523" i="18"/>
  <c r="K426" i="18"/>
  <c r="K506" i="18"/>
  <c r="K507" i="18"/>
  <c r="K507" i="14"/>
  <c r="K383" i="13"/>
  <c r="K543" i="13"/>
  <c r="K430" i="13"/>
  <c r="K491" i="13"/>
  <c r="K378" i="18"/>
  <c r="K380" i="14"/>
  <c r="K394" i="14"/>
  <c r="K519" i="13"/>
  <c r="K483" i="14"/>
  <c r="K483" i="13"/>
  <c r="K509" i="18"/>
  <c r="K362" i="18"/>
  <c r="K471" i="18"/>
  <c r="K389" i="18"/>
  <c r="K434" i="13"/>
  <c r="K476" i="14"/>
  <c r="K502" i="14"/>
  <c r="K516" i="14"/>
  <c r="K430" i="18"/>
  <c r="K479" i="13"/>
  <c r="K447" i="13"/>
  <c r="K484" i="13"/>
  <c r="K394" i="13"/>
  <c r="K477" i="18"/>
  <c r="K534" i="13"/>
  <c r="K459" i="14"/>
  <c r="K484" i="14"/>
  <c r="K365" i="14"/>
  <c r="L785" i="18"/>
  <c r="K386" i="18"/>
  <c r="K469" i="13"/>
  <c r="K443" i="18"/>
  <c r="L633" i="18"/>
  <c r="K513" i="13"/>
  <c r="K470" i="13"/>
  <c r="K451" i="13"/>
  <c r="K481" i="14"/>
  <c r="L769" i="18"/>
  <c r="U480" i="14"/>
  <c r="K423" i="18"/>
  <c r="L683" i="14"/>
  <c r="L626" i="18"/>
  <c r="K523" i="14"/>
  <c r="K531" i="13"/>
  <c r="K379" i="13"/>
  <c r="K522" i="18"/>
  <c r="K461" i="18"/>
  <c r="K428" i="14"/>
  <c r="K481" i="13"/>
  <c r="K419" i="18"/>
  <c r="K435" i="18"/>
  <c r="K414" i="13"/>
  <c r="K478" i="14"/>
  <c r="U386" i="14"/>
  <c r="K390" i="13"/>
  <c r="L636" i="14"/>
  <c r="L744" i="14"/>
  <c r="K424" i="13"/>
  <c r="K387" i="14"/>
  <c r="K362" i="14"/>
  <c r="K509" i="14"/>
  <c r="K367" i="14"/>
  <c r="K466" i="18"/>
  <c r="K360" i="18"/>
  <c r="L782" i="14"/>
  <c r="L760" i="18"/>
  <c r="K396" i="13"/>
  <c r="K368" i="14"/>
  <c r="K387" i="13"/>
  <c r="K381" i="14"/>
  <c r="K450" i="13"/>
  <c r="L772" i="14"/>
  <c r="K377" i="14"/>
  <c r="L664" i="13"/>
  <c r="L733" i="14"/>
  <c r="L639" i="18"/>
  <c r="K443" i="13"/>
  <c r="K508" i="18"/>
  <c r="K479" i="18"/>
  <c r="L766" i="13"/>
  <c r="K472" i="13"/>
  <c r="K400" i="13"/>
  <c r="K432" i="14"/>
  <c r="L686" i="14"/>
  <c r="L625" i="18"/>
  <c r="L789" i="14"/>
  <c r="L692" i="14"/>
  <c r="K488" i="14"/>
  <c r="K486" i="13"/>
  <c r="K375" i="18"/>
  <c r="K472" i="18"/>
  <c r="L771" i="14"/>
  <c r="L736" i="14"/>
  <c r="L695" i="13"/>
  <c r="L761" i="18"/>
  <c r="L642" i="14"/>
  <c r="K518" i="14"/>
  <c r="K478" i="18"/>
  <c r="L737" i="14"/>
  <c r="L722" i="14"/>
  <c r="K436" i="14"/>
  <c r="K487" i="13"/>
  <c r="U369" i="14"/>
  <c r="K422" i="13"/>
  <c r="K515" i="14"/>
  <c r="L692" i="13"/>
  <c r="L807" i="13"/>
  <c r="K434" i="14"/>
  <c r="K424" i="14"/>
  <c r="K384" i="13"/>
  <c r="K469" i="18"/>
  <c r="K429" i="13"/>
  <c r="K521" i="18"/>
  <c r="L649" i="14"/>
  <c r="K439" i="14"/>
  <c r="K389" i="14"/>
  <c r="K454" i="18"/>
  <c r="L655" i="18"/>
  <c r="K370" i="14"/>
  <c r="L788" i="13"/>
  <c r="U382" i="14"/>
  <c r="L770" i="14"/>
  <c r="L702" i="14"/>
  <c r="K467" i="13"/>
  <c r="K528" i="13"/>
  <c r="K428" i="13"/>
  <c r="K437" i="18"/>
  <c r="K395" i="14"/>
  <c r="L676" i="18"/>
  <c r="K440" i="13"/>
  <c r="K414" i="14"/>
  <c r="K509" i="13"/>
  <c r="K503" i="18"/>
  <c r="L633" i="14"/>
  <c r="L765" i="14"/>
  <c r="L720" i="13"/>
  <c r="L688" i="18"/>
  <c r="K504" i="14"/>
  <c r="L626" i="14"/>
  <c r="K511" i="14"/>
  <c r="K522" i="13"/>
  <c r="K510" i="18"/>
  <c r="K369" i="18"/>
  <c r="K484" i="18"/>
  <c r="L646" i="14"/>
  <c r="L792" i="14"/>
  <c r="L628" i="18"/>
  <c r="K458" i="14"/>
  <c r="L657" i="14"/>
  <c r="K449" i="13"/>
  <c r="K374" i="13"/>
  <c r="K490" i="13"/>
  <c r="K457" i="14"/>
  <c r="L695" i="14"/>
  <c r="T698" i="18"/>
  <c r="T750" i="18"/>
  <c r="T738" i="18"/>
  <c r="T636" i="14"/>
  <c r="T697" i="14"/>
  <c r="T692" i="13"/>
  <c r="T764" i="13"/>
  <c r="T692" i="18"/>
  <c r="T653" i="14"/>
  <c r="T660" i="13"/>
  <c r="T727" i="18"/>
  <c r="L627" i="14"/>
  <c r="L694" i="18"/>
  <c r="K380" i="13"/>
  <c r="K379" i="14"/>
  <c r="K476" i="13"/>
  <c r="K474" i="14"/>
  <c r="K482" i="14"/>
  <c r="K392" i="18"/>
  <c r="K361" i="14"/>
  <c r="L698" i="14"/>
  <c r="L766" i="14"/>
  <c r="K498" i="14"/>
  <c r="K426" i="14"/>
  <c r="L678" i="18"/>
  <c r="K425" i="18"/>
  <c r="L637" i="14"/>
  <c r="K517" i="14"/>
  <c r="K364" i="14"/>
  <c r="K416" i="14"/>
  <c r="K71" i="19"/>
  <c r="K465" i="14"/>
  <c r="K521" i="14"/>
  <c r="K462" i="18"/>
  <c r="L730" i="18"/>
  <c r="L740" i="18"/>
  <c r="K447" i="14"/>
  <c r="K468" i="13"/>
  <c r="K461" i="14"/>
  <c r="K537" i="13"/>
  <c r="K386" i="13"/>
  <c r="K386" i="14"/>
  <c r="K516" i="18"/>
  <c r="L722" i="13"/>
  <c r="K381" i="18"/>
  <c r="L791" i="14"/>
  <c r="L745" i="14"/>
  <c r="L707" i="14"/>
  <c r="K500" i="14"/>
  <c r="K420" i="18"/>
  <c r="K363" i="18"/>
  <c r="L650" i="13"/>
  <c r="L804" i="13"/>
  <c r="T741" i="14"/>
  <c r="K486" i="14"/>
  <c r="U484" i="13"/>
  <c r="K473" i="18"/>
  <c r="L721" i="13"/>
  <c r="U418" i="14"/>
  <c r="K393" i="13"/>
  <c r="K524" i="14"/>
  <c r="K519" i="18"/>
  <c r="K527" i="14"/>
  <c r="K444" i="13"/>
  <c r="K440" i="14"/>
  <c r="L794" i="14"/>
  <c r="K384" i="14"/>
  <c r="K375" i="13"/>
  <c r="K427" i="14"/>
  <c r="K520" i="13"/>
  <c r="K431" i="18"/>
  <c r="K525" i="18"/>
  <c r="K364" i="18"/>
  <c r="L786" i="13"/>
  <c r="K392" i="14"/>
  <c r="K452" i="13"/>
  <c r="L703" i="13"/>
  <c r="K381" i="13"/>
  <c r="K530" i="13"/>
  <c r="K466" i="13"/>
  <c r="L640" i="13"/>
  <c r="K474" i="13"/>
  <c r="K371" i="18"/>
  <c r="M612" i="17"/>
  <c r="J380" i="13"/>
  <c r="J428" i="14"/>
  <c r="J476" i="13"/>
  <c r="J468" i="14"/>
  <c r="I43" i="19"/>
  <c r="J363" i="18"/>
  <c r="J498" i="18"/>
  <c r="J373" i="18"/>
  <c r="J508" i="14"/>
  <c r="J387" i="14"/>
  <c r="J486" i="14"/>
  <c r="J479" i="13"/>
  <c r="J509" i="14"/>
  <c r="J473" i="18"/>
  <c r="J516" i="14"/>
  <c r="J492" i="13"/>
  <c r="J438" i="14"/>
  <c r="J513" i="14"/>
  <c r="J470" i="18"/>
  <c r="J509" i="18"/>
  <c r="J483" i="13"/>
  <c r="J435" i="13"/>
  <c r="J526" i="14"/>
  <c r="J386" i="18"/>
  <c r="J528" i="18"/>
  <c r="J443" i="13"/>
  <c r="J424" i="14"/>
  <c r="J504" i="14"/>
  <c r="J520" i="13"/>
  <c r="J479" i="18"/>
  <c r="J511" i="14"/>
  <c r="J452" i="13"/>
  <c r="J372" i="14"/>
  <c r="J501" i="14"/>
  <c r="J439" i="18"/>
  <c r="J369" i="18"/>
  <c r="J444" i="18"/>
  <c r="J437" i="13"/>
  <c r="J366" i="14"/>
  <c r="J382" i="13"/>
  <c r="J515" i="13"/>
  <c r="J510" i="14"/>
  <c r="J476" i="18"/>
  <c r="J518" i="18"/>
  <c r="J376" i="18"/>
  <c r="J488" i="14"/>
  <c r="J470" i="14"/>
  <c r="J398" i="13"/>
  <c r="J531" i="13"/>
  <c r="J533" i="13"/>
  <c r="J468" i="18"/>
  <c r="J418" i="18"/>
  <c r="J459" i="14"/>
  <c r="J382" i="14"/>
  <c r="J474" i="14"/>
  <c r="J531" i="14"/>
  <c r="J526" i="13"/>
  <c r="J478" i="18"/>
  <c r="J487" i="14"/>
  <c r="J377" i="13"/>
  <c r="J428" i="13"/>
  <c r="J385" i="18"/>
  <c r="J482" i="18"/>
  <c r="J422" i="18"/>
  <c r="J475" i="13"/>
  <c r="J427" i="13"/>
  <c r="J498" i="14"/>
  <c r="J375" i="14"/>
  <c r="J476" i="14"/>
  <c r="J445" i="14"/>
  <c r="J389" i="18"/>
  <c r="J517" i="18"/>
  <c r="J526" i="18"/>
  <c r="J524" i="13"/>
  <c r="J466" i="14"/>
  <c r="J527" i="14"/>
  <c r="J390" i="18"/>
  <c r="J532" i="13"/>
  <c r="J514" i="13"/>
  <c r="J430" i="14"/>
  <c r="J480" i="13"/>
  <c r="J443" i="18"/>
  <c r="J431" i="18"/>
  <c r="J502" i="18"/>
  <c r="J392" i="14"/>
  <c r="J470" i="13"/>
  <c r="J438" i="13"/>
  <c r="J472" i="13"/>
  <c r="J373" i="14"/>
  <c r="J413" i="18"/>
  <c r="J439" i="14"/>
  <c r="J280" i="14"/>
  <c r="J433" i="13"/>
  <c r="J437" i="14"/>
  <c r="J445" i="13"/>
  <c r="J378" i="13"/>
  <c r="J449" i="13"/>
  <c r="J477" i="14"/>
  <c r="J380" i="18"/>
  <c r="J472" i="18"/>
  <c r="J537" i="13"/>
  <c r="J414" i="13"/>
  <c r="J435" i="14"/>
  <c r="J510" i="13"/>
  <c r="J383" i="14"/>
  <c r="J481" i="18"/>
  <c r="J416" i="18"/>
  <c r="J394" i="13"/>
  <c r="J361" i="14"/>
  <c r="J413" i="13"/>
  <c r="J367" i="14"/>
  <c r="J512" i="18"/>
  <c r="J437" i="18"/>
  <c r="J516" i="13"/>
  <c r="J381" i="14"/>
  <c r="J376" i="13"/>
  <c r="J456" i="18"/>
  <c r="J456" i="14"/>
  <c r="J426" i="14"/>
  <c r="J391" i="14"/>
  <c r="J489" i="14"/>
  <c r="J444" i="13"/>
  <c r="J471" i="13"/>
  <c r="J429" i="18"/>
  <c r="J433" i="18"/>
  <c r="J440" i="18"/>
  <c r="J421" i="13"/>
  <c r="J464" i="14"/>
  <c r="J434" i="14"/>
  <c r="J507" i="13"/>
  <c r="J427" i="14"/>
  <c r="J485" i="14"/>
  <c r="J361" i="18"/>
  <c r="J469" i="18"/>
  <c r="J421" i="18"/>
  <c r="J368" i="13"/>
  <c r="J535" i="13"/>
  <c r="J370" i="13"/>
  <c r="J485" i="13"/>
  <c r="J481" i="14"/>
  <c r="J459" i="18"/>
  <c r="J484" i="18"/>
  <c r="J426" i="18"/>
  <c r="J366" i="18"/>
  <c r="J391" i="13"/>
  <c r="J381" i="13"/>
  <c r="J520" i="14"/>
  <c r="J465" i="14"/>
  <c r="J474" i="18"/>
  <c r="J384" i="18"/>
  <c r="J442" i="18"/>
  <c r="J486" i="13"/>
  <c r="J468" i="13"/>
  <c r="J523" i="14"/>
  <c r="J505" i="14"/>
  <c r="J375" i="18"/>
  <c r="J520" i="18"/>
  <c r="J379" i="18"/>
  <c r="J527" i="18"/>
  <c r="J481" i="13"/>
  <c r="J397" i="13"/>
  <c r="J484" i="14"/>
  <c r="J482" i="14"/>
  <c r="J419" i="18"/>
  <c r="J477" i="18"/>
  <c r="J436" i="14"/>
  <c r="J508" i="13"/>
  <c r="J499" i="14"/>
  <c r="J436" i="18"/>
  <c r="J383" i="18"/>
  <c r="J430" i="18"/>
  <c r="J444" i="14"/>
  <c r="J477" i="13"/>
  <c r="J378" i="14"/>
  <c r="J496" i="13"/>
  <c r="J428" i="18"/>
  <c r="J460" i="18"/>
  <c r="J427" i="18"/>
  <c r="J483" i="14"/>
  <c r="J377" i="14"/>
  <c r="J414" i="14"/>
  <c r="J503" i="18"/>
  <c r="J503" i="14"/>
  <c r="J436" i="13"/>
  <c r="J525" i="13"/>
  <c r="J469" i="14"/>
  <c r="J388" i="18"/>
  <c r="J525" i="18"/>
  <c r="J383" i="13"/>
  <c r="J431" i="14"/>
  <c r="J393" i="14"/>
  <c r="J400" i="13"/>
  <c r="J364" i="14"/>
  <c r="J510" i="18"/>
  <c r="J496" i="18"/>
  <c r="J523" i="18"/>
  <c r="J371" i="13"/>
  <c r="J465" i="13"/>
  <c r="J446" i="14"/>
  <c r="J529" i="14"/>
  <c r="J525" i="14"/>
  <c r="J480" i="18"/>
  <c r="J513" i="18"/>
  <c r="J420" i="14"/>
  <c r="J374" i="14"/>
  <c r="J461" i="14"/>
  <c r="J374" i="13"/>
  <c r="J474" i="13"/>
  <c r="J461" i="18"/>
  <c r="Y274" i="17"/>
  <c r="O772" i="14"/>
  <c r="O699" i="18"/>
  <c r="S782" i="14"/>
  <c r="S723" i="13"/>
  <c r="O697" i="18"/>
  <c r="U780" i="18"/>
  <c r="S804" i="13"/>
  <c r="S660" i="13"/>
  <c r="S706" i="14"/>
  <c r="S696" i="18"/>
  <c r="P386" i="18"/>
  <c r="S614" i="17"/>
  <c r="O764" i="18"/>
  <c r="Q642" i="18"/>
  <c r="S771" i="13"/>
  <c r="N764" i="18"/>
  <c r="P386" i="14"/>
  <c r="S805" i="13"/>
  <c r="U766" i="18"/>
  <c r="N744" i="18"/>
  <c r="U795" i="14"/>
  <c r="N771" i="18"/>
  <c r="S766" i="18"/>
  <c r="S724" i="13"/>
  <c r="S780" i="14"/>
  <c r="O666" i="13"/>
  <c r="N650" i="13"/>
  <c r="U636" i="14"/>
  <c r="Q695" i="18"/>
  <c r="P362" i="14"/>
  <c r="P372" i="18"/>
  <c r="O769" i="14"/>
  <c r="N782" i="18"/>
  <c r="N639" i="18"/>
  <c r="P476" i="13"/>
  <c r="N779" i="14"/>
  <c r="S692" i="18"/>
  <c r="N680" i="14"/>
  <c r="S723" i="14"/>
  <c r="S656" i="13"/>
  <c r="Q785" i="18"/>
  <c r="O692" i="13"/>
  <c r="S652" i="18"/>
  <c r="S773" i="18"/>
  <c r="M471" i="14"/>
  <c r="U363" i="18"/>
  <c r="P610" i="17"/>
  <c r="T655" i="13"/>
  <c r="L669" i="13"/>
  <c r="T789" i="13"/>
  <c r="L690" i="14"/>
  <c r="L640" i="14"/>
  <c r="L663" i="13"/>
  <c r="L754" i="14"/>
  <c r="L627" i="18"/>
  <c r="L630" i="18"/>
  <c r="L680" i="14"/>
  <c r="L785" i="13"/>
  <c r="L787" i="14"/>
  <c r="T739" i="18"/>
  <c r="L805" i="13"/>
  <c r="L723" i="14"/>
  <c r="L786" i="14"/>
  <c r="L753" i="14"/>
  <c r="L656" i="13"/>
  <c r="L785" i="14"/>
  <c r="L693" i="18"/>
  <c r="L767" i="18"/>
  <c r="L557" i="13"/>
  <c r="L715" i="13"/>
  <c r="L643" i="14"/>
  <c r="L743" i="13"/>
  <c r="L746" i="13"/>
  <c r="L684" i="13"/>
  <c r="L748" i="18"/>
  <c r="L784" i="18"/>
  <c r="L736" i="18"/>
  <c r="L701" i="18"/>
  <c r="L639" i="13"/>
  <c r="L648" i="13"/>
  <c r="L651" i="14"/>
  <c r="L751" i="13"/>
  <c r="L754" i="13"/>
  <c r="L710" i="13"/>
  <c r="L634" i="14"/>
  <c r="L714" i="13"/>
  <c r="L734" i="14"/>
  <c r="L701" i="14"/>
  <c r="L753" i="13"/>
  <c r="L784" i="14"/>
  <c r="L743" i="14"/>
  <c r="L652" i="14"/>
  <c r="L628" i="14"/>
  <c r="T683" i="18"/>
  <c r="L706" i="18"/>
  <c r="L712" i="14"/>
  <c r="L741" i="18"/>
  <c r="L732" i="18"/>
  <c r="L718" i="18"/>
  <c r="L634" i="18"/>
  <c r="L775" i="18"/>
  <c r="L788" i="18"/>
  <c r="L792" i="18"/>
  <c r="U531" i="13"/>
  <c r="L799" i="13"/>
  <c r="L651" i="13"/>
  <c r="L732" i="14"/>
  <c r="L691" i="14"/>
  <c r="L738" i="14"/>
  <c r="L725" i="14"/>
  <c r="L690" i="18"/>
  <c r="L686" i="18"/>
  <c r="L789" i="13"/>
  <c r="L797" i="13"/>
  <c r="L711" i="14"/>
  <c r="L814" i="13"/>
  <c r="L778" i="14"/>
  <c r="L780" i="14"/>
  <c r="L739" i="18"/>
  <c r="L719" i="18"/>
  <c r="L688" i="14"/>
  <c r="L801" i="13"/>
  <c r="L703" i="18"/>
  <c r="L738" i="18"/>
  <c r="L735" i="14"/>
  <c r="L747" i="18"/>
  <c r="L760" i="13"/>
  <c r="L680" i="18"/>
  <c r="L682" i="18"/>
  <c r="L791" i="18"/>
  <c r="L670" i="13"/>
  <c r="L705" i="18"/>
  <c r="L700" i="14"/>
  <c r="L742" i="13"/>
  <c r="L656" i="18"/>
  <c r="L644" i="18"/>
  <c r="U461" i="14"/>
  <c r="T631" i="18"/>
  <c r="L624" i="18"/>
  <c r="U474" i="14"/>
  <c r="Q518" i="14"/>
  <c r="U419" i="18"/>
  <c r="L655" i="13"/>
  <c r="L800" i="13"/>
  <c r="L693" i="13"/>
  <c r="U453" i="13"/>
  <c r="U390" i="13"/>
  <c r="L741" i="13"/>
  <c r="L806" i="13"/>
  <c r="T703" i="14"/>
  <c r="P740" i="14"/>
  <c r="K779" i="14"/>
  <c r="T774" i="14"/>
  <c r="L697" i="18"/>
  <c r="L737" i="18"/>
  <c r="L764" i="18"/>
  <c r="L642" i="18"/>
  <c r="L632" i="18"/>
  <c r="U360" i="18"/>
  <c r="T808" i="13"/>
  <c r="L698" i="18"/>
  <c r="L746" i="18"/>
  <c r="L786" i="18"/>
  <c r="U526" i="18"/>
  <c r="L668" i="13"/>
  <c r="L707" i="13"/>
  <c r="L795" i="14"/>
  <c r="T752" i="13"/>
  <c r="L771" i="13"/>
  <c r="L791" i="13"/>
  <c r="L660" i="14"/>
  <c r="L705" i="14"/>
  <c r="L641" i="18"/>
  <c r="L796" i="14"/>
  <c r="T764" i="14"/>
  <c r="T763" i="18"/>
  <c r="T706" i="18"/>
  <c r="L734" i="18"/>
  <c r="L777" i="18"/>
  <c r="L733" i="18"/>
  <c r="L649" i="18"/>
  <c r="L704" i="18"/>
  <c r="L638" i="13"/>
  <c r="L718" i="13"/>
  <c r="L653" i="13"/>
  <c r="L767" i="13"/>
  <c r="L784" i="13"/>
  <c r="L716" i="13"/>
  <c r="L790" i="13"/>
  <c r="L687" i="14"/>
  <c r="L758" i="13"/>
  <c r="L750" i="14"/>
  <c r="L721" i="14"/>
  <c r="L779" i="13"/>
  <c r="L641" i="13"/>
  <c r="L724" i="18"/>
  <c r="L725" i="18"/>
  <c r="L644" i="13"/>
  <c r="L671" i="13"/>
  <c r="L810" i="13"/>
  <c r="L709" i="13"/>
  <c r="L649" i="13"/>
  <c r="L645" i="13"/>
  <c r="L704" i="13"/>
  <c r="L705" i="13"/>
  <c r="L775" i="14"/>
  <c r="L682" i="14"/>
  <c r="L631" i="18"/>
  <c r="L790" i="18"/>
  <c r="L629" i="18"/>
  <c r="L772" i="18"/>
  <c r="U481" i="13"/>
  <c r="L779" i="14"/>
  <c r="L749" i="14"/>
  <c r="T780" i="18"/>
  <c r="T632" i="18"/>
  <c r="U531" i="14"/>
  <c r="U373" i="18"/>
  <c r="T728" i="13"/>
  <c r="L703" i="14"/>
  <c r="L740" i="14"/>
  <c r="T699" i="14"/>
  <c r="L780" i="18"/>
  <c r="L648" i="18"/>
  <c r="L692" i="18"/>
  <c r="T642" i="18"/>
  <c r="L658" i="13"/>
  <c r="L756" i="13"/>
  <c r="L808" i="13"/>
  <c r="L749" i="13"/>
  <c r="L631" i="14"/>
  <c r="L708" i="13"/>
  <c r="L769" i="14"/>
  <c r="L728" i="14"/>
  <c r="L730" i="14"/>
  <c r="L744" i="18"/>
  <c r="L635" i="14"/>
  <c r="L735" i="13"/>
  <c r="L666" i="13"/>
  <c r="L744" i="13"/>
  <c r="L793" i="13"/>
  <c r="L702" i="13"/>
  <c r="L780" i="13"/>
  <c r="L647" i="18"/>
  <c r="L650" i="18"/>
  <c r="L752" i="13"/>
  <c r="L809" i="13"/>
  <c r="L685" i="13"/>
  <c r="L726" i="14"/>
  <c r="L693" i="14"/>
  <c r="L747" i="13"/>
  <c r="L776" i="14"/>
  <c r="L652" i="18"/>
  <c r="L742" i="18"/>
  <c r="L721" i="18"/>
  <c r="L764" i="14"/>
  <c r="L762" i="18"/>
  <c r="L654" i="18"/>
  <c r="L774" i="18"/>
  <c r="U517" i="13"/>
  <c r="L659" i="14"/>
  <c r="L759" i="13"/>
  <c r="L762" i="13"/>
  <c r="L713" i="13"/>
  <c r="L782" i="13"/>
  <c r="L679" i="14"/>
  <c r="L737" i="13"/>
  <c r="L742" i="14"/>
  <c r="L709" i="14"/>
  <c r="L765" i="13"/>
  <c r="L751" i="14"/>
  <c r="L689" i="14"/>
  <c r="L656" i="14"/>
  <c r="L632" i="14"/>
  <c r="L643" i="13"/>
  <c r="L743" i="18"/>
  <c r="L708" i="18"/>
  <c r="L723" i="18"/>
  <c r="L763" i="14"/>
  <c r="L746" i="14"/>
  <c r="L681" i="18"/>
  <c r="L635" i="18"/>
  <c r="L790" i="14"/>
  <c r="Y284" i="17"/>
  <c r="Q512" i="13"/>
  <c r="Q381" i="18"/>
  <c r="P804" i="13"/>
  <c r="K646" i="18"/>
  <c r="P688" i="18"/>
  <c r="Q500" i="14"/>
  <c r="M476" i="13"/>
  <c r="M473" i="14"/>
  <c r="P745" i="14"/>
  <c r="Q380" i="13"/>
  <c r="Q386" i="13"/>
  <c r="Q481" i="13"/>
  <c r="K650" i="13"/>
  <c r="K722" i="13"/>
  <c r="M479" i="13"/>
  <c r="Q526" i="18"/>
  <c r="P744" i="13"/>
  <c r="M418" i="14"/>
  <c r="K722" i="14"/>
  <c r="M362" i="14"/>
  <c r="K636" i="18"/>
  <c r="Q421" i="14"/>
  <c r="Q534" i="13"/>
  <c r="Q526" i="13"/>
  <c r="M432" i="18"/>
  <c r="M486" i="18"/>
  <c r="K770" i="14"/>
  <c r="K727" i="18"/>
  <c r="P808" i="13"/>
  <c r="P814" i="13"/>
  <c r="P680" i="14"/>
  <c r="Q526" i="14"/>
  <c r="P639" i="13"/>
  <c r="P730" i="18"/>
  <c r="J602" i="17"/>
  <c r="Q494" i="13"/>
  <c r="Q531" i="14"/>
  <c r="M457" i="13"/>
  <c r="M468" i="14"/>
  <c r="M391" i="18"/>
  <c r="M435" i="18"/>
  <c r="Q610" i="17"/>
  <c r="P712" i="13"/>
  <c r="K737" i="14"/>
  <c r="K642" i="18"/>
  <c r="Q530" i="14"/>
  <c r="P699" i="13"/>
  <c r="P739" i="18"/>
  <c r="M423" i="13"/>
  <c r="M517" i="18"/>
  <c r="K778" i="13"/>
  <c r="Q431" i="13"/>
  <c r="M386" i="14"/>
  <c r="Q482" i="14"/>
  <c r="M447" i="13"/>
  <c r="P627" i="14"/>
  <c r="K791" i="14"/>
  <c r="K782" i="18"/>
  <c r="P750" i="18"/>
  <c r="P806" i="13"/>
  <c r="K741" i="14"/>
  <c r="K729" i="18"/>
  <c r="P765" i="18"/>
  <c r="M463" i="14"/>
  <c r="M509" i="14"/>
  <c r="M516" i="13"/>
  <c r="Q470" i="18"/>
  <c r="P768" i="14"/>
  <c r="M489" i="14"/>
  <c r="Q472" i="14"/>
  <c r="M478" i="14"/>
  <c r="Q383" i="14"/>
  <c r="Q420" i="18"/>
  <c r="P703" i="14"/>
  <c r="Q426" i="13"/>
  <c r="M453" i="13"/>
  <c r="Q484" i="14"/>
  <c r="M435" i="14"/>
  <c r="M522" i="14"/>
  <c r="Q481" i="18"/>
  <c r="P655" i="13"/>
  <c r="P663" i="13"/>
  <c r="K702" i="14"/>
  <c r="K768" i="18"/>
  <c r="Q508" i="13"/>
  <c r="M361" i="14"/>
  <c r="Q479" i="13"/>
  <c r="M372" i="18"/>
  <c r="K769" i="14"/>
  <c r="K787" i="18"/>
  <c r="M483" i="13"/>
  <c r="Q372" i="13"/>
  <c r="U602" i="17"/>
  <c r="V627" i="18"/>
  <c r="V700" i="18"/>
  <c r="V801" i="13"/>
  <c r="V494" i="13"/>
  <c r="V518" i="14"/>
  <c r="V503" i="14"/>
  <c r="V414" i="13"/>
  <c r="V397" i="13"/>
  <c r="V500" i="14"/>
  <c r="S465" i="18"/>
  <c r="S430" i="18"/>
  <c r="S500" i="14"/>
  <c r="V428" i="14"/>
  <c r="S468" i="14"/>
  <c r="S428" i="14"/>
  <c r="R693" i="13"/>
  <c r="L379" i="14"/>
  <c r="R696" i="18"/>
  <c r="R776" i="18"/>
  <c r="R699" i="18"/>
  <c r="O414" i="13"/>
  <c r="R727" i="18"/>
  <c r="R777" i="14"/>
  <c r="V498" i="18"/>
  <c r="S435" i="18"/>
  <c r="V749" i="14"/>
  <c r="V513" i="14"/>
  <c r="V380" i="13"/>
  <c r="V391" i="18"/>
  <c r="V477" i="18"/>
  <c r="S498" i="18"/>
  <c r="V806" i="13"/>
  <c r="V537" i="13"/>
  <c r="V453" i="13"/>
  <c r="S459" i="14"/>
  <c r="S386" i="13"/>
  <c r="S481" i="13"/>
  <c r="V394" i="13"/>
  <c r="S478" i="14"/>
  <c r="V379" i="14"/>
  <c r="V459" i="14"/>
  <c r="V368" i="18"/>
  <c r="S469" i="18"/>
  <c r="S380" i="13"/>
  <c r="V382" i="14"/>
  <c r="V632" i="18"/>
  <c r="S453" i="13"/>
  <c r="S414" i="13"/>
  <c r="S494" i="13"/>
  <c r="S379" i="14"/>
  <c r="V431" i="13"/>
  <c r="S482" i="14"/>
  <c r="V800" i="13"/>
  <c r="V804" i="13"/>
  <c r="V640" i="14"/>
  <c r="V695" i="18"/>
  <c r="V727" i="18"/>
  <c r="V467" i="14"/>
  <c r="S365" i="14"/>
  <c r="S381" i="14"/>
  <c r="V648" i="14"/>
  <c r="V652" i="18"/>
  <c r="S522" i="14"/>
  <c r="S516" i="18"/>
  <c r="S363" i="18"/>
  <c r="V712" i="13"/>
  <c r="V360" i="18"/>
  <c r="V803" i="13"/>
  <c r="S426" i="14"/>
  <c r="V364" i="14"/>
  <c r="S537" i="13"/>
  <c r="S531" i="14"/>
  <c r="S526" i="13"/>
  <c r="S455" i="18"/>
  <c r="V655" i="13"/>
  <c r="V744" i="14"/>
  <c r="S440" i="13"/>
  <c r="S526" i="14"/>
  <c r="S433" i="18"/>
  <c r="V452" i="13"/>
  <c r="V432" i="14"/>
  <c r="S517" i="13"/>
  <c r="S476" i="13"/>
  <c r="V512" i="13"/>
  <c r="V457" i="13"/>
  <c r="V481" i="18"/>
  <c r="P612" i="17"/>
  <c r="V748" i="13"/>
  <c r="S286" i="13"/>
  <c r="V528" i="13"/>
  <c r="V475" i="18"/>
  <c r="V437" i="18"/>
  <c r="V748" i="14"/>
  <c r="V505" i="18"/>
  <c r="V366" i="14"/>
  <c r="V737" i="18"/>
  <c r="V814" i="13"/>
  <c r="S505" i="18"/>
  <c r="V414" i="14"/>
  <c r="V383" i="13"/>
  <c r="S382" i="14"/>
  <c r="V478" i="14"/>
  <c r="S397" i="13"/>
  <c r="V435" i="14"/>
  <c r="S390" i="13"/>
  <c r="S510" i="13"/>
  <c r="V383" i="14"/>
  <c r="V373" i="18"/>
  <c r="V740" i="14"/>
  <c r="V627" i="14"/>
  <c r="V721" i="13"/>
  <c r="V424" i="14"/>
  <c r="S536" i="13"/>
  <c r="V421" i="14"/>
  <c r="V474" i="14"/>
  <c r="S431" i="13"/>
  <c r="S383" i="14"/>
  <c r="S368" i="18"/>
  <c r="S481" i="18"/>
  <c r="V486" i="18"/>
  <c r="V478" i="18"/>
  <c r="S477" i="18"/>
  <c r="S373" i="18"/>
  <c r="V652" i="13"/>
  <c r="V722" i="13"/>
  <c r="V783" i="14"/>
  <c r="V779" i="14"/>
  <c r="V741" i="14"/>
  <c r="V722" i="14"/>
  <c r="V648" i="18"/>
  <c r="V692" i="18"/>
  <c r="V764" i="18"/>
  <c r="V424" i="13"/>
  <c r="S508" i="13"/>
  <c r="V387" i="14"/>
  <c r="S467" i="14"/>
  <c r="N394" i="13"/>
  <c r="V530" i="14"/>
  <c r="S385" i="18"/>
  <c r="V436" i="18"/>
  <c r="V658" i="13"/>
  <c r="V680" i="14"/>
  <c r="V418" i="14"/>
  <c r="S393" i="13"/>
  <c r="V428" i="18"/>
  <c r="V389" i="18"/>
  <c r="V723" i="13"/>
  <c r="V676" i="18"/>
  <c r="V771" i="18"/>
  <c r="V372" i="13"/>
  <c r="V426" i="13"/>
  <c r="S414" i="14"/>
  <c r="V464" i="13"/>
  <c r="V750" i="18"/>
  <c r="V364" i="18"/>
  <c r="V648" i="13"/>
  <c r="V429" i="13"/>
  <c r="S439" i="14"/>
  <c r="V642" i="13"/>
  <c r="S421" i="14"/>
  <c r="S512" i="13"/>
  <c r="S474" i="14"/>
  <c r="V386" i="14"/>
  <c r="V531" i="14"/>
  <c r="U43" i="19"/>
  <c r="V420" i="18"/>
  <c r="V419" i="18"/>
  <c r="V363" i="18"/>
  <c r="V432" i="18"/>
  <c r="V392" i="18"/>
  <c r="S478" i="18"/>
  <c r="V669" i="13"/>
  <c r="V703" i="14"/>
  <c r="V770" i="14"/>
  <c r="V636" i="14"/>
  <c r="V699" i="18"/>
  <c r="V766" i="18"/>
  <c r="V729" i="18"/>
  <c r="V642" i="18"/>
  <c r="V467" i="13"/>
  <c r="V508" i="14"/>
  <c r="V508" i="13"/>
  <c r="S387" i="14"/>
  <c r="V362" i="14"/>
  <c r="V428" i="13"/>
  <c r="V509" i="14"/>
  <c r="S512" i="18"/>
  <c r="S383" i="18"/>
  <c r="S463" i="18"/>
  <c r="V660" i="13"/>
  <c r="V719" i="18"/>
  <c r="V424" i="18"/>
  <c r="V668" i="13"/>
  <c r="V785" i="14"/>
  <c r="S387" i="18"/>
  <c r="V660" i="14"/>
  <c r="V774" i="18"/>
  <c r="S459" i="18"/>
  <c r="S363" i="14"/>
  <c r="S386" i="14"/>
  <c r="V534" i="13"/>
  <c r="S484" i="14"/>
  <c r="V516" i="18"/>
  <c r="S392" i="18"/>
  <c r="S391" i="18"/>
  <c r="V657" i="13"/>
  <c r="V663" i="13"/>
  <c r="V754" i="14"/>
  <c r="V693" i="13"/>
  <c r="V768" i="18"/>
  <c r="V697" i="18"/>
  <c r="S388" i="13"/>
  <c r="S467" i="13"/>
  <c r="V436" i="14"/>
  <c r="S508" i="14"/>
  <c r="S424" i="13"/>
  <c r="V447" i="13"/>
  <c r="S419" i="14"/>
  <c r="V479" i="13"/>
  <c r="V413" i="13"/>
  <c r="S362" i="14"/>
  <c r="V385" i="18"/>
  <c r="V372" i="18"/>
  <c r="S437" i="18"/>
  <c r="V782" i="14"/>
  <c r="V511" i="13"/>
  <c r="S438" i="14"/>
  <c r="S471" i="18"/>
  <c r="V666" i="13"/>
  <c r="S456" i="14"/>
  <c r="V390" i="18"/>
  <c r="V501" i="18"/>
  <c r="V784" i="18"/>
  <c r="S451" i="13"/>
  <c r="S476" i="18"/>
  <c r="S374" i="14"/>
  <c r="V484" i="14"/>
  <c r="R43" i="19"/>
  <c r="S432" i="18"/>
  <c r="V416" i="18"/>
  <c r="S486" i="18"/>
  <c r="V435" i="18"/>
  <c r="V728" i="13"/>
  <c r="V741" i="13"/>
  <c r="V699" i="14"/>
  <c r="V735" i="18"/>
  <c r="V630" i="18"/>
  <c r="V765" i="18"/>
  <c r="V388" i="13"/>
  <c r="S436" i="14"/>
  <c r="S479" i="13"/>
  <c r="V463" i="14"/>
  <c r="V473" i="14"/>
  <c r="S381" i="18"/>
  <c r="V736" i="13"/>
  <c r="V477" i="13"/>
  <c r="V470" i="18"/>
  <c r="S509" i="18"/>
  <c r="V786" i="14"/>
  <c r="V780" i="13"/>
  <c r="V483" i="13"/>
  <c r="V376" i="14"/>
  <c r="V377" i="14"/>
  <c r="V391" i="14"/>
  <c r="V380" i="14"/>
  <c r="V374" i="18"/>
  <c r="V467" i="18"/>
  <c r="V507" i="18"/>
  <c r="S366" i="18"/>
  <c r="V399" i="13"/>
  <c r="S534" i="13"/>
  <c r="V386" i="13"/>
  <c r="V481" i="13"/>
  <c r="V476" i="13"/>
  <c r="S435" i="14"/>
  <c r="V390" i="13"/>
  <c r="S457" i="13"/>
  <c r="V526" i="13"/>
  <c r="V522" i="14"/>
  <c r="V482" i="14"/>
  <c r="V468" i="14"/>
  <c r="S518" i="14"/>
  <c r="V510" i="13"/>
  <c r="V455" i="18"/>
  <c r="S420" i="18"/>
  <c r="S419" i="18"/>
  <c r="S416" i="18"/>
  <c r="V789" i="13"/>
  <c r="V650" i="13"/>
  <c r="V763" i="13"/>
  <c r="V690" i="14"/>
  <c r="V737" i="14"/>
  <c r="V774" i="14"/>
  <c r="V702" i="14"/>
  <c r="V643" i="18"/>
  <c r="V780" i="18"/>
  <c r="S390" i="14"/>
  <c r="S487" i="14"/>
  <c r="V499" i="14"/>
  <c r="S413" i="13"/>
  <c r="V808" i="13"/>
  <c r="V780" i="14"/>
  <c r="S477" i="13"/>
  <c r="V441" i="13"/>
  <c r="S376" i="13"/>
  <c r="S460" i="18"/>
  <c r="S362" i="18"/>
  <c r="S427" i="18"/>
  <c r="S483" i="13"/>
  <c r="S376" i="14"/>
  <c r="V506" i="14"/>
  <c r="S422" i="13"/>
  <c r="S380" i="14"/>
  <c r="V388" i="18"/>
  <c r="V431" i="18"/>
  <c r="V507" i="14"/>
  <c r="V506" i="18"/>
  <c r="V755" i="13"/>
  <c r="S489" i="13"/>
  <c r="V365" i="14"/>
  <c r="S392" i="13"/>
  <c r="V473" i="18"/>
  <c r="V430" i="18"/>
  <c r="V787" i="18"/>
  <c r="V502" i="14"/>
  <c r="S441" i="13"/>
  <c r="V793" i="13"/>
  <c r="V772" i="14"/>
  <c r="V738" i="18"/>
  <c r="V767" i="18"/>
  <c r="S506" i="14"/>
  <c r="S509" i="13"/>
  <c r="S443" i="13"/>
  <c r="V655" i="14"/>
  <c r="V682" i="18"/>
  <c r="Y286" i="17"/>
  <c r="L386" i="13"/>
  <c r="O478" i="14"/>
  <c r="O421" i="14"/>
  <c r="O394" i="13"/>
  <c r="L499" i="14"/>
  <c r="L360" i="18"/>
  <c r="M694" i="18"/>
  <c r="R634" i="14"/>
  <c r="M747" i="14"/>
  <c r="R775" i="18"/>
  <c r="N531" i="14"/>
  <c r="O516" i="18"/>
  <c r="M690" i="14"/>
  <c r="N367" i="14"/>
  <c r="L422" i="18"/>
  <c r="R643" i="14"/>
  <c r="L416" i="18"/>
  <c r="M800" i="13"/>
  <c r="N508" i="13"/>
  <c r="L367" i="14"/>
  <c r="L468" i="14"/>
  <c r="N503" i="14"/>
  <c r="L421" i="14"/>
  <c r="L432" i="18"/>
  <c r="R640" i="14"/>
  <c r="O512" i="18"/>
  <c r="L474" i="14"/>
  <c r="O373" i="18"/>
  <c r="L436" i="18"/>
  <c r="R711" i="14"/>
  <c r="L456" i="14"/>
  <c r="O614" i="17"/>
  <c r="L600" i="17"/>
  <c r="M725" i="14"/>
  <c r="M696" i="13"/>
  <c r="M639" i="13"/>
  <c r="M733" i="14"/>
  <c r="M725" i="18"/>
  <c r="M702" i="18"/>
  <c r="M745" i="14"/>
  <c r="M778" i="14"/>
  <c r="M654" i="18"/>
  <c r="M753" i="13"/>
  <c r="M705" i="14"/>
  <c r="M739" i="18"/>
  <c r="M691" i="18"/>
  <c r="M708" i="13"/>
  <c r="M682" i="18"/>
  <c r="M646" i="18"/>
  <c r="M780" i="14"/>
  <c r="M712" i="14"/>
  <c r="M704" i="14"/>
  <c r="M803" i="13"/>
  <c r="M782" i="14"/>
  <c r="N531" i="13"/>
  <c r="N539" i="13"/>
  <c r="N444" i="14"/>
  <c r="N368" i="14"/>
  <c r="N475" i="18"/>
  <c r="N286" i="13"/>
  <c r="N431" i="14"/>
  <c r="N425" i="13"/>
  <c r="N373" i="13"/>
  <c r="N516" i="13"/>
  <c r="N432" i="13"/>
  <c r="N466" i="18"/>
  <c r="N362" i="14"/>
  <c r="N520" i="14"/>
  <c r="N436" i="18"/>
  <c r="N419" i="14"/>
  <c r="N481" i="14"/>
  <c r="N418" i="14"/>
  <c r="N376" i="18"/>
  <c r="N386" i="18"/>
  <c r="N430" i="18"/>
  <c r="N364" i="14"/>
  <c r="N504" i="14"/>
  <c r="N438" i="14"/>
  <c r="N368" i="18"/>
  <c r="M722" i="14"/>
  <c r="H93" i="21"/>
  <c r="V501" i="14"/>
  <c r="V372" i="14"/>
  <c r="V485" i="14"/>
  <c r="V504" i="14"/>
  <c r="V430" i="14"/>
  <c r="V528" i="14"/>
  <c r="V443" i="13"/>
  <c r="V509" i="13"/>
  <c r="V526" i="14"/>
  <c r="V515" i="14"/>
  <c r="V422" i="13"/>
  <c r="V440" i="13"/>
  <c r="V456" i="14"/>
  <c r="V362" i="18"/>
  <c r="V471" i="18"/>
  <c r="V485" i="18"/>
  <c r="V497" i="18"/>
  <c r="V376" i="13"/>
  <c r="V393" i="13"/>
  <c r="V438" i="14"/>
  <c r="V381" i="18"/>
  <c r="V465" i="18"/>
  <c r="V489" i="13"/>
  <c r="V422" i="14"/>
  <c r="V371" i="13"/>
  <c r="V434" i="18"/>
  <c r="V443" i="18"/>
  <c r="V469" i="14"/>
  <c r="V514" i="13"/>
  <c r="V527" i="13"/>
  <c r="V483" i="18"/>
  <c r="V439" i="13"/>
  <c r="V489" i="14"/>
  <c r="V524" i="13"/>
  <c r="V427" i="18"/>
  <c r="V526" i="18"/>
  <c r="V460" i="18"/>
  <c r="V524" i="14"/>
  <c r="V381" i="14"/>
  <c r="V396" i="13"/>
  <c r="V482" i="18"/>
  <c r="V512" i="18"/>
  <c r="V392" i="13"/>
  <c r="V486" i="14"/>
  <c r="V390" i="14"/>
  <c r="V510" i="14"/>
  <c r="V437" i="14"/>
  <c r="V519" i="14"/>
  <c r="V522" i="13"/>
  <c r="V508" i="18"/>
  <c r="V382" i="18"/>
  <c r="V507" i="13"/>
  <c r="V440" i="18"/>
  <c r="V433" i="18"/>
  <c r="V394" i="14"/>
  <c r="V483" i="14"/>
  <c r="V415" i="14"/>
  <c r="V509" i="18"/>
  <c r="V517" i="18"/>
  <c r="V450" i="13"/>
  <c r="V512" i="14"/>
  <c r="V475" i="14"/>
  <c r="V395" i="14"/>
  <c r="V444" i="14"/>
  <c r="V475" i="13"/>
  <c r="V383" i="18"/>
  <c r="V487" i="13"/>
  <c r="V367" i="14"/>
  <c r="V429" i="14"/>
  <c r="V361" i="14"/>
  <c r="V484" i="13"/>
  <c r="V286" i="13"/>
  <c r="V442" i="14"/>
  <c r="V479" i="18"/>
  <c r="V525" i="18"/>
  <c r="V427" i="14"/>
  <c r="V385" i="14"/>
  <c r="V493" i="13"/>
  <c r="V456" i="18"/>
  <c r="V500" i="18"/>
  <c r="V445" i="14"/>
  <c r="V476" i="14"/>
  <c r="V495" i="13"/>
  <c r="V387" i="13"/>
  <c r="V492" i="13"/>
  <c r="V516" i="14"/>
  <c r="V368" i="14"/>
  <c r="V431" i="14"/>
  <c r="V543" i="13"/>
  <c r="V425" i="13"/>
  <c r="V464" i="14"/>
  <c r="V378" i="18"/>
  <c r="V435" i="13"/>
  <c r="V519" i="18"/>
  <c r="V496" i="13"/>
  <c r="V434" i="13"/>
  <c r="V369" i="14"/>
  <c r="V516" i="13"/>
  <c r="V432" i="13"/>
  <c r="V466" i="18"/>
  <c r="V377" i="13"/>
  <c r="V419" i="14"/>
  <c r="V487" i="14"/>
  <c r="V484" i="18"/>
  <c r="V481" i="14"/>
  <c r="V523" i="13"/>
  <c r="V472" i="14"/>
  <c r="V502" i="18"/>
  <c r="V415" i="18"/>
  <c r="V423" i="14"/>
  <c r="V375" i="13"/>
  <c r="V440" i="14"/>
  <c r="V466" i="14"/>
  <c r="V426" i="14"/>
  <c r="V519" i="13"/>
  <c r="V378" i="14"/>
  <c r="V423" i="13"/>
  <c r="V375" i="14"/>
  <c r="V498" i="14"/>
  <c r="V427" i="13"/>
  <c r="V422" i="18"/>
  <c r="V463" i="18"/>
  <c r="V504" i="18"/>
  <c r="V792" i="18"/>
  <c r="V724" i="14"/>
  <c r="V718" i="18"/>
  <c r="V783" i="18"/>
  <c r="V698" i="13"/>
  <c r="V679" i="18"/>
  <c r="V762" i="18"/>
  <c r="V633" i="18"/>
  <c r="V793" i="14"/>
  <c r="V739" i="13"/>
  <c r="V714" i="13"/>
  <c r="V721" i="18"/>
  <c r="V776" i="14"/>
  <c r="V731" i="14"/>
  <c r="V630" i="14"/>
  <c r="V647" i="18"/>
  <c r="V693" i="18"/>
  <c r="V702" i="13"/>
  <c r="V654" i="13"/>
  <c r="V735" i="13"/>
  <c r="V764" i="13"/>
  <c r="V744" i="18"/>
  <c r="V776" i="18"/>
  <c r="V696" i="18"/>
  <c r="V739" i="18"/>
  <c r="V730" i="14"/>
  <c r="V769" i="14"/>
  <c r="V787" i="14"/>
  <c r="V698" i="14"/>
  <c r="V662" i="13"/>
  <c r="V769" i="18"/>
  <c r="V784" i="14"/>
  <c r="V695" i="13"/>
  <c r="V742" i="18"/>
  <c r="V685" i="18"/>
  <c r="V733" i="14"/>
  <c r="V735" i="14"/>
  <c r="V781" i="18"/>
  <c r="V689" i="18"/>
  <c r="V545" i="14"/>
  <c r="V656" i="13"/>
  <c r="V727" i="14"/>
  <c r="V688" i="14"/>
  <c r="V685" i="14"/>
  <c r="V723" i="14"/>
  <c r="V744" i="13"/>
  <c r="V786" i="18"/>
  <c r="V694" i="18"/>
  <c r="V646" i="18"/>
  <c r="V777" i="14"/>
  <c r="V631" i="14"/>
  <c r="V706" i="13"/>
  <c r="V765" i="13"/>
  <c r="V650" i="14"/>
  <c r="V639" i="18"/>
  <c r="V647" i="14"/>
  <c r="V684" i="13"/>
  <c r="V697" i="13"/>
  <c r="V715" i="13"/>
  <c r="V728" i="18"/>
  <c r="V702" i="18"/>
  <c r="V629" i="14"/>
  <c r="V635" i="14"/>
  <c r="V661" i="13"/>
  <c r="V760" i="18"/>
  <c r="V785" i="13"/>
  <c r="V711" i="14"/>
  <c r="V797" i="13"/>
  <c r="V699" i="13"/>
  <c r="V645" i="18"/>
  <c r="V720" i="18"/>
  <c r="V734" i="18"/>
  <c r="V764" i="14"/>
  <c r="V678" i="18"/>
  <c r="V748" i="18"/>
  <c r="V720" i="13"/>
  <c r="V726" i="14"/>
  <c r="V746" i="13"/>
  <c r="V750" i="13"/>
  <c r="V788" i="14"/>
  <c r="V795" i="14"/>
  <c r="V805" i="13"/>
  <c r="V728" i="14"/>
  <c r="V766" i="14"/>
  <c r="V745" i="14"/>
  <c r="V778" i="14"/>
  <c r="V749" i="13"/>
  <c r="V642" i="14"/>
  <c r="V626" i="14"/>
  <c r="V760" i="13"/>
  <c r="V667" i="13"/>
  <c r="V701" i="18"/>
  <c r="V638" i="18"/>
  <c r="V785" i="18"/>
  <c r="V703" i="18"/>
  <c r="V768" i="14"/>
  <c r="V753" i="14"/>
  <c r="V706" i="14"/>
  <c r="V639" i="14"/>
  <c r="V746" i="18"/>
  <c r="V782" i="18"/>
  <c r="V708" i="13"/>
  <c r="V791" i="14"/>
  <c r="V756" i="13"/>
  <c r="V719" i="13"/>
  <c r="V713" i="13"/>
  <c r="V796" i="14"/>
  <c r="V734" i="14"/>
  <c r="V739" i="14"/>
  <c r="V641" i="18"/>
  <c r="V765" i="14"/>
  <c r="V809" i="13"/>
  <c r="V743" i="13"/>
  <c r="V778" i="13"/>
  <c r="V650" i="18"/>
  <c r="V738" i="13"/>
  <c r="V694" i="13"/>
  <c r="V707" i="13"/>
  <c r="V636" i="18"/>
  <c r="V687" i="18"/>
  <c r="V698" i="18"/>
  <c r="V691" i="18"/>
  <c r="V707" i="14"/>
  <c r="V724" i="13"/>
  <c r="S439" i="18"/>
  <c r="S472" i="13"/>
  <c r="S433" i="14"/>
  <c r="S513" i="13"/>
  <c r="S527" i="13"/>
  <c r="S374" i="18"/>
  <c r="S439" i="13"/>
  <c r="S489" i="14"/>
  <c r="S415" i="14"/>
  <c r="S524" i="13"/>
  <c r="S372" i="13"/>
  <c r="S517" i="18"/>
  <c r="S456" i="18"/>
  <c r="S500" i="18"/>
  <c r="S450" i="13"/>
  <c r="S524" i="14"/>
  <c r="S396" i="13"/>
  <c r="S482" i="18"/>
  <c r="S372" i="18"/>
  <c r="S466" i="18"/>
  <c r="S367" i="14"/>
  <c r="S394" i="13"/>
  <c r="S369" i="18"/>
  <c r="S479" i="18"/>
  <c r="S525" i="18"/>
  <c r="S382" i="18"/>
  <c r="S469" i="13"/>
  <c r="S507" i="13"/>
  <c r="S528" i="14"/>
  <c r="S444" i="13"/>
  <c r="S483" i="14"/>
  <c r="S512" i="14"/>
  <c r="S475" i="13"/>
  <c r="S473" i="18"/>
  <c r="S436" i="18"/>
  <c r="S475" i="18"/>
  <c r="S487" i="13"/>
  <c r="S528" i="13"/>
  <c r="S429" i="14"/>
  <c r="S361" i="14"/>
  <c r="S484" i="13"/>
  <c r="S517" i="14"/>
  <c r="S431" i="14"/>
  <c r="S502" i="18"/>
  <c r="S415" i="18"/>
  <c r="S425" i="13"/>
  <c r="S427" i="14"/>
  <c r="S434" i="14"/>
  <c r="S367" i="18"/>
  <c r="S424" i="18"/>
  <c r="S519" i="18"/>
  <c r="S434" i="13"/>
  <c r="S445" i="14"/>
  <c r="S495" i="13"/>
  <c r="S492" i="13"/>
  <c r="S432" i="13"/>
  <c r="S516" i="14"/>
  <c r="S368" i="14"/>
  <c r="S504" i="18"/>
  <c r="S360" i="18"/>
  <c r="S530" i="14"/>
  <c r="S509" i="14"/>
  <c r="S473" i="14"/>
  <c r="S377" i="13"/>
  <c r="S486" i="14"/>
  <c r="S458" i="18"/>
  <c r="S505" i="14"/>
  <c r="S373" i="14"/>
  <c r="S443" i="14"/>
  <c r="S364" i="18"/>
  <c r="S425" i="18"/>
  <c r="S361" i="18"/>
  <c r="S520" i="13"/>
  <c r="S543" i="13"/>
  <c r="S479" i="14"/>
  <c r="S378" i="18"/>
  <c r="S440" i="14"/>
  <c r="S395" i="13"/>
  <c r="S435" i="13"/>
  <c r="S526" i="18"/>
  <c r="S496" i="13"/>
  <c r="S375" i="14"/>
  <c r="S395" i="14"/>
  <c r="S516" i="13"/>
  <c r="S444" i="14"/>
  <c r="S422" i="18"/>
  <c r="S464" i="18"/>
  <c r="S507" i="18"/>
  <c r="S393" i="14"/>
  <c r="S511" i="14"/>
  <c r="S480" i="13"/>
  <c r="S436" i="13"/>
  <c r="S514" i="14"/>
  <c r="S421" i="13"/>
  <c r="S528" i="18"/>
  <c r="S466" i="14"/>
  <c r="S519" i="13"/>
  <c r="S485" i="18"/>
  <c r="S378" i="14"/>
  <c r="S423" i="13"/>
  <c r="S476" i="14"/>
  <c r="S387" i="13"/>
  <c r="S498" i="14"/>
  <c r="S427" i="13"/>
  <c r="S475" i="14"/>
  <c r="S428" i="13"/>
  <c r="S463" i="14"/>
  <c r="S499" i="14"/>
  <c r="S447" i="13"/>
  <c r="S369" i="13"/>
  <c r="S412" i="18"/>
  <c r="S390" i="18"/>
  <c r="S471" i="13"/>
  <c r="S470" i="18"/>
  <c r="S389" i="18"/>
  <c r="S428" i="18"/>
  <c r="S497" i="18"/>
  <c r="S513" i="14"/>
  <c r="S502" i="14"/>
  <c r="S369" i="14"/>
  <c r="S418" i="14"/>
  <c r="S511" i="13"/>
  <c r="Q93" i="21"/>
  <c r="O610" i="17"/>
  <c r="N421" i="14"/>
  <c r="M766" i="18"/>
  <c r="M654" i="13"/>
  <c r="M785" i="18"/>
  <c r="M751" i="13"/>
  <c r="N426" i="18"/>
  <c r="N453" i="13"/>
  <c r="N500" i="14"/>
  <c r="M722" i="13"/>
  <c r="M737" i="14"/>
  <c r="M663" i="13"/>
  <c r="M780" i="18"/>
  <c r="M737" i="18"/>
  <c r="N530" i="14"/>
  <c r="M633" i="18"/>
  <c r="N494" i="13"/>
  <c r="N526" i="13"/>
  <c r="N522" i="14"/>
  <c r="M692" i="18"/>
  <c r="M760" i="18"/>
  <c r="M794" i="14"/>
  <c r="N389" i="14"/>
  <c r="N474" i="14"/>
  <c r="Q599" i="17"/>
  <c r="M748" i="13"/>
  <c r="M650" i="13"/>
  <c r="M741" i="13"/>
  <c r="M714" i="13"/>
  <c r="L614" i="17"/>
  <c r="U614" i="17"/>
  <c r="T609" i="17"/>
  <c r="Y281" i="17"/>
  <c r="S737" i="18"/>
  <c r="T434" i="14"/>
  <c r="S800" i="13"/>
  <c r="S703" i="14"/>
  <c r="S627" i="18"/>
  <c r="O692" i="18"/>
  <c r="O765" i="18"/>
  <c r="P467" i="13"/>
  <c r="T508" i="14"/>
  <c r="P385" i="18"/>
  <c r="S627" i="14"/>
  <c r="Q797" i="13"/>
  <c r="S631" i="14"/>
  <c r="S698" i="14"/>
  <c r="S778" i="14"/>
  <c r="S707" i="14"/>
  <c r="S694" i="18"/>
  <c r="S719" i="18"/>
  <c r="S760" i="18"/>
  <c r="S735" i="13"/>
  <c r="S629" i="14"/>
  <c r="S753" i="14"/>
  <c r="S727" i="14"/>
  <c r="S780" i="13"/>
  <c r="S545" i="14"/>
  <c r="O693" i="18"/>
  <c r="S781" i="18"/>
  <c r="S684" i="13"/>
  <c r="O809" i="13"/>
  <c r="S777" i="18"/>
  <c r="V533" i="13"/>
  <c r="V505" i="14"/>
  <c r="V420" i="14"/>
  <c r="V381" i="13"/>
  <c r="V363" i="14"/>
  <c r="V521" i="13"/>
  <c r="V426" i="18"/>
  <c r="V369" i="18"/>
  <c r="V439" i="18"/>
  <c r="V459" i="18"/>
  <c r="V517" i="14"/>
  <c r="V433" i="14"/>
  <c r="V451" i="13"/>
  <c r="V469" i="18"/>
  <c r="V412" i="18"/>
  <c r="V480" i="13"/>
  <c r="V479" i="14"/>
  <c r="V514" i="14"/>
  <c r="V434" i="14"/>
  <c r="V421" i="13"/>
  <c r="V514" i="18"/>
  <c r="V527" i="14"/>
  <c r="V520" i="18"/>
  <c r="V488" i="13"/>
  <c r="V446" i="13"/>
  <c r="V439" i="14"/>
  <c r="V444" i="18"/>
  <c r="V464" i="18"/>
  <c r="V510" i="18"/>
  <c r="V485" i="13"/>
  <c r="V370" i="13"/>
  <c r="V535" i="13"/>
  <c r="V368" i="13"/>
  <c r="V421" i="18"/>
  <c r="V361" i="18"/>
  <c r="V536" i="13"/>
  <c r="V442" i="13"/>
  <c r="V430" i="13"/>
  <c r="V384" i="14"/>
  <c r="V491" i="13"/>
  <c r="V373" i="13"/>
  <c r="V528" i="18"/>
  <c r="V365" i="18"/>
  <c r="V387" i="18"/>
  <c r="V444" i="13"/>
  <c r="V515" i="18"/>
  <c r="V374" i="13"/>
  <c r="V518" i="13"/>
  <c r="V445" i="13"/>
  <c r="V530" i="13"/>
  <c r="V465" i="13"/>
  <c r="V523" i="18"/>
  <c r="V413" i="18"/>
  <c r="V517" i="13"/>
  <c r="V417" i="14"/>
  <c r="V369" i="13"/>
  <c r="V513" i="13"/>
  <c r="V520" i="13"/>
  <c r="V384" i="13"/>
  <c r="V532" i="13"/>
  <c r="V448" i="13"/>
  <c r="V386" i="18"/>
  <c r="V429" i="18"/>
  <c r="V395" i="13"/>
  <c r="V366" i="18"/>
  <c r="V373" i="14"/>
  <c r="V443" i="14"/>
  <c r="V472" i="13"/>
  <c r="V438" i="13"/>
  <c r="V470" i="13"/>
  <c r="V392" i="14"/>
  <c r="V414" i="18"/>
  <c r="V425" i="18"/>
  <c r="V460" i="14"/>
  <c r="V469" i="13"/>
  <c r="V525" i="13"/>
  <c r="V436" i="13"/>
  <c r="V367" i="18"/>
  <c r="V503" i="18"/>
  <c r="V380" i="18"/>
  <c r="V461" i="18"/>
  <c r="V449" i="13"/>
  <c r="V370" i="14"/>
  <c r="V518" i="18"/>
  <c r="V521" i="18"/>
  <c r="V416" i="14"/>
  <c r="V400" i="13"/>
  <c r="V393" i="14"/>
  <c r="V511" i="14"/>
  <c r="V500" i="13"/>
  <c r="V716" i="13"/>
  <c r="V628" i="18"/>
  <c r="V731" i="18"/>
  <c r="V708" i="18"/>
  <c r="V705" i="18"/>
  <c r="V733" i="18"/>
  <c r="U71" i="19"/>
  <c r="V711" i="13"/>
  <c r="V681" i="14"/>
  <c r="V737" i="13"/>
  <c r="V659" i="13"/>
  <c r="V703" i="13"/>
  <c r="V791" i="18"/>
  <c r="V777" i="18"/>
  <c r="V761" i="18"/>
  <c r="V706" i="18"/>
  <c r="V766" i="13"/>
  <c r="V743" i="14"/>
  <c r="V704" i="14"/>
  <c r="V701" i="14"/>
  <c r="V634" i="14"/>
  <c r="V786" i="13"/>
  <c r="V688" i="18"/>
  <c r="V747" i="18"/>
  <c r="V736" i="18"/>
  <c r="V791" i="13"/>
  <c r="V685" i="13"/>
  <c r="V643" i="14"/>
  <c r="V651" i="13"/>
  <c r="V658" i="14"/>
  <c r="V704" i="18"/>
  <c r="V745" i="18"/>
  <c r="V625" i="18"/>
  <c r="V656" i="14"/>
  <c r="V745" i="13"/>
  <c r="V762" i="13"/>
  <c r="V670" i="13"/>
  <c r="V684" i="18"/>
  <c r="V641" i="14"/>
  <c r="V751" i="13"/>
  <c r="V639" i="13"/>
  <c r="V789" i="18"/>
  <c r="V705" i="14"/>
  <c r="V761" i="13"/>
  <c r="V747" i="13"/>
  <c r="V794" i="14"/>
  <c r="V752" i="13"/>
  <c r="V692" i="13"/>
  <c r="V557" i="13"/>
  <c r="V799" i="13"/>
  <c r="V677" i="18"/>
  <c r="V775" i="18"/>
  <c r="V743" i="18"/>
  <c r="V689" i="14"/>
  <c r="V654" i="14"/>
  <c r="V679" i="14"/>
  <c r="V759" i="13"/>
  <c r="V683" i="18"/>
  <c r="V680" i="18"/>
  <c r="V628" i="14"/>
  <c r="V637" i="14"/>
  <c r="V773" i="14"/>
  <c r="V638" i="14"/>
  <c r="V651" i="14"/>
  <c r="V807" i="13"/>
  <c r="V771" i="13"/>
  <c r="V696" i="14"/>
  <c r="V693" i="14"/>
  <c r="V645" i="14"/>
  <c r="V664" i="13"/>
  <c r="V708" i="14"/>
  <c r="V681" i="18"/>
  <c r="V721" i="14"/>
  <c r="V649" i="18"/>
  <c r="V732" i="18"/>
  <c r="V651" i="18"/>
  <c r="V686" i="14"/>
  <c r="V709" i="14"/>
  <c r="V649" i="14"/>
  <c r="V654" i="18"/>
  <c r="V722" i="18"/>
  <c r="V710" i="13"/>
  <c r="V633" i="14"/>
  <c r="V691" i="14"/>
  <c r="V740" i="13"/>
  <c r="V644" i="18"/>
  <c r="V724" i="18"/>
  <c r="V710" i="14"/>
  <c r="V741" i="18"/>
  <c r="V707" i="18"/>
  <c r="V787" i="13"/>
  <c r="V742" i="14"/>
  <c r="V747" i="14"/>
  <c r="V646" i="14"/>
  <c r="V647" i="13"/>
  <c r="V763" i="18"/>
  <c r="V770" i="18"/>
  <c r="V644" i="14"/>
  <c r="V652" i="14"/>
  <c r="V753" i="13"/>
  <c r="V754" i="13"/>
  <c r="V700" i="13"/>
  <c r="S385" i="13"/>
  <c r="S520" i="14"/>
  <c r="S523" i="18"/>
  <c r="S485" i="13"/>
  <c r="S370" i="13"/>
  <c r="S535" i="13"/>
  <c r="S368" i="13"/>
  <c r="S414" i="18"/>
  <c r="S421" i="18"/>
  <c r="S469" i="14"/>
  <c r="S442" i="13"/>
  <c r="S514" i="13"/>
  <c r="S430" i="13"/>
  <c r="S375" i="13"/>
  <c r="S464" i="14"/>
  <c r="S384" i="14"/>
  <c r="S491" i="13"/>
  <c r="S373" i="13"/>
  <c r="S440" i="18"/>
  <c r="S483" i="18"/>
  <c r="S386" i="18"/>
  <c r="S365" i="18"/>
  <c r="S501" i="18"/>
  <c r="S429" i="18"/>
  <c r="S464" i="13"/>
  <c r="S394" i="14"/>
  <c r="S391" i="14"/>
  <c r="S519" i="14"/>
  <c r="S506" i="18"/>
  <c r="S413" i="18"/>
  <c r="S417" i="14"/>
  <c r="S432" i="14"/>
  <c r="S507" i="14"/>
  <c r="S523" i="13"/>
  <c r="S442" i="14"/>
  <c r="S429" i="13"/>
  <c r="S443" i="18"/>
  <c r="S384" i="13"/>
  <c r="S430" i="14"/>
  <c r="S448" i="13"/>
  <c r="S514" i="18"/>
  <c r="S503" i="18"/>
  <c r="S527" i="14"/>
  <c r="S515" i="14"/>
  <c r="S377" i="14"/>
  <c r="S379" i="18"/>
  <c r="S377" i="18"/>
  <c r="S518" i="18"/>
  <c r="S510" i="18"/>
  <c r="S438" i="13"/>
  <c r="S383" i="13"/>
  <c r="S392" i="14"/>
  <c r="S431" i="18"/>
  <c r="S388" i="18"/>
  <c r="S485" i="14"/>
  <c r="S460" i="14"/>
  <c r="S525" i="13"/>
  <c r="S385" i="14"/>
  <c r="S503" i="14"/>
  <c r="S423" i="14"/>
  <c r="S426" i="13"/>
  <c r="S493" i="13"/>
  <c r="S531" i="13"/>
  <c r="S471" i="14"/>
  <c r="S417" i="18"/>
  <c r="S382" i="13"/>
  <c r="S366" i="14"/>
  <c r="S391" i="13"/>
  <c r="S496" i="18"/>
  <c r="S521" i="18"/>
  <c r="S416" i="14"/>
  <c r="S501" i="14"/>
  <c r="S364" i="14"/>
  <c r="S400" i="13"/>
  <c r="S522" i="13"/>
  <c r="S500" i="13"/>
  <c r="S472" i="14"/>
  <c r="S467" i="18"/>
  <c r="S508" i="18"/>
  <c r="S504" i="14"/>
  <c r="S424" i="14"/>
  <c r="S532" i="13"/>
  <c r="S438" i="18"/>
  <c r="S538" i="13"/>
  <c r="S454" i="18"/>
  <c r="S466" i="13"/>
  <c r="S478" i="13"/>
  <c r="S437" i="13"/>
  <c r="S371" i="13"/>
  <c r="S426" i="18"/>
  <c r="S434" i="18"/>
  <c r="S481" i="14"/>
  <c r="S372" i="14"/>
  <c r="S452" i="13"/>
  <c r="P383" i="14"/>
  <c r="S702" i="14"/>
  <c r="Q780" i="14"/>
  <c r="S722" i="13"/>
  <c r="S741" i="14"/>
  <c r="P537" i="13"/>
  <c r="S712" i="13"/>
  <c r="S789" i="13"/>
  <c r="S657" i="13"/>
  <c r="Q800" i="13"/>
  <c r="S650" i="13"/>
  <c r="S806" i="13"/>
  <c r="S763" i="13"/>
  <c r="S754" i="14"/>
  <c r="O695" i="18"/>
  <c r="S648" i="18"/>
  <c r="S735" i="18"/>
  <c r="S699" i="18"/>
  <c r="Q737" i="18"/>
  <c r="S764" i="18"/>
  <c r="P436" i="14"/>
  <c r="T508" i="13"/>
  <c r="T509" i="14"/>
  <c r="S756" i="13"/>
  <c r="S721" i="13"/>
  <c r="S711" i="14"/>
  <c r="Q791" i="14"/>
  <c r="S814" i="13"/>
  <c r="O698" i="14"/>
  <c r="Q745" i="14"/>
  <c r="S680" i="14"/>
  <c r="S787" i="14"/>
  <c r="Q766" i="14"/>
  <c r="S782" i="18"/>
  <c r="S739" i="18"/>
  <c r="S661" i="13"/>
  <c r="S694" i="13"/>
  <c r="S793" i="13"/>
  <c r="S785" i="14"/>
  <c r="S689" i="18"/>
  <c r="O696" i="14"/>
  <c r="S484" i="18"/>
  <c r="V659" i="14"/>
  <c r="V723" i="18"/>
  <c r="V478" i="13"/>
  <c r="V740" i="18"/>
  <c r="P485" i="14"/>
  <c r="P466" i="14"/>
  <c r="S749" i="14"/>
  <c r="P463" i="14"/>
  <c r="U609" i="17"/>
  <c r="S797" i="13"/>
  <c r="S766" i="14"/>
  <c r="S676" i="18"/>
  <c r="Q779" i="14"/>
  <c r="P500" i="14"/>
  <c r="T386" i="13"/>
  <c r="P482" i="14"/>
  <c r="T368" i="18"/>
  <c r="P478" i="18"/>
  <c r="S655" i="13"/>
  <c r="Q657" i="13"/>
  <c r="O650" i="13"/>
  <c r="S741" i="13"/>
  <c r="S699" i="14"/>
  <c r="S779" i="14"/>
  <c r="S744" i="14"/>
  <c r="S774" i="14"/>
  <c r="O727" i="18"/>
  <c r="S700" i="18"/>
  <c r="S642" i="18"/>
  <c r="P286" i="13"/>
  <c r="T504" i="18"/>
  <c r="T422" i="18"/>
  <c r="S699" i="13"/>
  <c r="Q756" i="13"/>
  <c r="S736" i="13"/>
  <c r="Q711" i="14"/>
  <c r="S791" i="14"/>
  <c r="S708" i="13"/>
  <c r="Q748" i="14"/>
  <c r="S785" i="13"/>
  <c r="S730" i="14"/>
  <c r="S687" i="18"/>
  <c r="S746" i="18"/>
  <c r="P496" i="13"/>
  <c r="P517" i="18"/>
  <c r="S685" i="14"/>
  <c r="S801" i="13"/>
  <c r="S788" i="14"/>
  <c r="P464" i="13"/>
  <c r="S664" i="13"/>
  <c r="P491" i="13"/>
  <c r="V781" i="14"/>
  <c r="V792" i="14"/>
  <c r="V796" i="13"/>
  <c r="S521" i="13"/>
  <c r="V480" i="14"/>
  <c r="V391" i="13"/>
  <c r="S381" i="13"/>
  <c r="V280" i="14"/>
  <c r="V767" i="14"/>
  <c r="V461" i="14"/>
  <c r="V499" i="18"/>
  <c r="V732" i="14"/>
  <c r="Q705" i="14"/>
  <c r="Q746" i="13"/>
  <c r="Q715" i="13"/>
  <c r="T388" i="13"/>
  <c r="Q778" i="14"/>
  <c r="O777" i="14"/>
  <c r="P471" i="18"/>
  <c r="S707" i="13"/>
  <c r="T482" i="14"/>
  <c r="P368" i="18"/>
  <c r="T380" i="13"/>
  <c r="P421" i="14"/>
  <c r="Q669" i="13"/>
  <c r="O789" i="13"/>
  <c r="S737" i="14"/>
  <c r="S663" i="13"/>
  <c r="S755" i="13"/>
  <c r="Q744" i="14"/>
  <c r="S695" i="18"/>
  <c r="S630" i="18"/>
  <c r="P508" i="13"/>
  <c r="T484" i="13"/>
  <c r="P361" i="14"/>
  <c r="P479" i="13"/>
  <c r="T367" i="14"/>
  <c r="T466" i="18"/>
  <c r="P360" i="18"/>
  <c r="P430" i="18"/>
  <c r="S808" i="13"/>
  <c r="S749" i="13"/>
  <c r="O711" i="14"/>
  <c r="S745" i="14"/>
  <c r="Q708" i="13"/>
  <c r="Q785" i="13"/>
  <c r="S803" i="13"/>
  <c r="S786" i="18"/>
  <c r="S636" i="18"/>
  <c r="S744" i="18"/>
  <c r="P396" i="13"/>
  <c r="P495" i="13"/>
  <c r="S668" i="13"/>
  <c r="Q654" i="13"/>
  <c r="S639" i="14"/>
  <c r="S768" i="14"/>
  <c r="O703" i="18"/>
  <c r="S785" i="18"/>
  <c r="S728" i="18"/>
  <c r="S738" i="18"/>
  <c r="S767" i="18"/>
  <c r="V371" i="14"/>
  <c r="V389" i="13"/>
  <c r="S380" i="18"/>
  <c r="V738" i="14"/>
  <c r="P453" i="13"/>
  <c r="T363" i="18"/>
  <c r="S783" i="14"/>
  <c r="S693" i="18"/>
  <c r="S652" i="13"/>
  <c r="S748" i="13"/>
  <c r="S669" i="13"/>
  <c r="O806" i="13"/>
  <c r="S770" i="14"/>
  <c r="S636" i="14"/>
  <c r="S740" i="14"/>
  <c r="Q755" i="13"/>
  <c r="O774" i="14"/>
  <c r="S768" i="18"/>
  <c r="S780" i="18"/>
  <c r="S729" i="18"/>
  <c r="S765" i="18"/>
  <c r="P487" i="14"/>
  <c r="T377" i="13"/>
  <c r="P530" i="14"/>
  <c r="T360" i="18"/>
  <c r="T482" i="18"/>
  <c r="S658" i="13"/>
  <c r="S662" i="13"/>
  <c r="O749" i="13"/>
  <c r="O680" i="14"/>
  <c r="S748" i="14"/>
  <c r="O707" i="14"/>
  <c r="S646" i="18"/>
  <c r="O696" i="18"/>
  <c r="S776" i="18"/>
  <c r="T428" i="18"/>
  <c r="T517" i="18"/>
  <c r="S635" i="14"/>
  <c r="S738" i="13"/>
  <c r="S666" i="13"/>
  <c r="S786" i="14"/>
  <c r="S688" i="14"/>
  <c r="S702" i="13"/>
  <c r="S750" i="13"/>
  <c r="S771" i="18"/>
  <c r="S650" i="18"/>
  <c r="S752" i="13"/>
  <c r="S731" i="14"/>
  <c r="V496" i="18"/>
  <c r="S444" i="18"/>
  <c r="V794" i="13"/>
  <c r="V782" i="13"/>
  <c r="V712" i="14"/>
  <c r="V751" i="14"/>
  <c r="V437" i="13"/>
  <c r="S480" i="14"/>
  <c r="V515" i="13"/>
  <c r="V697" i="14"/>
  <c r="V694" i="14"/>
  <c r="S640" i="18"/>
  <c r="S790" i="18"/>
  <c r="S635" i="18"/>
  <c r="S705" i="14"/>
  <c r="S761" i="13"/>
  <c r="S747" i="13"/>
  <c r="S692" i="13"/>
  <c r="S557" i="13"/>
  <c r="S766" i="13"/>
  <c r="S750" i="18"/>
  <c r="S643" i="14"/>
  <c r="S795" i="13"/>
  <c r="S694" i="14"/>
  <c r="S641" i="18"/>
  <c r="S660" i="14"/>
  <c r="S809" i="13"/>
  <c r="S743" i="13"/>
  <c r="S655" i="18"/>
  <c r="P475" i="18"/>
  <c r="P504" i="18"/>
  <c r="S795" i="14"/>
  <c r="S703" i="18"/>
  <c r="P419" i="18"/>
  <c r="Q783" i="14"/>
  <c r="T474" i="14"/>
  <c r="P522" i="14"/>
  <c r="T478" i="18"/>
  <c r="Q655" i="13"/>
  <c r="S728" i="13"/>
  <c r="S690" i="14"/>
  <c r="Q770" i="14"/>
  <c r="S640" i="14"/>
  <c r="Q663" i="13"/>
  <c r="Q702" i="14"/>
  <c r="S693" i="13"/>
  <c r="S722" i="14"/>
  <c r="S643" i="18"/>
  <c r="S727" i="18"/>
  <c r="S697" i="18"/>
  <c r="Q630" i="18"/>
  <c r="S632" i="18"/>
  <c r="P387" i="14"/>
  <c r="T413" i="13"/>
  <c r="T392" i="13"/>
  <c r="T512" i="18"/>
  <c r="O662" i="13"/>
  <c r="S769" i="14"/>
  <c r="S777" i="14"/>
  <c r="S728" i="14"/>
  <c r="S691" i="18"/>
  <c r="S787" i="18"/>
  <c r="S698" i="18"/>
  <c r="S764" i="13"/>
  <c r="Q738" i="13"/>
  <c r="S654" i="13"/>
  <c r="S744" i="13"/>
  <c r="Q688" i="14"/>
  <c r="S772" i="14"/>
  <c r="S647" i="18"/>
  <c r="V632" i="14"/>
  <c r="S462" i="14"/>
  <c r="S441" i="14"/>
  <c r="S499" i="18"/>
  <c r="M773" i="18"/>
  <c r="Y272" i="17"/>
  <c r="N458" i="18"/>
  <c r="M637" i="18"/>
  <c r="M757" i="13"/>
  <c r="Q600" i="17"/>
  <c r="N669" i="13"/>
  <c r="U770" i="14"/>
  <c r="U719" i="18"/>
  <c r="N760" i="18"/>
  <c r="U772" i="14"/>
  <c r="U647" i="18"/>
  <c r="N702" i="18"/>
  <c r="U689" i="18"/>
  <c r="U643" i="14"/>
  <c r="O743" i="13"/>
  <c r="S647" i="14"/>
  <c r="S794" i="14"/>
  <c r="S693" i="14"/>
  <c r="U742" i="18"/>
  <c r="S714" i="13"/>
  <c r="S704" i="14"/>
  <c r="N659" i="14"/>
  <c r="Q737" i="13"/>
  <c r="S641" i="13"/>
  <c r="U739" i="13"/>
  <c r="N720" i="18"/>
  <c r="N747" i="14"/>
  <c r="N737" i="13"/>
  <c r="N705" i="18"/>
  <c r="U709" i="13"/>
  <c r="U791" i="14"/>
  <c r="N694" i="18"/>
  <c r="S702" i="18"/>
  <c r="Q557" i="13"/>
  <c r="N664" i="13"/>
  <c r="U715" i="13"/>
  <c r="S778" i="13"/>
  <c r="S697" i="13"/>
  <c r="N692" i="13"/>
  <c r="U752" i="13"/>
  <c r="S726" i="14"/>
  <c r="U696" i="14"/>
  <c r="S685" i="18"/>
  <c r="S739" i="14"/>
  <c r="S745" i="13"/>
  <c r="P458" i="14"/>
  <c r="S758" i="13"/>
  <c r="S724" i="14"/>
  <c r="S642" i="13"/>
  <c r="U647" i="14"/>
  <c r="U727" i="18"/>
  <c r="N632" i="18"/>
  <c r="S638" i="18"/>
  <c r="N557" i="13"/>
  <c r="S715" i="13"/>
  <c r="S633" i="14"/>
  <c r="U747" i="13"/>
  <c r="S776" i="14"/>
  <c r="S735" i="14"/>
  <c r="S791" i="13"/>
  <c r="S742" i="18"/>
  <c r="S639" i="18"/>
  <c r="S652" i="14"/>
  <c r="S700" i="14"/>
  <c r="S708" i="14"/>
  <c r="U778" i="13"/>
  <c r="U722" i="14"/>
  <c r="U737" i="18"/>
  <c r="U756" i="13"/>
  <c r="N778" i="14"/>
  <c r="U776" i="18"/>
  <c r="N786" i="18"/>
  <c r="N694" i="13"/>
  <c r="U801" i="13"/>
  <c r="U785" i="18"/>
  <c r="P528" i="18"/>
  <c r="S746" i="13"/>
  <c r="S645" i="14"/>
  <c r="S696" i="14"/>
  <c r="S720" i="13"/>
  <c r="S733" i="14"/>
  <c r="S648" i="14"/>
  <c r="S773" i="14"/>
  <c r="U626" i="14"/>
  <c r="S644" i="14"/>
  <c r="S750" i="14"/>
  <c r="S644" i="13"/>
  <c r="S665" i="13"/>
  <c r="S732" i="14"/>
  <c r="S752" i="14"/>
  <c r="S757" i="13"/>
  <c r="U699" i="13"/>
  <c r="N724" i="13"/>
  <c r="U808" i="13"/>
  <c r="N746" i="18"/>
  <c r="U768" i="14"/>
  <c r="U728" i="18"/>
  <c r="U685" i="13"/>
  <c r="N762" i="13"/>
  <c r="U792" i="14"/>
  <c r="S683" i="14"/>
  <c r="N652" i="13"/>
  <c r="U655" i="13"/>
  <c r="N703" i="14"/>
  <c r="N702" i="14"/>
  <c r="N797" i="13"/>
  <c r="U666" i="13"/>
  <c r="N650" i="18"/>
  <c r="S630" i="14"/>
  <c r="U731" i="14"/>
  <c r="S685" i="13"/>
  <c r="U693" i="14"/>
  <c r="S765" i="14"/>
  <c r="S747" i="18"/>
  <c r="S654" i="14"/>
  <c r="U784" i="13"/>
  <c r="S634" i="18"/>
  <c r="S656" i="18"/>
  <c r="U657" i="13"/>
  <c r="U727" i="14"/>
  <c r="U743" i="13"/>
  <c r="N752" i="13"/>
  <c r="U765" i="14"/>
  <c r="N685" i="18"/>
  <c r="N802" i="13"/>
  <c r="U645" i="13"/>
  <c r="U695" i="14"/>
  <c r="U629" i="18"/>
  <c r="U630" i="18"/>
  <c r="U787" i="14"/>
  <c r="N753" i="14"/>
  <c r="N703" i="18"/>
  <c r="N647" i="14"/>
  <c r="U711" i="13"/>
  <c r="N789" i="13"/>
  <c r="N741" i="13"/>
  <c r="N722" i="13"/>
  <c r="N690" i="14"/>
  <c r="N663" i="13"/>
  <c r="N744" i="14"/>
  <c r="U754" i="14"/>
  <c r="U741" i="14"/>
  <c r="N693" i="13"/>
  <c r="N722" i="14"/>
  <c r="U643" i="18"/>
  <c r="N780" i="18"/>
  <c r="N648" i="18"/>
  <c r="U642" i="18"/>
  <c r="N765" i="18"/>
  <c r="T610" i="17"/>
  <c r="N658" i="13"/>
  <c r="U627" i="14"/>
  <c r="N808" i="13"/>
  <c r="N791" i="14"/>
  <c r="U814" i="13"/>
  <c r="U778" i="14"/>
  <c r="U708" i="13"/>
  <c r="N748" i="14"/>
  <c r="N785" i="13"/>
  <c r="U780" i="14"/>
  <c r="U728" i="14"/>
  <c r="U803" i="13"/>
  <c r="N646" i="18"/>
  <c r="U787" i="18"/>
  <c r="N698" i="18"/>
  <c r="U739" i="18"/>
  <c r="U696" i="18"/>
  <c r="U744" i="18"/>
  <c r="K612" i="17"/>
  <c r="N666" i="13"/>
  <c r="N629" i="14"/>
  <c r="N706" i="14"/>
  <c r="N786" i="14"/>
  <c r="N688" i="14"/>
  <c r="U780" i="13"/>
  <c r="U750" i="13"/>
  <c r="U785" i="14"/>
  <c r="U545" i="14"/>
  <c r="N647" i="18"/>
  <c r="U702" i="18"/>
  <c r="U781" i="18"/>
  <c r="N715" i="13"/>
  <c r="U697" i="13"/>
  <c r="U746" i="13"/>
  <c r="N731" i="14"/>
  <c r="N685" i="13"/>
  <c r="N726" i="14"/>
  <c r="U776" i="14"/>
  <c r="N747" i="18"/>
  <c r="N655" i="14"/>
  <c r="N734" i="14"/>
  <c r="U704" i="14"/>
  <c r="N680" i="18"/>
  <c r="N722" i="18"/>
  <c r="N794" i="13"/>
  <c r="N646" i="14"/>
  <c r="N679" i="14"/>
  <c r="U726" i="18"/>
  <c r="O648" i="13"/>
  <c r="O721" i="18"/>
  <c r="Q754" i="13"/>
  <c r="Q638" i="14"/>
  <c r="Q763" i="18"/>
  <c r="S686" i="18"/>
  <c r="S631" i="18"/>
  <c r="S725" i="14"/>
  <c r="S717" i="13"/>
  <c r="S788" i="13"/>
  <c r="S798" i="13"/>
  <c r="S781" i="13"/>
  <c r="S740" i="13"/>
  <c r="S671" i="13"/>
  <c r="S788" i="18"/>
  <c r="S677" i="18"/>
  <c r="S681" i="18"/>
  <c r="S653" i="14"/>
  <c r="S716" i="13"/>
  <c r="S657" i="14"/>
  <c r="S802" i="13"/>
  <c r="S649" i="18"/>
  <c r="S741" i="18"/>
  <c r="S743" i="18"/>
  <c r="S642" i="14"/>
  <c r="S792" i="14"/>
  <c r="S712" i="14"/>
  <c r="S781" i="14"/>
  <c r="S709" i="14"/>
  <c r="S747" i="14"/>
  <c r="S659" i="13"/>
  <c r="S698" i="13"/>
  <c r="S713" i="13"/>
  <c r="S649" i="14"/>
  <c r="S762" i="13"/>
  <c r="S646" i="14"/>
  <c r="S759" i="13"/>
  <c r="S703" i="13"/>
  <c r="S659" i="14"/>
  <c r="S794" i="13"/>
  <c r="S684" i="18"/>
  <c r="S634" i="14"/>
  <c r="S655" i="14"/>
  <c r="S695" i="13"/>
  <c r="S641" i="14"/>
  <c r="S639" i="13"/>
  <c r="S772" i="18"/>
  <c r="S790" i="14"/>
  <c r="S799" i="13"/>
  <c r="S792" i="18"/>
  <c r="S725" i="18"/>
  <c r="S775" i="18"/>
  <c r="S726" i="18"/>
  <c r="S730" i="18"/>
  <c r="S763" i="14"/>
  <c r="S721" i="14"/>
  <c r="S783" i="13"/>
  <c r="S701" i="13"/>
  <c r="S706" i="13"/>
  <c r="S653" i="13"/>
  <c r="S718" i="18"/>
  <c r="S731" i="18"/>
  <c r="S645" i="18"/>
  <c r="S681" i="14"/>
  <c r="S751" i="14"/>
  <c r="S765" i="13"/>
  <c r="S679" i="14"/>
  <c r="S782" i="13"/>
  <c r="S682" i="18"/>
  <c r="S762" i="18"/>
  <c r="S760" i="13"/>
  <c r="S710" i="13"/>
  <c r="S754" i="13"/>
  <c r="S638" i="14"/>
  <c r="S721" i="18"/>
  <c r="S684" i="14"/>
  <c r="S691" i="14"/>
  <c r="S729" i="14"/>
  <c r="S682" i="14"/>
  <c r="S705" i="13"/>
  <c r="S649" i="13"/>
  <c r="S740" i="18"/>
  <c r="S779" i="18"/>
  <c r="S710" i="14"/>
  <c r="S789" i="14"/>
  <c r="S638" i="13"/>
  <c r="S704" i="18"/>
  <c r="S769" i="18"/>
  <c r="S651" i="18"/>
  <c r="S733" i="18"/>
  <c r="R71" i="19"/>
  <c r="S670" i="13"/>
  <c r="S654" i="18"/>
  <c r="S706" i="18"/>
  <c r="S793" i="14"/>
  <c r="S796" i="14"/>
  <c r="S789" i="18"/>
  <c r="S778" i="18"/>
  <c r="S736" i="14"/>
  <c r="S771" i="14"/>
  <c r="S651" i="13"/>
  <c r="S810" i="13"/>
  <c r="S644" i="18"/>
  <c r="S692" i="14"/>
  <c r="S697" i="14"/>
  <c r="S779" i="13"/>
  <c r="S767" i="14"/>
  <c r="S687" i="14"/>
  <c r="S790" i="13"/>
  <c r="S767" i="13"/>
  <c r="S796" i="13"/>
  <c r="S632" i="14"/>
  <c r="S686" i="14"/>
  <c r="S656" i="14"/>
  <c r="S787" i="13"/>
  <c r="S689" i="14"/>
  <c r="S647" i="13"/>
  <c r="S720" i="18"/>
  <c r="S774" i="18"/>
  <c r="S734" i="18"/>
  <c r="S679" i="18"/>
  <c r="S763" i="18"/>
  <c r="S680" i="18"/>
  <c r="S770" i="18"/>
  <c r="S626" i="14"/>
  <c r="S751" i="13"/>
  <c r="S700" i="13"/>
  <c r="S651" i="14"/>
  <c r="S786" i="13"/>
  <c r="S648" i="13"/>
  <c r="S736" i="18"/>
  <c r="S678" i="18"/>
  <c r="S748" i="18"/>
  <c r="S624" i="18"/>
  <c r="S738" i="14"/>
  <c r="S695" i="14"/>
  <c r="S645" i="13"/>
  <c r="S792" i="13"/>
  <c r="S637" i="18"/>
  <c r="S746" i="14"/>
  <c r="S696" i="13"/>
  <c r="S640" i="13"/>
  <c r="S646" i="13"/>
  <c r="S723" i="18"/>
  <c r="S628" i="18"/>
  <c r="S708" i="18"/>
  <c r="S707" i="18"/>
  <c r="S643" i="13"/>
  <c r="S722" i="18"/>
  <c r="S761" i="18"/>
  <c r="S633" i="18"/>
  <c r="S764" i="14"/>
  <c r="S628" i="14"/>
  <c r="S637" i="14"/>
  <c r="S743" i="14"/>
  <c r="S667" i="13"/>
  <c r="S688" i="18"/>
  <c r="S701" i="18"/>
  <c r="S784" i="18"/>
  <c r="S629" i="18"/>
  <c r="S690" i="18"/>
  <c r="S775" i="14"/>
  <c r="S704" i="13"/>
  <c r="S719" i="13"/>
  <c r="S709" i="13"/>
  <c r="S626" i="18"/>
  <c r="S653" i="18"/>
  <c r="S724" i="18"/>
  <c r="S742" i="13"/>
  <c r="S658" i="14"/>
  <c r="S784" i="13"/>
  <c r="S718" i="13"/>
  <c r="S783" i="18"/>
  <c r="S732" i="18"/>
  <c r="S745" i="18"/>
  <c r="S705" i="18"/>
  <c r="S625" i="18"/>
  <c r="S711" i="13"/>
  <c r="S742" i="14"/>
  <c r="S737" i="13"/>
  <c r="S791" i="18"/>
  <c r="S683" i="18"/>
  <c r="S784" i="14"/>
  <c r="S753" i="13"/>
  <c r="S701" i="14"/>
  <c r="S739" i="13"/>
  <c r="S734" i="14"/>
  <c r="S650" i="14"/>
  <c r="U690" i="14"/>
  <c r="U648" i="18"/>
  <c r="U676" i="18"/>
  <c r="U678" i="18"/>
  <c r="N732" i="18"/>
  <c r="U728" i="13"/>
  <c r="U800" i="13"/>
  <c r="U703" i="14"/>
  <c r="U640" i="14"/>
  <c r="U755" i="13"/>
  <c r="U695" i="18"/>
  <c r="N627" i="18"/>
  <c r="N735" i="18"/>
  <c r="N692" i="18"/>
  <c r="N630" i="18"/>
  <c r="N699" i="13"/>
  <c r="N662" i="13"/>
  <c r="N749" i="13"/>
  <c r="U736" i="13"/>
  <c r="U631" i="14"/>
  <c r="U711" i="14"/>
  <c r="U698" i="14"/>
  <c r="U766" i="14"/>
  <c r="N777" i="14"/>
  <c r="U730" i="14"/>
  <c r="N691" i="18"/>
  <c r="U694" i="18"/>
  <c r="U698" i="18"/>
  <c r="N696" i="18"/>
  <c r="U786" i="18"/>
  <c r="N610" i="17"/>
  <c r="U661" i="13"/>
  <c r="U793" i="13"/>
  <c r="U723" i="14"/>
  <c r="N768" i="14"/>
  <c r="N801" i="13"/>
  <c r="N727" i="14"/>
  <c r="N795" i="14"/>
  <c r="N785" i="18"/>
  <c r="N728" i="18"/>
  <c r="N778" i="13"/>
  <c r="N643" i="14"/>
  <c r="U630" i="14"/>
  <c r="U692" i="13"/>
  <c r="N809" i="13"/>
  <c r="N645" i="14"/>
  <c r="N693" i="14"/>
  <c r="N765" i="14"/>
  <c r="N747" i="13"/>
  <c r="U771" i="13"/>
  <c r="U791" i="13"/>
  <c r="U807" i="13"/>
  <c r="U660" i="14"/>
  <c r="U701" i="18"/>
  <c r="U688" i="18"/>
  <c r="N641" i="14"/>
  <c r="U650" i="14"/>
  <c r="U633" i="18"/>
  <c r="U734" i="18"/>
  <c r="N713" i="13"/>
  <c r="N765" i="13"/>
  <c r="U686" i="14"/>
  <c r="U783" i="18"/>
  <c r="U640" i="13"/>
  <c r="N716" i="13"/>
  <c r="U681" i="18"/>
  <c r="U792" i="18"/>
  <c r="N712" i="13"/>
  <c r="U806" i="13"/>
  <c r="U740" i="14"/>
  <c r="U749" i="13"/>
  <c r="N739" i="18"/>
  <c r="U654" i="13"/>
  <c r="U656" i="13"/>
  <c r="N739" i="13"/>
  <c r="N712" i="14"/>
  <c r="U746" i="14"/>
  <c r="U763" i="13"/>
  <c r="N770" i="14"/>
  <c r="U737" i="14"/>
  <c r="N636" i="14"/>
  <c r="U779" i="14"/>
  <c r="N774" i="14"/>
  <c r="U749" i="14"/>
  <c r="U702" i="14"/>
  <c r="N768" i="18"/>
  <c r="N697" i="18"/>
  <c r="N700" i="18"/>
  <c r="U735" i="18"/>
  <c r="N699" i="18"/>
  <c r="U692" i="18"/>
  <c r="U764" i="18"/>
  <c r="N756" i="13"/>
  <c r="N627" i="14"/>
  <c r="U721" i="13"/>
  <c r="U797" i="13"/>
  <c r="N736" i="13"/>
  <c r="N631" i="14"/>
  <c r="N814" i="13"/>
  <c r="N698" i="14"/>
  <c r="N745" i="14"/>
  <c r="N708" i="13"/>
  <c r="U680" i="14"/>
  <c r="N787" i="14"/>
  <c r="N728" i="14"/>
  <c r="N803" i="13"/>
  <c r="N776" i="18"/>
  <c r="U760" i="18"/>
  <c r="U668" i="13"/>
  <c r="U707" i="13"/>
  <c r="U764" i="13"/>
  <c r="U694" i="13"/>
  <c r="U735" i="13"/>
  <c r="U805" i="13"/>
  <c r="N772" i="14"/>
  <c r="N702" i="13"/>
  <c r="N780" i="13"/>
  <c r="N656" i="13"/>
  <c r="N785" i="14"/>
  <c r="N545" i="14"/>
  <c r="U771" i="18"/>
  <c r="N767" i="18"/>
  <c r="U633" i="14"/>
  <c r="N794" i="14"/>
  <c r="N776" i="14"/>
  <c r="U735" i="14"/>
  <c r="U761" i="13"/>
  <c r="U705" i="14"/>
  <c r="U685" i="18"/>
  <c r="N688" i="18"/>
  <c r="N760" i="13"/>
  <c r="N650" i="14"/>
  <c r="U753" i="13"/>
  <c r="U637" i="14"/>
  <c r="U682" i="18"/>
  <c r="N759" i="13"/>
  <c r="N659" i="13"/>
  <c r="U643" i="13"/>
  <c r="N625" i="18"/>
  <c r="U745" i="18"/>
  <c r="U718" i="13"/>
  <c r="U658" i="14"/>
  <c r="U704" i="13"/>
  <c r="U738" i="14"/>
  <c r="N711" i="14"/>
  <c r="N685" i="14"/>
  <c r="U748" i="13"/>
  <c r="U652" i="13"/>
  <c r="N748" i="13"/>
  <c r="U669" i="13"/>
  <c r="N657" i="13"/>
  <c r="N800" i="13"/>
  <c r="U650" i="13"/>
  <c r="N740" i="14"/>
  <c r="N754" i="14"/>
  <c r="U699" i="18"/>
  <c r="N737" i="18"/>
  <c r="U729" i="18"/>
  <c r="N642" i="18"/>
  <c r="U765" i="18"/>
  <c r="U748" i="14"/>
  <c r="N707" i="14"/>
  <c r="U782" i="14"/>
  <c r="U769" i="14"/>
  <c r="N730" i="14"/>
  <c r="U691" i="18"/>
  <c r="U687" i="18"/>
  <c r="N719" i="18"/>
  <c r="N636" i="18"/>
  <c r="N668" i="13"/>
  <c r="U635" i="14"/>
  <c r="N805" i="13"/>
  <c r="U738" i="13"/>
  <c r="N654" i="13"/>
  <c r="U744" i="13"/>
  <c r="U639" i="14"/>
  <c r="N788" i="14"/>
  <c r="N750" i="13"/>
  <c r="U650" i="18"/>
  <c r="U638" i="18"/>
  <c r="N689" i="18"/>
  <c r="U557" i="13"/>
  <c r="N697" i="13"/>
  <c r="N743" i="13"/>
  <c r="N630" i="14"/>
  <c r="U684" i="13"/>
  <c r="N696" i="14"/>
  <c r="N735" i="14"/>
  <c r="U720" i="13"/>
  <c r="U748" i="18"/>
  <c r="U736" i="18"/>
  <c r="N754" i="13"/>
  <c r="U773" i="14"/>
  <c r="U763" i="18"/>
  <c r="N679" i="18"/>
  <c r="N781" i="14"/>
  <c r="U769" i="18"/>
  <c r="N657" i="14"/>
  <c r="N658" i="14"/>
  <c r="U671" i="13"/>
  <c r="S749" i="18"/>
  <c r="N804" i="13"/>
  <c r="U774" i="14"/>
  <c r="N729" i="18"/>
  <c r="N769" i="14"/>
  <c r="U646" i="18"/>
  <c r="N723" i="13"/>
  <c r="U702" i="13"/>
  <c r="U738" i="18"/>
  <c r="U731" i="18"/>
  <c r="Q609" i="17"/>
  <c r="U789" i="13"/>
  <c r="U741" i="13"/>
  <c r="N763" i="13"/>
  <c r="N640" i="14"/>
  <c r="N755" i="13"/>
  <c r="U699" i="14"/>
  <c r="U693" i="13"/>
  <c r="N695" i="18"/>
  <c r="U627" i="18"/>
  <c r="U697" i="18"/>
  <c r="U700" i="18"/>
  <c r="N766" i="18"/>
  <c r="N660" i="13"/>
  <c r="U724" i="13"/>
  <c r="N766" i="14"/>
  <c r="N780" i="14"/>
  <c r="U782" i="18"/>
  <c r="N687" i="18"/>
  <c r="U636" i="18"/>
  <c r="N707" i="13"/>
  <c r="N744" i="13"/>
  <c r="N639" i="14"/>
  <c r="N793" i="13"/>
  <c r="N723" i="14"/>
  <c r="U629" i="14"/>
  <c r="U786" i="14"/>
  <c r="U685" i="14"/>
  <c r="U688" i="14"/>
  <c r="U703" i="18"/>
  <c r="N693" i="18"/>
  <c r="U767" i="18"/>
  <c r="U664" i="13"/>
  <c r="N746" i="13"/>
  <c r="N633" i="14"/>
  <c r="N684" i="13"/>
  <c r="U809" i="13"/>
  <c r="N761" i="13"/>
  <c r="N771" i="13"/>
  <c r="N720" i="13"/>
  <c r="N791" i="13"/>
  <c r="N807" i="13"/>
  <c r="N660" i="14"/>
  <c r="N733" i="14"/>
  <c r="U648" i="14"/>
  <c r="U652" i="18"/>
  <c r="U789" i="18"/>
  <c r="N695" i="13"/>
  <c r="U743" i="14"/>
  <c r="U628" i="14"/>
  <c r="N703" i="13"/>
  <c r="U741" i="18"/>
  <c r="U742" i="13"/>
  <c r="U677" i="18"/>
  <c r="U719" i="13"/>
  <c r="U775" i="14"/>
  <c r="N624" i="18"/>
  <c r="N799" i="13"/>
  <c r="N721" i="14"/>
  <c r="N783" i="13"/>
  <c r="N790" i="13"/>
  <c r="N701" i="13"/>
  <c r="N653" i="13"/>
  <c r="N733" i="18"/>
  <c r="N647" i="13"/>
  <c r="N764" i="14"/>
  <c r="N638" i="14"/>
  <c r="N649" i="13"/>
  <c r="N635" i="18"/>
  <c r="N789" i="14"/>
  <c r="N769" i="18"/>
  <c r="N670" i="13"/>
  <c r="N777" i="18"/>
  <c r="N633" i="18"/>
  <c r="N793" i="14"/>
  <c r="N796" i="14"/>
  <c r="N751" i="13"/>
  <c r="N641" i="18"/>
  <c r="N701" i="18"/>
  <c r="N736" i="18"/>
  <c r="N678" i="18"/>
  <c r="N645" i="13"/>
  <c r="N792" i="13"/>
  <c r="N692" i="14"/>
  <c r="N687" i="14"/>
  <c r="N696" i="13"/>
  <c r="N767" i="13"/>
  <c r="N745" i="18"/>
  <c r="N632" i="14"/>
  <c r="N686" i="14"/>
  <c r="N656" i="14"/>
  <c r="N787" i="13"/>
  <c r="N689" i="14"/>
  <c r="N684" i="18"/>
  <c r="N734" i="18"/>
  <c r="N682" i="18"/>
  <c r="N763" i="18"/>
  <c r="N770" i="18"/>
  <c r="N766" i="13"/>
  <c r="N637" i="14"/>
  <c r="N700" i="13"/>
  <c r="N651" i="14"/>
  <c r="N786" i="13"/>
  <c r="N648" i="13"/>
  <c r="N637" i="18"/>
  <c r="N694" i="14"/>
  <c r="N746" i="14"/>
  <c r="N724" i="14"/>
  <c r="N718" i="18"/>
  <c r="N707" i="18"/>
  <c r="N683" i="18"/>
  <c r="N644" i="14"/>
  <c r="N628" i="14"/>
  <c r="N652" i="14"/>
  <c r="N743" i="14"/>
  <c r="N784" i="14"/>
  <c r="N704" i="14"/>
  <c r="N667" i="13"/>
  <c r="N721" i="18"/>
  <c r="N750" i="18"/>
  <c r="N742" i="18"/>
  <c r="N652" i="18"/>
  <c r="N648" i="14"/>
  <c r="N644" i="13"/>
  <c r="N644" i="18"/>
  <c r="N656" i="18"/>
  <c r="N791" i="18"/>
  <c r="N654" i="18"/>
  <c r="N626" i="14"/>
  <c r="N753" i="13"/>
  <c r="N639" i="13"/>
  <c r="N789" i="18"/>
  <c r="N748" i="18"/>
  <c r="N745" i="13"/>
  <c r="N698" i="13"/>
  <c r="N649" i="14"/>
  <c r="N774" i="18"/>
  <c r="N761" i="18"/>
  <c r="N706" i="18"/>
  <c r="N773" i="14"/>
  <c r="N714" i="13"/>
  <c r="N739" i="14"/>
  <c r="N634" i="14"/>
  <c r="N710" i="13"/>
  <c r="U749" i="18"/>
  <c r="U732" i="14"/>
  <c r="U626" i="18"/>
  <c r="U740" i="18"/>
  <c r="U775" i="18"/>
  <c r="U730" i="18"/>
  <c r="U683" i="14"/>
  <c r="U750" i="14"/>
  <c r="U645" i="18"/>
  <c r="T71" i="19"/>
  <c r="U745" i="13"/>
  <c r="U742" i="14"/>
  <c r="U654" i="14"/>
  <c r="U720" i="18"/>
  <c r="U770" i="18"/>
  <c r="U701" i="14"/>
  <c r="U734" i="14"/>
  <c r="U714" i="13"/>
  <c r="U760" i="13"/>
  <c r="U686" i="18"/>
  <c r="U690" i="18"/>
  <c r="U631" i="18"/>
  <c r="U725" i="14"/>
  <c r="U691" i="14"/>
  <c r="U717" i="13"/>
  <c r="U788" i="13"/>
  <c r="U798" i="13"/>
  <c r="U781" i="13"/>
  <c r="U740" i="13"/>
  <c r="U637" i="18"/>
  <c r="U653" i="14"/>
  <c r="U716" i="13"/>
  <c r="U657" i="14"/>
  <c r="U802" i="13"/>
  <c r="U704" i="18"/>
  <c r="U649" i="18"/>
  <c r="U732" i="18"/>
  <c r="U651" i="18"/>
  <c r="U642" i="14"/>
  <c r="U781" i="14"/>
  <c r="U709" i="14"/>
  <c r="U737" i="13"/>
  <c r="U659" i="13"/>
  <c r="U698" i="13"/>
  <c r="U649" i="14"/>
  <c r="U762" i="13"/>
  <c r="U646" i="14"/>
  <c r="U759" i="13"/>
  <c r="U659" i="14"/>
  <c r="U794" i="13"/>
  <c r="U761" i="18"/>
  <c r="U683" i="18"/>
  <c r="U739" i="14"/>
  <c r="U634" i="14"/>
  <c r="U655" i="14"/>
  <c r="U695" i="13"/>
  <c r="U641" i="14"/>
  <c r="U750" i="18"/>
  <c r="U733" i="14"/>
  <c r="U790" i="14"/>
  <c r="U810" i="13"/>
  <c r="U653" i="18"/>
  <c r="U788" i="18"/>
  <c r="U773" i="18"/>
  <c r="U763" i="14"/>
  <c r="U721" i="14"/>
  <c r="U783" i="13"/>
  <c r="U790" i="13"/>
  <c r="U701" i="13"/>
  <c r="U706" i="13"/>
  <c r="U653" i="13"/>
  <c r="U628" i="18"/>
  <c r="U708" i="18"/>
  <c r="U625" i="18"/>
  <c r="U707" i="18"/>
  <c r="U743" i="18"/>
  <c r="U751" i="14"/>
  <c r="U712" i="14"/>
  <c r="U765" i="13"/>
  <c r="U747" i="14"/>
  <c r="U679" i="14"/>
  <c r="U782" i="13"/>
  <c r="U713" i="13"/>
  <c r="U703" i="13"/>
  <c r="U647" i="13"/>
  <c r="U774" i="18"/>
  <c r="U679" i="18"/>
  <c r="U710" i="13"/>
  <c r="U754" i="13"/>
  <c r="U747" i="18"/>
  <c r="U721" i="18"/>
  <c r="U790" i="18"/>
  <c r="U684" i="14"/>
  <c r="U729" i="14"/>
  <c r="U799" i="13"/>
  <c r="U682" i="14"/>
  <c r="U705" i="13"/>
  <c r="U792" i="13"/>
  <c r="U649" i="13"/>
  <c r="U656" i="18"/>
  <c r="U779" i="18"/>
  <c r="U724" i="18"/>
  <c r="U789" i="14"/>
  <c r="U696" i="13"/>
  <c r="U638" i="13"/>
  <c r="U723" i="18"/>
  <c r="U681" i="14"/>
  <c r="U670" i="13"/>
  <c r="U791" i="18"/>
  <c r="U722" i="18"/>
  <c r="U706" i="18"/>
  <c r="U764" i="14"/>
  <c r="U638" i="14"/>
  <c r="U641" i="18"/>
  <c r="U639" i="18"/>
  <c r="U784" i="18"/>
  <c r="U640" i="18"/>
  <c r="U736" i="14"/>
  <c r="U771" i="14"/>
  <c r="U651" i="13"/>
  <c r="U665" i="13"/>
  <c r="U635" i="18"/>
  <c r="U725" i="18"/>
  <c r="U700" i="14"/>
  <c r="U692" i="14"/>
  <c r="U697" i="14"/>
  <c r="U710" i="14"/>
  <c r="U779" i="13"/>
  <c r="U767" i="14"/>
  <c r="U687" i="14"/>
  <c r="U767" i="13"/>
  <c r="U705" i="18"/>
  <c r="U733" i="18"/>
  <c r="U796" i="13"/>
  <c r="U632" i="14"/>
  <c r="U656" i="14"/>
  <c r="U787" i="13"/>
  <c r="U689" i="14"/>
  <c r="U777" i="18"/>
  <c r="U684" i="18"/>
  <c r="U762" i="18"/>
  <c r="U680" i="18"/>
  <c r="U793" i="14"/>
  <c r="U796" i="14"/>
  <c r="U784" i="14"/>
  <c r="U751" i="13"/>
  <c r="U700" i="13"/>
  <c r="U651" i="14"/>
  <c r="U786" i="13"/>
  <c r="U778" i="18"/>
  <c r="U708" i="14"/>
  <c r="U757" i="13"/>
  <c r="U752" i="14"/>
  <c r="U795" i="13"/>
  <c r="U642" i="13"/>
  <c r="U644" i="13"/>
  <c r="U655" i="18"/>
  <c r="U634" i="18"/>
  <c r="U641" i="13"/>
  <c r="U724" i="14"/>
  <c r="U758" i="13"/>
  <c r="U718" i="18"/>
  <c r="U654" i="18"/>
  <c r="U644" i="14"/>
  <c r="U766" i="13"/>
  <c r="U652" i="14"/>
  <c r="U648" i="13"/>
  <c r="U667" i="13"/>
  <c r="U639" i="13"/>
  <c r="N783" i="14"/>
  <c r="U707" i="14"/>
  <c r="N738" i="13"/>
  <c r="U788" i="14"/>
  <c r="N655" i="13"/>
  <c r="N728" i="13"/>
  <c r="U712" i="13"/>
  <c r="U722" i="13"/>
  <c r="N806" i="13"/>
  <c r="U783" i="14"/>
  <c r="U804" i="13"/>
  <c r="N737" i="14"/>
  <c r="U663" i="13"/>
  <c r="N699" i="14"/>
  <c r="U744" i="14"/>
  <c r="N741" i="14"/>
  <c r="N749" i="14"/>
  <c r="N643" i="18"/>
  <c r="U768" i="18"/>
  <c r="N727" i="18"/>
  <c r="U632" i="18"/>
  <c r="U660" i="13"/>
  <c r="U658" i="13"/>
  <c r="N721" i="13"/>
  <c r="U662" i="13"/>
  <c r="U745" i="14"/>
  <c r="U785" i="13"/>
  <c r="N782" i="14"/>
  <c r="U777" i="14"/>
  <c r="N787" i="18"/>
  <c r="U746" i="18"/>
  <c r="N661" i="13"/>
  <c r="N764" i="13"/>
  <c r="N635" i="14"/>
  <c r="N735" i="13"/>
  <c r="U706" i="14"/>
  <c r="U753" i="14"/>
  <c r="U723" i="13"/>
  <c r="N676" i="18"/>
  <c r="U693" i="18"/>
  <c r="N638" i="18"/>
  <c r="N738" i="18"/>
  <c r="N781" i="18"/>
  <c r="U645" i="14"/>
  <c r="U726" i="14"/>
  <c r="U794" i="14"/>
  <c r="N705" i="14"/>
  <c r="N784" i="18"/>
  <c r="N701" i="14"/>
  <c r="N762" i="18"/>
  <c r="N654" i="14"/>
  <c r="N731" i="18"/>
  <c r="U646" i="13"/>
  <c r="U694" i="14"/>
  <c r="U644" i="18"/>
  <c r="U624" i="18"/>
  <c r="O612" i="17"/>
  <c r="O609" i="17"/>
  <c r="Y282" i="17"/>
  <c r="K96" i="21"/>
  <c r="N96" i="21"/>
  <c r="M600" i="17"/>
  <c r="O515" i="18"/>
  <c r="O527" i="18"/>
  <c r="O380" i="18"/>
  <c r="O499" i="18"/>
  <c r="O422" i="14"/>
  <c r="O482" i="13"/>
  <c r="O389" i="13"/>
  <c r="O378" i="13"/>
  <c r="O447" i="14"/>
  <c r="O529" i="13"/>
  <c r="O480" i="18"/>
  <c r="O465" i="14"/>
  <c r="O388" i="14"/>
  <c r="O457" i="18"/>
  <c r="O520" i="18"/>
  <c r="O477" i="14"/>
  <c r="O518" i="13"/>
  <c r="O470" i="14"/>
  <c r="O486" i="13"/>
  <c r="O445" i="13"/>
  <c r="O525" i="14"/>
  <c r="O385" i="13"/>
  <c r="O433" i="13"/>
  <c r="O458" i="14"/>
  <c r="O418" i="18"/>
  <c r="O468" i="18"/>
  <c r="O533" i="13"/>
  <c r="O457" i="14"/>
  <c r="O374" i="13"/>
  <c r="O374" i="14"/>
  <c r="O423" i="18"/>
  <c r="O370" i="18"/>
  <c r="O521" i="14"/>
  <c r="O474" i="13"/>
  <c r="O425" i="14"/>
  <c r="O523" i="14"/>
  <c r="O371" i="14"/>
  <c r="O399" i="13"/>
  <c r="O367" i="13"/>
  <c r="O454" i="18"/>
  <c r="O437" i="14"/>
  <c r="O379" i="18"/>
  <c r="O461" i="18"/>
  <c r="O505" i="14"/>
  <c r="O370" i="14"/>
  <c r="O538" i="13"/>
  <c r="O473" i="13"/>
  <c r="O442" i="18"/>
  <c r="O474" i="18"/>
  <c r="O462" i="18"/>
  <c r="O515" i="13"/>
  <c r="O371" i="18"/>
  <c r="O472" i="18"/>
  <c r="O441" i="18"/>
  <c r="O458" i="18"/>
  <c r="O522" i="18"/>
  <c r="O490" i="13"/>
  <c r="O449" i="13"/>
  <c r="O420" i="14"/>
  <c r="O384" i="18"/>
  <c r="O511" i="18"/>
  <c r="O476" i="18"/>
  <c r="O389" i="14"/>
  <c r="O461" i="14"/>
  <c r="O377" i="18"/>
  <c r="O510" i="14"/>
  <c r="O446" i="14"/>
  <c r="O446" i="13"/>
  <c r="O391" i="13"/>
  <c r="O371" i="13"/>
  <c r="O373" i="14"/>
  <c r="O417" i="14"/>
  <c r="O372" i="14"/>
  <c r="O535" i="13"/>
  <c r="O392" i="14"/>
  <c r="O368" i="13"/>
  <c r="O438" i="18"/>
  <c r="O398" i="13"/>
  <c r="O441" i="14"/>
  <c r="O382" i="13"/>
  <c r="O466" i="13"/>
  <c r="O363" i="14"/>
  <c r="O444" i="18"/>
  <c r="O369" i="18"/>
  <c r="O501" i="14"/>
  <c r="O517" i="13"/>
  <c r="O432" i="14"/>
  <c r="O517" i="14"/>
  <c r="O443" i="14"/>
  <c r="O433" i="14"/>
  <c r="O522" i="13"/>
  <c r="O451" i="13"/>
  <c r="O379" i="13"/>
  <c r="O513" i="18"/>
  <c r="O381" i="13"/>
  <c r="O465" i="13"/>
  <c r="O521" i="13"/>
  <c r="O434" i="18"/>
  <c r="O481" i="14"/>
  <c r="O507" i="14"/>
  <c r="O431" i="14"/>
  <c r="O375" i="18"/>
  <c r="O488" i="13"/>
  <c r="O520" i="14"/>
  <c r="O519" i="14"/>
  <c r="O478" i="13"/>
  <c r="O484" i="18"/>
  <c r="O496" i="18"/>
  <c r="O459" i="18"/>
  <c r="O507" i="18"/>
  <c r="O500" i="13"/>
  <c r="O513" i="13"/>
  <c r="O524" i="18"/>
  <c r="O531" i="13"/>
  <c r="O280" i="14"/>
  <c r="O426" i="18"/>
  <c r="O523" i="13"/>
  <c r="O452" i="13"/>
  <c r="O417" i="18"/>
  <c r="O518" i="18"/>
  <c r="O530" i="13"/>
  <c r="O462" i="14"/>
  <c r="O437" i="13"/>
  <c r="O506" i="18"/>
  <c r="O510" i="18"/>
  <c r="O438" i="13"/>
  <c r="O442" i="14"/>
  <c r="O472" i="14"/>
  <c r="O471" i="14"/>
  <c r="O370" i="13"/>
  <c r="O393" i="14"/>
  <c r="O369" i="13"/>
  <c r="O429" i="13"/>
  <c r="O415" i="18"/>
  <c r="O421" i="18"/>
  <c r="O425" i="13"/>
  <c r="O507" i="13"/>
  <c r="O366" i="18"/>
  <c r="O511" i="14"/>
  <c r="O467" i="18"/>
  <c r="O364" i="18"/>
  <c r="O525" i="18"/>
  <c r="O508" i="18"/>
  <c r="O361" i="18"/>
  <c r="O520" i="13"/>
  <c r="O384" i="13"/>
  <c r="O385" i="14"/>
  <c r="O527" i="13"/>
  <c r="O448" i="13"/>
  <c r="O439" i="14"/>
  <c r="O414" i="18"/>
  <c r="O480" i="13"/>
  <c r="O514" i="13"/>
  <c r="O430" i="13"/>
  <c r="O514" i="14"/>
  <c r="O421" i="13"/>
  <c r="O468" i="13"/>
  <c r="O376" i="18"/>
  <c r="O539" i="13"/>
  <c r="O366" i="14"/>
  <c r="O470" i="13"/>
  <c r="O388" i="18"/>
  <c r="O425" i="18"/>
  <c r="O485" i="14"/>
  <c r="O504" i="14"/>
  <c r="O424" i="14"/>
  <c r="O423" i="14"/>
  <c r="O464" i="18"/>
  <c r="O469" i="18"/>
  <c r="O543" i="13"/>
  <c r="O427" i="14"/>
  <c r="O375" i="13"/>
  <c r="O384" i="14"/>
  <c r="O488" i="14"/>
  <c r="O480" i="14"/>
  <c r="O413" i="18"/>
  <c r="O416" i="14"/>
  <c r="O412" i="18"/>
  <c r="O479" i="14"/>
  <c r="O434" i="14"/>
  <c r="O502" i="18"/>
  <c r="O469" i="14"/>
  <c r="O469" i="13"/>
  <c r="O489" i="14"/>
  <c r="O414" i="14"/>
  <c r="O391" i="14"/>
  <c r="O506" i="14"/>
  <c r="O500" i="18"/>
  <c r="O513" i="14"/>
  <c r="O423" i="13"/>
  <c r="O516" i="13"/>
  <c r="O516" i="14"/>
  <c r="O479" i="18"/>
  <c r="O431" i="18"/>
  <c r="O525" i="13"/>
  <c r="O526" i="14"/>
  <c r="O427" i="18"/>
  <c r="O362" i="18"/>
  <c r="O424" i="18"/>
  <c r="O445" i="14"/>
  <c r="O512" i="14"/>
  <c r="O418" i="14"/>
  <c r="O439" i="18"/>
  <c r="O443" i="18"/>
  <c r="O442" i="13"/>
  <c r="O528" i="14"/>
  <c r="O436" i="13"/>
  <c r="O514" i="18"/>
  <c r="O429" i="18"/>
  <c r="O390" i="18"/>
  <c r="O440" i="14"/>
  <c r="O527" i="14"/>
  <c r="O394" i="14"/>
  <c r="O426" i="13"/>
  <c r="O426" i="14"/>
  <c r="O483" i="14"/>
  <c r="O471" i="18"/>
  <c r="O460" i="18"/>
  <c r="O485" i="18"/>
  <c r="O376" i="13"/>
  <c r="O476" i="14"/>
  <c r="O502" i="14"/>
  <c r="O430" i="14"/>
  <c r="O503" i="14"/>
  <c r="O367" i="18"/>
  <c r="O386" i="18"/>
  <c r="O380" i="14"/>
  <c r="O464" i="13"/>
  <c r="O509" i="13"/>
  <c r="O493" i="13"/>
  <c r="O422" i="13"/>
  <c r="O456" i="14"/>
  <c r="O378" i="14"/>
  <c r="O438" i="14"/>
  <c r="O375" i="14"/>
  <c r="O369" i="14"/>
  <c r="O529" i="14"/>
  <c r="O521" i="18"/>
  <c r="O443" i="13"/>
  <c r="O532" i="13"/>
  <c r="O365" i="18"/>
  <c r="O374" i="18"/>
  <c r="O376" i="14"/>
  <c r="O526" i="18"/>
  <c r="O517" i="18"/>
  <c r="O470" i="18"/>
  <c r="O519" i="18"/>
  <c r="O505" i="18"/>
  <c r="O496" i="13"/>
  <c r="O450" i="13"/>
  <c r="O381" i="14"/>
  <c r="O364" i="14"/>
  <c r="O485" i="13"/>
  <c r="O400" i="13"/>
  <c r="O472" i="13"/>
  <c r="O460" i="14"/>
  <c r="O464" i="14"/>
  <c r="O491" i="13"/>
  <c r="O378" i="18"/>
  <c r="O395" i="13"/>
  <c r="O519" i="13"/>
  <c r="O415" i="14"/>
  <c r="O509" i="18"/>
  <c r="O456" i="18"/>
  <c r="O434" i="13"/>
  <c r="O395" i="14"/>
  <c r="O523" i="18"/>
  <c r="O383" i="13"/>
  <c r="O483" i="18"/>
  <c r="O536" i="13"/>
  <c r="O377" i="14"/>
  <c r="O492" i="13"/>
  <c r="O475" i="18"/>
  <c r="O473" i="14"/>
  <c r="O413" i="13"/>
  <c r="O479" i="13"/>
  <c r="O387" i="14"/>
  <c r="O508" i="13"/>
  <c r="O382" i="18"/>
  <c r="O440" i="18"/>
  <c r="O433" i="18"/>
  <c r="O503" i="18"/>
  <c r="O428" i="18"/>
  <c r="O427" i="13"/>
  <c r="O475" i="14"/>
  <c r="O368" i="14"/>
  <c r="O504" i="18"/>
  <c r="O360" i="18"/>
  <c r="O385" i="18"/>
  <c r="O392" i="13"/>
  <c r="O435" i="13"/>
  <c r="O524" i="13"/>
  <c r="O372" i="13"/>
  <c r="O441" i="13"/>
  <c r="O498" i="14"/>
  <c r="O422" i="18"/>
  <c r="O383" i="18"/>
  <c r="O424" i="13"/>
  <c r="O501" i="18"/>
  <c r="O471" i="13"/>
  <c r="O444" i="13"/>
  <c r="O440" i="13"/>
  <c r="O483" i="13"/>
  <c r="O495" i="13"/>
  <c r="O444" i="14"/>
  <c r="O475" i="13"/>
  <c r="O436" i="18"/>
  <c r="O367" i="14"/>
  <c r="O362" i="14"/>
  <c r="O499" i="14"/>
  <c r="O286" i="13"/>
  <c r="O467" i="14"/>
  <c r="O508" i="14"/>
  <c r="L428" i="14"/>
  <c r="O419" i="18"/>
  <c r="O392" i="18"/>
  <c r="R657" i="13"/>
  <c r="R749" i="14"/>
  <c r="O487" i="13"/>
  <c r="R686" i="18"/>
  <c r="O380" i="13"/>
  <c r="L453" i="13"/>
  <c r="M494" i="13"/>
  <c r="M459" i="14"/>
  <c r="M481" i="13"/>
  <c r="L478" i="14"/>
  <c r="Q397" i="13"/>
  <c r="L512" i="13"/>
  <c r="O431" i="13"/>
  <c r="O484" i="14"/>
  <c r="L526" i="13"/>
  <c r="Q455" i="18"/>
  <c r="M455" i="18"/>
  <c r="P43" i="19"/>
  <c r="O363" i="18"/>
  <c r="Q486" i="18"/>
  <c r="L478" i="18"/>
  <c r="M477" i="18"/>
  <c r="R652" i="13"/>
  <c r="K748" i="13"/>
  <c r="R728" i="13"/>
  <c r="K669" i="13"/>
  <c r="R712" i="13"/>
  <c r="K789" i="13"/>
  <c r="P741" i="13"/>
  <c r="P783" i="14"/>
  <c r="K804" i="13"/>
  <c r="P690" i="14"/>
  <c r="K636" i="14"/>
  <c r="R740" i="14"/>
  <c r="P699" i="14"/>
  <c r="P744" i="14"/>
  <c r="P749" i="14"/>
  <c r="P693" i="13"/>
  <c r="P643" i="18"/>
  <c r="P768" i="18"/>
  <c r="P695" i="18"/>
  <c r="P727" i="18"/>
  <c r="P632" i="18"/>
  <c r="R765" i="18"/>
  <c r="L436" i="14"/>
  <c r="M394" i="13"/>
  <c r="O361" i="14"/>
  <c r="Q429" i="14"/>
  <c r="O419" i="14"/>
  <c r="L479" i="13"/>
  <c r="L473" i="14"/>
  <c r="M428" i="13"/>
  <c r="Q487" i="13"/>
  <c r="L385" i="18"/>
  <c r="O372" i="18"/>
  <c r="L482" i="18"/>
  <c r="O473" i="18"/>
  <c r="M422" i="18"/>
  <c r="K658" i="13"/>
  <c r="R699" i="13"/>
  <c r="K627" i="14"/>
  <c r="R721" i="13"/>
  <c r="R745" i="14"/>
  <c r="K785" i="13"/>
  <c r="R782" i="14"/>
  <c r="R769" i="14"/>
  <c r="R698" i="18"/>
  <c r="R739" i="18"/>
  <c r="M387" i="13"/>
  <c r="K688" i="14"/>
  <c r="O515" i="14"/>
  <c r="O466" i="14"/>
  <c r="O387" i="18"/>
  <c r="H49" i="21"/>
  <c r="R557" i="13"/>
  <c r="R639" i="13"/>
  <c r="L371" i="18"/>
  <c r="L457" i="14"/>
  <c r="L374" i="13"/>
  <c r="L518" i="18"/>
  <c r="L521" i="14"/>
  <c r="L437" i="14"/>
  <c r="L385" i="13"/>
  <c r="L505" i="14"/>
  <c r="L370" i="14"/>
  <c r="L482" i="13"/>
  <c r="L399" i="13"/>
  <c r="L442" i="18"/>
  <c r="L474" i="18"/>
  <c r="L472" i="18"/>
  <c r="L379" i="18"/>
  <c r="L520" i="18"/>
  <c r="L375" i="18"/>
  <c r="L425" i="14"/>
  <c r="L449" i="13"/>
  <c r="L523" i="14"/>
  <c r="L470" i="14"/>
  <c r="L473" i="13"/>
  <c r="L488" i="14"/>
  <c r="L367" i="13"/>
  <c r="L511" i="18"/>
  <c r="L462" i="18"/>
  <c r="L480" i="18"/>
  <c r="L515" i="13"/>
  <c r="L458" i="14"/>
  <c r="L488" i="13"/>
  <c r="L468" i="18"/>
  <c r="L380" i="18"/>
  <c r="L461" i="18"/>
  <c r="L458" i="18"/>
  <c r="L538" i="13"/>
  <c r="L374" i="14"/>
  <c r="L378" i="13"/>
  <c r="L384" i="18"/>
  <c r="L438" i="18"/>
  <c r="L533" i="13"/>
  <c r="L379" i="13"/>
  <c r="L490" i="13"/>
  <c r="L398" i="13"/>
  <c r="L461" i="14"/>
  <c r="L486" i="13"/>
  <c r="L423" i="18"/>
  <c r="L513" i="18"/>
  <c r="L454" i="18"/>
  <c r="L389" i="14"/>
  <c r="L520" i="14"/>
  <c r="L515" i="18"/>
  <c r="L527" i="18"/>
  <c r="L457" i="18"/>
  <c r="L474" i="13"/>
  <c r="L477" i="14"/>
  <c r="L531" i="13"/>
  <c r="L471" i="14"/>
  <c r="L468" i="13"/>
  <c r="L377" i="18"/>
  <c r="L376" i="18"/>
  <c r="L510" i="14"/>
  <c r="L441" i="18"/>
  <c r="L465" i="14"/>
  <c r="L466" i="13"/>
  <c r="L363" i="14"/>
  <c r="L369" i="18"/>
  <c r="L521" i="18"/>
  <c r="L416" i="14"/>
  <c r="L501" i="14"/>
  <c r="L443" i="14"/>
  <c r="L523" i="13"/>
  <c r="L522" i="13"/>
  <c r="L442" i="14"/>
  <c r="L383" i="13"/>
  <c r="L513" i="13"/>
  <c r="L422" i="14"/>
  <c r="L506" i="18"/>
  <c r="L481" i="14"/>
  <c r="L500" i="13"/>
  <c r="L368" i="13"/>
  <c r="L522" i="18"/>
  <c r="L370" i="18"/>
  <c r="L446" i="14"/>
  <c r="L280" i="14"/>
  <c r="L519" i="14"/>
  <c r="L480" i="14"/>
  <c r="L432" i="14"/>
  <c r="L452" i="13"/>
  <c r="L511" i="14"/>
  <c r="L418" i="18"/>
  <c r="L524" i="18"/>
  <c r="L371" i="14"/>
  <c r="L445" i="13"/>
  <c r="L539" i="13"/>
  <c r="L462" i="14"/>
  <c r="L437" i="13"/>
  <c r="L523" i="18"/>
  <c r="L372" i="14"/>
  <c r="L472" i="13"/>
  <c r="L370" i="13"/>
  <c r="L438" i="13"/>
  <c r="L472" i="14"/>
  <c r="L499" i="18"/>
  <c r="L447" i="14"/>
  <c r="L529" i="13"/>
  <c r="L417" i="18"/>
  <c r="L476" i="18"/>
  <c r="L433" i="13"/>
  <c r="L530" i="13"/>
  <c r="L381" i="13"/>
  <c r="L444" i="18"/>
  <c r="L434" i="18"/>
  <c r="L373" i="14"/>
  <c r="L485" i="13"/>
  <c r="L389" i="13"/>
  <c r="L420" i="14"/>
  <c r="L529" i="14"/>
  <c r="L366" i="14"/>
  <c r="L439" i="14"/>
  <c r="L478" i="13"/>
  <c r="L413" i="18"/>
  <c r="L510" i="18"/>
  <c r="L459" i="18"/>
  <c r="L364" i="14"/>
  <c r="L400" i="13"/>
  <c r="L393" i="14"/>
  <c r="L535" i="13"/>
  <c r="L451" i="13"/>
  <c r="L479" i="18"/>
  <c r="L425" i="18"/>
  <c r="L412" i="18"/>
  <c r="L382" i="18"/>
  <c r="L480" i="13"/>
  <c r="L479" i="14"/>
  <c r="L527" i="13"/>
  <c r="L421" i="13"/>
  <c r="L439" i="18"/>
  <c r="L431" i="14"/>
  <c r="L525" i="18"/>
  <c r="L485" i="14"/>
  <c r="L528" i="14"/>
  <c r="L424" i="14"/>
  <c r="L514" i="14"/>
  <c r="L443" i="13"/>
  <c r="L423" i="14"/>
  <c r="L384" i="14"/>
  <c r="L382" i="13"/>
  <c r="L465" i="13"/>
  <c r="L391" i="13"/>
  <c r="L366" i="18"/>
  <c r="L470" i="13"/>
  <c r="L364" i="18"/>
  <c r="L431" i="18"/>
  <c r="L427" i="14"/>
  <c r="L507" i="13"/>
  <c r="L375" i="13"/>
  <c r="L441" i="14"/>
  <c r="L484" i="18"/>
  <c r="L502" i="18"/>
  <c r="L421" i="18"/>
  <c r="L361" i="18"/>
  <c r="L469" i="14"/>
  <c r="L430" i="14"/>
  <c r="L434" i="14"/>
  <c r="L373" i="13"/>
  <c r="L525" i="14"/>
  <c r="L388" i="14"/>
  <c r="L446" i="13"/>
  <c r="L426" i="18"/>
  <c r="L507" i="18"/>
  <c r="L525" i="13"/>
  <c r="L436" i="13"/>
  <c r="L514" i="13"/>
  <c r="L503" i="14"/>
  <c r="L532" i="13"/>
  <c r="L491" i="13"/>
  <c r="L464" i="18"/>
  <c r="L496" i="18"/>
  <c r="L392" i="14"/>
  <c r="L415" i="18"/>
  <c r="L414" i="18"/>
  <c r="L460" i="14"/>
  <c r="L536" i="13"/>
  <c r="L543" i="13"/>
  <c r="L469" i="13"/>
  <c r="L442" i="13"/>
  <c r="L430" i="13"/>
  <c r="L464" i="14"/>
  <c r="L521" i="13"/>
  <c r="L469" i="18"/>
  <c r="L386" i="18"/>
  <c r="L440" i="14"/>
  <c r="L483" i="14"/>
  <c r="L505" i="18"/>
  <c r="L371" i="13"/>
  <c r="L369" i="13"/>
  <c r="L388" i="18"/>
  <c r="L509" i="13"/>
  <c r="L414" i="14"/>
  <c r="L493" i="13"/>
  <c r="L422" i="13"/>
  <c r="L440" i="13"/>
  <c r="L376" i="14"/>
  <c r="L509" i="18"/>
  <c r="L526" i="18"/>
  <c r="L389" i="18"/>
  <c r="L497" i="18"/>
  <c r="L524" i="14"/>
  <c r="L476" i="14"/>
  <c r="L369" i="14"/>
  <c r="L384" i="13"/>
  <c r="L385" i="14"/>
  <c r="L440" i="18"/>
  <c r="L365" i="18"/>
  <c r="L395" i="13"/>
  <c r="L464" i="13"/>
  <c r="L519" i="13"/>
  <c r="L517" i="18"/>
  <c r="L460" i="18"/>
  <c r="L428" i="18"/>
  <c r="L496" i="13"/>
  <c r="L381" i="14"/>
  <c r="L438" i="14"/>
  <c r="L375" i="14"/>
  <c r="L511" i="13"/>
  <c r="L433" i="14"/>
  <c r="L443" i="18"/>
  <c r="L448" i="13"/>
  <c r="L528" i="18"/>
  <c r="L378" i="18"/>
  <c r="L514" i="18"/>
  <c r="L429" i="18"/>
  <c r="L390" i="18"/>
  <c r="L439" i="13"/>
  <c r="L426" i="13"/>
  <c r="L424" i="18"/>
  <c r="L456" i="18"/>
  <c r="L500" i="18"/>
  <c r="L450" i="13"/>
  <c r="L376" i="13"/>
  <c r="L495" i="13"/>
  <c r="L498" i="14"/>
  <c r="L395" i="14"/>
  <c r="L432" i="13"/>
  <c r="L367" i="18"/>
  <c r="L501" i="18"/>
  <c r="L527" i="14"/>
  <c r="L526" i="14"/>
  <c r="L515" i="14"/>
  <c r="L377" i="14"/>
  <c r="L415" i="14"/>
  <c r="L372" i="13"/>
  <c r="L483" i="13"/>
  <c r="L441" i="13"/>
  <c r="L378" i="14"/>
  <c r="L517" i="14"/>
  <c r="L507" i="14"/>
  <c r="L467" i="18"/>
  <c r="L503" i="18"/>
  <c r="L374" i="18"/>
  <c r="L471" i="13"/>
  <c r="L489" i="14"/>
  <c r="L466" i="14"/>
  <c r="L506" i="14"/>
  <c r="L435" i="13"/>
  <c r="L427" i="18"/>
  <c r="L362" i="18"/>
  <c r="L470" i="18"/>
  <c r="L485" i="18"/>
  <c r="L519" i="18"/>
  <c r="L423" i="13"/>
  <c r="L393" i="13"/>
  <c r="L387" i="13"/>
  <c r="L492" i="13"/>
  <c r="L508" i="18"/>
  <c r="L504" i="14"/>
  <c r="L475" i="14"/>
  <c r="L516" i="14"/>
  <c r="L463" i="18"/>
  <c r="L520" i="13"/>
  <c r="L425" i="13"/>
  <c r="L483" i="18"/>
  <c r="L430" i="18"/>
  <c r="L383" i="18"/>
  <c r="L465" i="18"/>
  <c r="L377" i="13"/>
  <c r="L286" i="13"/>
  <c r="L524" i="13"/>
  <c r="L471" i="18"/>
  <c r="L445" i="14"/>
  <c r="L418" i="14"/>
  <c r="L444" i="14"/>
  <c r="L475" i="13"/>
  <c r="L530" i="14"/>
  <c r="L517" i="13"/>
  <c r="L417" i="14"/>
  <c r="L426" i="14"/>
  <c r="L434" i="13"/>
  <c r="L516" i="13"/>
  <c r="L372" i="18"/>
  <c r="L362" i="14"/>
  <c r="L463" i="14"/>
  <c r="L447" i="13"/>
  <c r="L528" i="13"/>
  <c r="L390" i="14"/>
  <c r="L489" i="13"/>
  <c r="L467" i="14"/>
  <c r="L429" i="13"/>
  <c r="L433" i="18"/>
  <c r="L380" i="14"/>
  <c r="L394" i="14"/>
  <c r="L512" i="14"/>
  <c r="L477" i="13"/>
  <c r="L427" i="13"/>
  <c r="L368" i="14"/>
  <c r="L396" i="13"/>
  <c r="L512" i="18"/>
  <c r="L475" i="18"/>
  <c r="L487" i="13"/>
  <c r="L419" i="14"/>
  <c r="L487" i="14"/>
  <c r="L467" i="13"/>
  <c r="O459" i="14"/>
  <c r="O512" i="13"/>
  <c r="O477" i="18"/>
  <c r="O436" i="14"/>
  <c r="L361" i="14"/>
  <c r="R707" i="14"/>
  <c r="Q537" i="13"/>
  <c r="M380" i="13"/>
  <c r="O494" i="13"/>
  <c r="L459" i="14"/>
  <c r="L481" i="13"/>
  <c r="O397" i="13"/>
  <c r="M512" i="13"/>
  <c r="M431" i="13"/>
  <c r="L484" i="14"/>
  <c r="Q390" i="13"/>
  <c r="O510" i="13"/>
  <c r="O368" i="18"/>
  <c r="L455" i="18"/>
  <c r="M516" i="18"/>
  <c r="M420" i="18"/>
  <c r="L363" i="18"/>
  <c r="Q432" i="18"/>
  <c r="O478" i="18"/>
  <c r="L391" i="18"/>
  <c r="Q498" i="18"/>
  <c r="L435" i="18"/>
  <c r="L373" i="18"/>
  <c r="K655" i="13"/>
  <c r="P728" i="13"/>
  <c r="P657" i="13"/>
  <c r="K800" i="13"/>
  <c r="R650" i="13"/>
  <c r="R722" i="13"/>
  <c r="K806" i="13"/>
  <c r="R763" i="13"/>
  <c r="K703" i="14"/>
  <c r="R783" i="14"/>
  <c r="P770" i="14"/>
  <c r="P640" i="14"/>
  <c r="R737" i="14"/>
  <c r="K740" i="14"/>
  <c r="K774" i="14"/>
  <c r="R754" i="14"/>
  <c r="R643" i="18"/>
  <c r="K643" i="18"/>
  <c r="K780" i="18"/>
  <c r="P780" i="18"/>
  <c r="K697" i="18"/>
  <c r="O388" i="13"/>
  <c r="Q508" i="14"/>
  <c r="L508" i="13"/>
  <c r="Q387" i="14"/>
  <c r="O489" i="13"/>
  <c r="Q390" i="14"/>
  <c r="Q484" i="13"/>
  <c r="L429" i="14"/>
  <c r="O528" i="13"/>
  <c r="M419" i="14"/>
  <c r="O428" i="13"/>
  <c r="O530" i="14"/>
  <c r="M487" i="13"/>
  <c r="O466" i="18"/>
  <c r="M512" i="18"/>
  <c r="Q465" i="18"/>
  <c r="O482" i="18"/>
  <c r="M383" i="18"/>
  <c r="K808" i="13"/>
  <c r="R785" i="13"/>
  <c r="R787" i="14"/>
  <c r="R780" i="14"/>
  <c r="K780" i="14"/>
  <c r="P782" i="14"/>
  <c r="P803" i="13"/>
  <c r="R787" i="18"/>
  <c r="R786" i="18"/>
  <c r="R636" i="18"/>
  <c r="Q475" i="13"/>
  <c r="O387" i="13"/>
  <c r="M375" i="14"/>
  <c r="L502" i="14"/>
  <c r="O477" i="13"/>
  <c r="O393" i="13"/>
  <c r="O389" i="18"/>
  <c r="Q460" i="18"/>
  <c r="M444" i="18"/>
  <c r="M280" i="14"/>
  <c r="R738" i="14"/>
  <c r="R795" i="13"/>
  <c r="R651" i="13"/>
  <c r="R719" i="13"/>
  <c r="R709" i="13"/>
  <c r="R671" i="13"/>
  <c r="R792" i="18"/>
  <c r="R644" i="18"/>
  <c r="R655" i="18"/>
  <c r="R788" i="18"/>
  <c r="R726" i="18"/>
  <c r="R697" i="14"/>
  <c r="R641" i="13"/>
  <c r="R789" i="14"/>
  <c r="R721" i="14"/>
  <c r="R658" i="14"/>
  <c r="R690" i="18"/>
  <c r="R736" i="14"/>
  <c r="R790" i="14"/>
  <c r="R771" i="14"/>
  <c r="R682" i="14"/>
  <c r="R644" i="13"/>
  <c r="R694" i="14"/>
  <c r="R763" i="14"/>
  <c r="R683" i="14"/>
  <c r="R653" i="13"/>
  <c r="R691" i="14"/>
  <c r="R788" i="13"/>
  <c r="R665" i="13"/>
  <c r="R810" i="13"/>
  <c r="R637" i="18"/>
  <c r="R724" i="14"/>
  <c r="R758" i="13"/>
  <c r="R767" i="14"/>
  <c r="R696" i="13"/>
  <c r="R790" i="13"/>
  <c r="R657" i="14"/>
  <c r="R629" i="18"/>
  <c r="R631" i="18"/>
  <c r="R729" i="14"/>
  <c r="R775" i="14"/>
  <c r="R645" i="13"/>
  <c r="R626" i="18"/>
  <c r="R740" i="18"/>
  <c r="R725" i="18"/>
  <c r="R700" i="14"/>
  <c r="R701" i="13"/>
  <c r="R802" i="13"/>
  <c r="R708" i="14"/>
  <c r="R684" i="14"/>
  <c r="R740" i="13"/>
  <c r="R656" i="18"/>
  <c r="R681" i="18"/>
  <c r="R634" i="18"/>
  <c r="R653" i="14"/>
  <c r="R746" i="14"/>
  <c r="R779" i="13"/>
  <c r="R783" i="13"/>
  <c r="R750" i="14"/>
  <c r="R784" i="13"/>
  <c r="R640" i="13"/>
  <c r="R767" i="13"/>
  <c r="R718" i="13"/>
  <c r="R749" i="18"/>
  <c r="R790" i="18"/>
  <c r="R799" i="13"/>
  <c r="R695" i="14"/>
  <c r="R792" i="13"/>
  <c r="R779" i="18"/>
  <c r="R692" i="14"/>
  <c r="R710" i="14"/>
  <c r="R687" i="14"/>
  <c r="R646" i="13"/>
  <c r="R717" i="13"/>
  <c r="R705" i="13"/>
  <c r="R730" i="18"/>
  <c r="R769" i="18"/>
  <c r="R708" i="18"/>
  <c r="R792" i="14"/>
  <c r="R745" i="13"/>
  <c r="R742" i="14"/>
  <c r="R737" i="13"/>
  <c r="R647" i="13"/>
  <c r="R624" i="18"/>
  <c r="R640" i="18"/>
  <c r="R704" i="18"/>
  <c r="R731" i="18"/>
  <c r="R732" i="18"/>
  <c r="R796" i="13"/>
  <c r="R689" i="14"/>
  <c r="R762" i="13"/>
  <c r="R759" i="13"/>
  <c r="R794" i="13"/>
  <c r="R725" i="14"/>
  <c r="R752" i="14"/>
  <c r="R783" i="18"/>
  <c r="R723" i="18"/>
  <c r="R645" i="18"/>
  <c r="R733" i="18"/>
  <c r="R681" i="14"/>
  <c r="R659" i="13"/>
  <c r="R698" i="13"/>
  <c r="R703" i="13"/>
  <c r="R772" i="18"/>
  <c r="R635" i="18"/>
  <c r="R677" i="18"/>
  <c r="R649" i="18"/>
  <c r="R625" i="18"/>
  <c r="R651" i="18"/>
  <c r="R743" i="18"/>
  <c r="R656" i="14"/>
  <c r="R781" i="14"/>
  <c r="R778" i="18"/>
  <c r="R742" i="13"/>
  <c r="R706" i="13"/>
  <c r="R707" i="18"/>
  <c r="R711" i="13"/>
  <c r="R632" i="14"/>
  <c r="R709" i="14"/>
  <c r="R654" i="14"/>
  <c r="R747" i="14"/>
  <c r="R713" i="13"/>
  <c r="R659" i="14"/>
  <c r="R757" i="13"/>
  <c r="R732" i="14"/>
  <c r="R781" i="13"/>
  <c r="R773" i="18"/>
  <c r="R718" i="18"/>
  <c r="R745" i="18"/>
  <c r="R705" i="18"/>
  <c r="Q71" i="19"/>
  <c r="R751" i="14"/>
  <c r="R712" i="14"/>
  <c r="R782" i="13"/>
  <c r="R646" i="14"/>
  <c r="R720" i="18"/>
  <c r="R679" i="18"/>
  <c r="R704" i="13"/>
  <c r="R638" i="13"/>
  <c r="R741" i="18"/>
  <c r="R686" i="14"/>
  <c r="R734" i="18"/>
  <c r="R683" i="18"/>
  <c r="R766" i="13"/>
  <c r="R739" i="13"/>
  <c r="R760" i="13"/>
  <c r="R747" i="18"/>
  <c r="R750" i="18"/>
  <c r="R784" i="18"/>
  <c r="R720" i="13"/>
  <c r="R761" i="13"/>
  <c r="R809" i="13"/>
  <c r="R692" i="13"/>
  <c r="R798" i="13"/>
  <c r="R642" i="13"/>
  <c r="R642" i="14"/>
  <c r="R684" i="18"/>
  <c r="R682" i="18"/>
  <c r="R761" i="18"/>
  <c r="R793" i="14"/>
  <c r="R743" i="14"/>
  <c r="R773" i="14"/>
  <c r="R651" i="14"/>
  <c r="R648" i="13"/>
  <c r="R639" i="18"/>
  <c r="R705" i="14"/>
  <c r="R765" i="14"/>
  <c r="R685" i="13"/>
  <c r="R679" i="14"/>
  <c r="R777" i="18"/>
  <c r="R762" i="18"/>
  <c r="R644" i="14"/>
  <c r="R652" i="14"/>
  <c r="R695" i="13"/>
  <c r="R667" i="13"/>
  <c r="R641" i="18"/>
  <c r="R742" i="18"/>
  <c r="R748" i="18"/>
  <c r="R652" i="18"/>
  <c r="R653" i="18"/>
  <c r="R787" i="13"/>
  <c r="R791" i="18"/>
  <c r="R654" i="18"/>
  <c r="R626" i="14"/>
  <c r="R704" i="14"/>
  <c r="R734" i="14"/>
  <c r="R655" i="14"/>
  <c r="R754" i="13"/>
  <c r="R751" i="13"/>
  <c r="R688" i="18"/>
  <c r="R789" i="18"/>
  <c r="R678" i="18"/>
  <c r="R771" i="13"/>
  <c r="R726" i="14"/>
  <c r="R731" i="14"/>
  <c r="R765" i="13"/>
  <c r="R670" i="13"/>
  <c r="R633" i="18"/>
  <c r="R714" i="13"/>
  <c r="R710" i="13"/>
  <c r="R701" i="18"/>
  <c r="R685" i="18"/>
  <c r="R733" i="14"/>
  <c r="R696" i="14"/>
  <c r="R693" i="14"/>
  <c r="R649" i="13"/>
  <c r="R724" i="18"/>
  <c r="R716" i="13"/>
  <c r="R763" i="18"/>
  <c r="R680" i="18"/>
  <c r="R628" i="14"/>
  <c r="R701" i="14"/>
  <c r="R650" i="14"/>
  <c r="R736" i="18"/>
  <c r="R660" i="14"/>
  <c r="R791" i="13"/>
  <c r="R776" i="14"/>
  <c r="R645" i="14"/>
  <c r="R647" i="14"/>
  <c r="R764" i="14"/>
  <c r="R630" i="14"/>
  <c r="R738" i="18"/>
  <c r="R638" i="18"/>
  <c r="R702" i="18"/>
  <c r="R785" i="14"/>
  <c r="R735" i="13"/>
  <c r="R760" i="18"/>
  <c r="R637" i="14"/>
  <c r="R700" i="13"/>
  <c r="R735" i="14"/>
  <c r="R715" i="13"/>
  <c r="R780" i="13"/>
  <c r="R629" i="14"/>
  <c r="R764" i="13"/>
  <c r="R661" i="13"/>
  <c r="R641" i="14"/>
  <c r="R807" i="13"/>
  <c r="R746" i="13"/>
  <c r="R743" i="13"/>
  <c r="R664" i="13"/>
  <c r="R703" i="18"/>
  <c r="R772" i="14"/>
  <c r="R727" i="14"/>
  <c r="R753" i="14"/>
  <c r="R706" i="14"/>
  <c r="R723" i="14"/>
  <c r="R639" i="14"/>
  <c r="R654" i="13"/>
  <c r="R784" i="14"/>
  <c r="R794" i="14"/>
  <c r="R778" i="13"/>
  <c r="R728" i="18"/>
  <c r="R750" i="13"/>
  <c r="R688" i="14"/>
  <c r="R744" i="13"/>
  <c r="R738" i="13"/>
  <c r="R668" i="13"/>
  <c r="R774" i="18"/>
  <c r="R770" i="18"/>
  <c r="R796" i="14"/>
  <c r="R786" i="13"/>
  <c r="R684" i="13"/>
  <c r="R647" i="18"/>
  <c r="R676" i="18"/>
  <c r="R788" i="14"/>
  <c r="R685" i="14"/>
  <c r="R694" i="13"/>
  <c r="R643" i="13"/>
  <c r="R649" i="14"/>
  <c r="R722" i="18"/>
  <c r="R706" i="18"/>
  <c r="R638" i="14"/>
  <c r="R747" i="13"/>
  <c r="R689" i="18"/>
  <c r="R785" i="18"/>
  <c r="R801" i="13"/>
  <c r="R666" i="13"/>
  <c r="R739" i="14"/>
  <c r="R697" i="13"/>
  <c r="R719" i="18"/>
  <c r="R766" i="14"/>
  <c r="R808" i="13"/>
  <c r="R797" i="13"/>
  <c r="R660" i="13"/>
  <c r="R795" i="14"/>
  <c r="R723" i="13"/>
  <c r="R793" i="13"/>
  <c r="R746" i="18"/>
  <c r="R687" i="18"/>
  <c r="R803" i="13"/>
  <c r="R698" i="14"/>
  <c r="R749" i="13"/>
  <c r="R766" i="18"/>
  <c r="R735" i="18"/>
  <c r="R767" i="18"/>
  <c r="R771" i="18"/>
  <c r="R545" i="14"/>
  <c r="R786" i="14"/>
  <c r="R707" i="13"/>
  <c r="R694" i="18"/>
  <c r="R646" i="18"/>
  <c r="R658" i="13"/>
  <c r="R753" i="13"/>
  <c r="R648" i="14"/>
  <c r="R633" i="14"/>
  <c r="R781" i="18"/>
  <c r="R728" i="14"/>
  <c r="R680" i="14"/>
  <c r="R814" i="13"/>
  <c r="R724" i="13"/>
  <c r="R756" i="13"/>
  <c r="R642" i="18"/>
  <c r="R700" i="18"/>
  <c r="R697" i="18"/>
  <c r="R656" i="13"/>
  <c r="R702" i="13"/>
  <c r="R768" i="14"/>
  <c r="R805" i="13"/>
  <c r="R778" i="14"/>
  <c r="R631" i="14"/>
  <c r="R736" i="13"/>
  <c r="R662" i="13"/>
  <c r="R630" i="18"/>
  <c r="L386" i="14"/>
  <c r="L435" i="14"/>
  <c r="O498" i="18"/>
  <c r="L518" i="13"/>
  <c r="Q457" i="18"/>
  <c r="Q471" i="14"/>
  <c r="Q461" i="14"/>
  <c r="Q468" i="13"/>
  <c r="Q371" i="14"/>
  <c r="Q420" i="14"/>
  <c r="Q513" i="18"/>
  <c r="Q441" i="14"/>
  <c r="Q529" i="14"/>
  <c r="Q418" i="18"/>
  <c r="Q461" i="18"/>
  <c r="Q499" i="18"/>
  <c r="Q422" i="14"/>
  <c r="Q531" i="13"/>
  <c r="Q389" i="13"/>
  <c r="Q529" i="13"/>
  <c r="Q423" i="18"/>
  <c r="Q518" i="18"/>
  <c r="Q454" i="18"/>
  <c r="Q476" i="18"/>
  <c r="Q510" i="14"/>
  <c r="Q388" i="14"/>
  <c r="Q515" i="18"/>
  <c r="Q524" i="18"/>
  <c r="Q380" i="18"/>
  <c r="Q522" i="18"/>
  <c r="Q518" i="13"/>
  <c r="Q445" i="13"/>
  <c r="Q417" i="18"/>
  <c r="Q442" i="18"/>
  <c r="Q525" i="14"/>
  <c r="Q371" i="18"/>
  <c r="Q457" i="14"/>
  <c r="Q505" i="14"/>
  <c r="Q374" i="13"/>
  <c r="Q482" i="13"/>
  <c r="Q470" i="14"/>
  <c r="Q486" i="13"/>
  <c r="Q377" i="18"/>
  <c r="Q370" i="18"/>
  <c r="Q465" i="14"/>
  <c r="Q433" i="13"/>
  <c r="Q472" i="18"/>
  <c r="Q441" i="18"/>
  <c r="Q375" i="18"/>
  <c r="Q374" i="14"/>
  <c r="Q399" i="13"/>
  <c r="Q367" i="13"/>
  <c r="Q376" i="18"/>
  <c r="Q521" i="14"/>
  <c r="Q379" i="18"/>
  <c r="Q533" i="13"/>
  <c r="Q425" i="14"/>
  <c r="Q523" i="14"/>
  <c r="Q474" i="18"/>
  <c r="Q462" i="18"/>
  <c r="Q437" i="14"/>
  <c r="Q538" i="13"/>
  <c r="Q473" i="13"/>
  <c r="Q488" i="14"/>
  <c r="Q385" i="13"/>
  <c r="Q539" i="13"/>
  <c r="Q366" i="14"/>
  <c r="Q439" i="14"/>
  <c r="Q523" i="18"/>
  <c r="Q506" i="18"/>
  <c r="Q413" i="18"/>
  <c r="Q485" i="13"/>
  <c r="Q400" i="13"/>
  <c r="Q507" i="14"/>
  <c r="Q370" i="13"/>
  <c r="Q393" i="14"/>
  <c r="Q431" i="14"/>
  <c r="Q470" i="13"/>
  <c r="Q384" i="18"/>
  <c r="Q389" i="14"/>
  <c r="Q446" i="14"/>
  <c r="Q446" i="13"/>
  <c r="Q381" i="13"/>
  <c r="Q391" i="13"/>
  <c r="Q371" i="13"/>
  <c r="Q417" i="14"/>
  <c r="Q369" i="13"/>
  <c r="Q468" i="18"/>
  <c r="Q438" i="18"/>
  <c r="Q477" i="14"/>
  <c r="Q398" i="13"/>
  <c r="Q488" i="13"/>
  <c r="Q496" i="18"/>
  <c r="Q517" i="13"/>
  <c r="Q433" i="14"/>
  <c r="Q392" i="14"/>
  <c r="Q379" i="13"/>
  <c r="Q370" i="14"/>
  <c r="Q480" i="18"/>
  <c r="Q466" i="13"/>
  <c r="Q465" i="13"/>
  <c r="Q521" i="13"/>
  <c r="Q510" i="18"/>
  <c r="Q439" i="18"/>
  <c r="Q501" i="14"/>
  <c r="Q443" i="14"/>
  <c r="Q520" i="18"/>
  <c r="Q474" i="13"/>
  <c r="Q458" i="14"/>
  <c r="Q519" i="14"/>
  <c r="Q363" i="14"/>
  <c r="Q444" i="18"/>
  <c r="Q464" i="18"/>
  <c r="Q369" i="18"/>
  <c r="Q432" i="14"/>
  <c r="Q517" i="14"/>
  <c r="Q372" i="14"/>
  <c r="Q442" i="14"/>
  <c r="Q490" i="13"/>
  <c r="Q447" i="14"/>
  <c r="Q520" i="14"/>
  <c r="Q280" i="14"/>
  <c r="Q480" i="14"/>
  <c r="Q521" i="18"/>
  <c r="Q373" i="14"/>
  <c r="Q472" i="13"/>
  <c r="Q522" i="13"/>
  <c r="Q511" i="14"/>
  <c r="Q383" i="13"/>
  <c r="Q458" i="18"/>
  <c r="Q449" i="13"/>
  <c r="Q378" i="13"/>
  <c r="Q434" i="18"/>
  <c r="Q452" i="13"/>
  <c r="Q535" i="13"/>
  <c r="Q467" i="18"/>
  <c r="Q361" i="18"/>
  <c r="Q536" i="13"/>
  <c r="Q442" i="13"/>
  <c r="Q532" i="13"/>
  <c r="Q382" i="13"/>
  <c r="Q426" i="18"/>
  <c r="Q507" i="18"/>
  <c r="Q523" i="13"/>
  <c r="Q429" i="13"/>
  <c r="Q414" i="18"/>
  <c r="Q425" i="18"/>
  <c r="Q443" i="18"/>
  <c r="Q469" i="13"/>
  <c r="Q503" i="14"/>
  <c r="Q464" i="14"/>
  <c r="Q491" i="13"/>
  <c r="Q511" i="18"/>
  <c r="Q500" i="13"/>
  <c r="Q368" i="13"/>
  <c r="Q384" i="13"/>
  <c r="Q528" i="14"/>
  <c r="Q527" i="13"/>
  <c r="Q448" i="13"/>
  <c r="Q527" i="18"/>
  <c r="Q462" i="14"/>
  <c r="Q478" i="13"/>
  <c r="Q366" i="18"/>
  <c r="Q451" i="13"/>
  <c r="Q364" i="18"/>
  <c r="Q508" i="18"/>
  <c r="Q469" i="18"/>
  <c r="Q480" i="13"/>
  <c r="Q425" i="13"/>
  <c r="Q479" i="14"/>
  <c r="Q385" i="14"/>
  <c r="Q430" i="13"/>
  <c r="Q514" i="14"/>
  <c r="Q484" i="18"/>
  <c r="Q502" i="18"/>
  <c r="Q479" i="18"/>
  <c r="Q431" i="18"/>
  <c r="Q412" i="18"/>
  <c r="Q382" i="18"/>
  <c r="Q485" i="14"/>
  <c r="Q520" i="13"/>
  <c r="Q469" i="14"/>
  <c r="Q430" i="14"/>
  <c r="Q424" i="14"/>
  <c r="Q423" i="14"/>
  <c r="Q421" i="13"/>
  <c r="Q530" i="13"/>
  <c r="Q459" i="18"/>
  <c r="Q388" i="18"/>
  <c r="Q427" i="14"/>
  <c r="Q504" i="14"/>
  <c r="Q507" i="13"/>
  <c r="Q443" i="13"/>
  <c r="Q384" i="14"/>
  <c r="Q415" i="18"/>
  <c r="Q440" i="18"/>
  <c r="Q483" i="18"/>
  <c r="Q367" i="18"/>
  <c r="Q514" i="18"/>
  <c r="Q471" i="13"/>
  <c r="Q515" i="14"/>
  <c r="Q427" i="18"/>
  <c r="Q517" i="18"/>
  <c r="Q485" i="18"/>
  <c r="Q524" i="14"/>
  <c r="Q393" i="13"/>
  <c r="Q387" i="13"/>
  <c r="Q492" i="13"/>
  <c r="Q395" i="14"/>
  <c r="Q437" i="13"/>
  <c r="Q438" i="13"/>
  <c r="Q436" i="13"/>
  <c r="Q528" i="18"/>
  <c r="Q501" i="18"/>
  <c r="Q429" i="18"/>
  <c r="Q466" i="14"/>
  <c r="Q435" i="13"/>
  <c r="Q524" i="13"/>
  <c r="Q483" i="13"/>
  <c r="Q471" i="18"/>
  <c r="Q456" i="18"/>
  <c r="Q428" i="18"/>
  <c r="Q434" i="13"/>
  <c r="Q421" i="18"/>
  <c r="Q525" i="13"/>
  <c r="Q434" i="14"/>
  <c r="Q503" i="18"/>
  <c r="Q444" i="13"/>
  <c r="Q489" i="14"/>
  <c r="Q414" i="14"/>
  <c r="Q391" i="14"/>
  <c r="Q456" i="14"/>
  <c r="Q477" i="13"/>
  <c r="Q418" i="14"/>
  <c r="Q514" i="13"/>
  <c r="Q365" i="18"/>
  <c r="Q440" i="14"/>
  <c r="Q426" i="14"/>
  <c r="Q483" i="14"/>
  <c r="Q519" i="18"/>
  <c r="Q505" i="18"/>
  <c r="Q445" i="14"/>
  <c r="Q476" i="14"/>
  <c r="Q512" i="14"/>
  <c r="Q502" i="14"/>
  <c r="Q378" i="18"/>
  <c r="Q433" i="18"/>
  <c r="Q386" i="18"/>
  <c r="Q380" i="14"/>
  <c r="Q394" i="14"/>
  <c r="Q509" i="13"/>
  <c r="Q422" i="13"/>
  <c r="Q519" i="13"/>
  <c r="Q362" i="18"/>
  <c r="Q500" i="18"/>
  <c r="Q513" i="14"/>
  <c r="Q438" i="14"/>
  <c r="Q416" i="14"/>
  <c r="Q375" i="13"/>
  <c r="Q387" i="18"/>
  <c r="Q374" i="18"/>
  <c r="Q464" i="13"/>
  <c r="Q439" i="13"/>
  <c r="Q440" i="13"/>
  <c r="Q376" i="13"/>
  <c r="Q495" i="13"/>
  <c r="Q381" i="14"/>
  <c r="Q375" i="14"/>
  <c r="Q369" i="14"/>
  <c r="Q498" i="14"/>
  <c r="Q511" i="13"/>
  <c r="Q543" i="13"/>
  <c r="Q497" i="18"/>
  <c r="Q427" i="13"/>
  <c r="Q432" i="13"/>
  <c r="Q396" i="13"/>
  <c r="Q525" i="18"/>
  <c r="Q460" i="14"/>
  <c r="Q509" i="18"/>
  <c r="Q437" i="18"/>
  <c r="Q473" i="18"/>
  <c r="Q367" i="14"/>
  <c r="Q509" i="14"/>
  <c r="Q463" i="14"/>
  <c r="Q365" i="14"/>
  <c r="Q419" i="14"/>
  <c r="Q487" i="14"/>
  <c r="Q361" i="14"/>
  <c r="Q489" i="13"/>
  <c r="Q493" i="13"/>
  <c r="Q377" i="14"/>
  <c r="Q415" i="14"/>
  <c r="Q516" i="14"/>
  <c r="Q512" i="18"/>
  <c r="Q473" i="14"/>
  <c r="Q413" i="13"/>
  <c r="Q364" i="14"/>
  <c r="Q506" i="14"/>
  <c r="Q496" i="13"/>
  <c r="Q450" i="13"/>
  <c r="Q368" i="14"/>
  <c r="Q430" i="18"/>
  <c r="Q504" i="18"/>
  <c r="Q482" i="18"/>
  <c r="Q436" i="18"/>
  <c r="Q360" i="18"/>
  <c r="Q392" i="13"/>
  <c r="Q467" i="13"/>
  <c r="Q481" i="14"/>
  <c r="Q513" i="13"/>
  <c r="Q376" i="14"/>
  <c r="Q389" i="18"/>
  <c r="Q378" i="14"/>
  <c r="Q423" i="13"/>
  <c r="Q516" i="13"/>
  <c r="Q383" i="18"/>
  <c r="Q372" i="18"/>
  <c r="Q466" i="18"/>
  <c r="Q428" i="13"/>
  <c r="Q377" i="13"/>
  <c r="Q447" i="13"/>
  <c r="Q424" i="13"/>
  <c r="Q436" i="14"/>
  <c r="Q388" i="13"/>
  <c r="K778" i="18"/>
  <c r="K631" i="18"/>
  <c r="K771" i="14"/>
  <c r="K729" i="14"/>
  <c r="K775" i="14"/>
  <c r="K810" i="13"/>
  <c r="K635" i="18"/>
  <c r="K634" i="18"/>
  <c r="K779" i="18"/>
  <c r="K700" i="14"/>
  <c r="K701" i="13"/>
  <c r="K640" i="13"/>
  <c r="K749" i="18"/>
  <c r="K790" i="18"/>
  <c r="K708" i="14"/>
  <c r="K684" i="14"/>
  <c r="K651" i="13"/>
  <c r="K799" i="13"/>
  <c r="K792" i="13"/>
  <c r="K740" i="13"/>
  <c r="K644" i="18"/>
  <c r="K740" i="18"/>
  <c r="K681" i="18"/>
  <c r="K730" i="18"/>
  <c r="K724" i="18"/>
  <c r="K692" i="14"/>
  <c r="K724" i="14"/>
  <c r="K783" i="13"/>
  <c r="K687" i="14"/>
  <c r="K640" i="18"/>
  <c r="K717" i="13"/>
  <c r="K695" i="14"/>
  <c r="K705" i="13"/>
  <c r="K792" i="18"/>
  <c r="K773" i="18"/>
  <c r="K653" i="14"/>
  <c r="K710" i="14"/>
  <c r="K750" i="14"/>
  <c r="K716" i="13"/>
  <c r="K767" i="13"/>
  <c r="K718" i="13"/>
  <c r="K646" i="13"/>
  <c r="K757" i="13"/>
  <c r="K725" i="14"/>
  <c r="K732" i="14"/>
  <c r="K798" i="13"/>
  <c r="K704" i="13"/>
  <c r="K671" i="13"/>
  <c r="K788" i="18"/>
  <c r="K763" i="14"/>
  <c r="K641" i="13"/>
  <c r="K779" i="13"/>
  <c r="K789" i="14"/>
  <c r="K696" i="13"/>
  <c r="K706" i="13"/>
  <c r="K638" i="13"/>
  <c r="K629" i="18"/>
  <c r="K752" i="14"/>
  <c r="K649" i="13"/>
  <c r="K781" i="13"/>
  <c r="K642" i="13"/>
  <c r="K637" i="18"/>
  <c r="K677" i="18"/>
  <c r="K742" i="13"/>
  <c r="K694" i="14"/>
  <c r="K658" i="14"/>
  <c r="K686" i="18"/>
  <c r="K624" i="18"/>
  <c r="K772" i="18"/>
  <c r="K736" i="14"/>
  <c r="K790" i="14"/>
  <c r="K738" i="14"/>
  <c r="K691" i="14"/>
  <c r="K719" i="13"/>
  <c r="K656" i="18"/>
  <c r="K697" i="14"/>
  <c r="K683" i="14"/>
  <c r="K721" i="14"/>
  <c r="K790" i="13"/>
  <c r="K657" i="14"/>
  <c r="K653" i="13"/>
  <c r="K746" i="14"/>
  <c r="K758" i="13"/>
  <c r="K741" i="18"/>
  <c r="K743" i="18"/>
  <c r="K632" i="14"/>
  <c r="K703" i="13"/>
  <c r="K626" i="18"/>
  <c r="K802" i="13"/>
  <c r="K783" i="18"/>
  <c r="K733" i="18"/>
  <c r="K751" i="14"/>
  <c r="K709" i="14"/>
  <c r="K782" i="13"/>
  <c r="K659" i="14"/>
  <c r="K670" i="13"/>
  <c r="K684" i="18"/>
  <c r="K665" i="13"/>
  <c r="K745" i="18"/>
  <c r="K705" i="18"/>
  <c r="K711" i="13"/>
  <c r="K787" i="13"/>
  <c r="K649" i="14"/>
  <c r="K646" i="14"/>
  <c r="K682" i="14"/>
  <c r="K788" i="13"/>
  <c r="K709" i="13"/>
  <c r="K718" i="18"/>
  <c r="K765" i="13"/>
  <c r="K745" i="13"/>
  <c r="K654" i="14"/>
  <c r="K737" i="13"/>
  <c r="K679" i="14"/>
  <c r="K759" i="13"/>
  <c r="K690" i="18"/>
  <c r="K645" i="13"/>
  <c r="K726" i="18"/>
  <c r="K732" i="18"/>
  <c r="K645" i="18"/>
  <c r="K651" i="18"/>
  <c r="J71" i="19"/>
  <c r="K643" i="13"/>
  <c r="K686" i="14"/>
  <c r="K689" i="14"/>
  <c r="K642" i="14"/>
  <c r="K792" i="14"/>
  <c r="K698" i="13"/>
  <c r="K794" i="13"/>
  <c r="K647" i="13"/>
  <c r="K795" i="13"/>
  <c r="K644" i="13"/>
  <c r="K653" i="18"/>
  <c r="K725" i="18"/>
  <c r="K775" i="18"/>
  <c r="K784" i="13"/>
  <c r="K704" i="18"/>
  <c r="K625" i="18"/>
  <c r="K656" i="14"/>
  <c r="K762" i="13"/>
  <c r="K774" i="18"/>
  <c r="K734" i="18"/>
  <c r="K710" i="13"/>
  <c r="K786" i="13"/>
  <c r="K685" i="18"/>
  <c r="K678" i="18"/>
  <c r="K652" i="18"/>
  <c r="K733" i="14"/>
  <c r="K807" i="13"/>
  <c r="K681" i="14"/>
  <c r="K659" i="13"/>
  <c r="K720" i="18"/>
  <c r="K654" i="18"/>
  <c r="K796" i="14"/>
  <c r="K628" i="14"/>
  <c r="K626" i="14"/>
  <c r="K701" i="14"/>
  <c r="K739" i="14"/>
  <c r="K760" i="13"/>
  <c r="K688" i="18"/>
  <c r="K789" i="18"/>
  <c r="K639" i="18"/>
  <c r="K791" i="13"/>
  <c r="K645" i="14"/>
  <c r="K707" i="18"/>
  <c r="K791" i="18"/>
  <c r="K683" i="18"/>
  <c r="K764" i="14"/>
  <c r="K637" i="14"/>
  <c r="K784" i="14"/>
  <c r="K753" i="13"/>
  <c r="K638" i="14"/>
  <c r="K700" i="13"/>
  <c r="K639" i="13"/>
  <c r="K641" i="18"/>
  <c r="K705" i="14"/>
  <c r="K781" i="14"/>
  <c r="K742" i="14"/>
  <c r="K713" i="13"/>
  <c r="K763" i="18"/>
  <c r="K650" i="14"/>
  <c r="K641" i="14"/>
  <c r="K648" i="13"/>
  <c r="K701" i="18"/>
  <c r="K784" i="18"/>
  <c r="K660" i="14"/>
  <c r="K747" i="13"/>
  <c r="K649" i="18"/>
  <c r="K679" i="18"/>
  <c r="K770" i="18"/>
  <c r="K766" i="13"/>
  <c r="K743" i="14"/>
  <c r="K739" i="13"/>
  <c r="K720" i="13"/>
  <c r="K735" i="14"/>
  <c r="K696" i="14"/>
  <c r="K765" i="14"/>
  <c r="K685" i="13"/>
  <c r="K655" i="18"/>
  <c r="K769" i="18"/>
  <c r="K731" i="18"/>
  <c r="K796" i="13"/>
  <c r="K747" i="14"/>
  <c r="K722" i="18"/>
  <c r="K633" i="18"/>
  <c r="K680" i="18"/>
  <c r="K704" i="14"/>
  <c r="K714" i="13"/>
  <c r="K634" i="14"/>
  <c r="K651" i="14"/>
  <c r="K747" i="18"/>
  <c r="K721" i="18"/>
  <c r="K750" i="18"/>
  <c r="K736" i="18"/>
  <c r="K647" i="14"/>
  <c r="K692" i="13"/>
  <c r="K762" i="18"/>
  <c r="K793" i="14"/>
  <c r="K734" i="14"/>
  <c r="K695" i="13"/>
  <c r="K684" i="13"/>
  <c r="K697" i="13"/>
  <c r="K767" i="18"/>
  <c r="K703" i="18"/>
  <c r="K788" i="14"/>
  <c r="K685" i="14"/>
  <c r="K744" i="13"/>
  <c r="K694" i="13"/>
  <c r="K708" i="18"/>
  <c r="K754" i="13"/>
  <c r="K648" i="14"/>
  <c r="K776" i="14"/>
  <c r="K752" i="13"/>
  <c r="K557" i="13"/>
  <c r="K689" i="18"/>
  <c r="K728" i="18"/>
  <c r="K771" i="18"/>
  <c r="K676" i="18"/>
  <c r="K545" i="14"/>
  <c r="K629" i="14"/>
  <c r="K668" i="13"/>
  <c r="K761" i="18"/>
  <c r="K667" i="13"/>
  <c r="K771" i="13"/>
  <c r="K633" i="14"/>
  <c r="K630" i="14"/>
  <c r="K715" i="13"/>
  <c r="K647" i="18"/>
  <c r="K693" i="18"/>
  <c r="K785" i="18"/>
  <c r="K656" i="13"/>
  <c r="K795" i="14"/>
  <c r="K768" i="14"/>
  <c r="K793" i="13"/>
  <c r="K805" i="13"/>
  <c r="K726" i="14"/>
  <c r="K643" i="14"/>
  <c r="K702" i="13"/>
  <c r="K723" i="13"/>
  <c r="K786" i="14"/>
  <c r="K654" i="13"/>
  <c r="K635" i="14"/>
  <c r="K707" i="13"/>
  <c r="K767" i="14"/>
  <c r="K706" i="18"/>
  <c r="K644" i="14"/>
  <c r="K742" i="18"/>
  <c r="K761" i="13"/>
  <c r="K743" i="13"/>
  <c r="K785" i="14"/>
  <c r="K727" i="14"/>
  <c r="K628" i="18"/>
  <c r="K682" i="18"/>
  <c r="K655" i="14"/>
  <c r="K693" i="14"/>
  <c r="K731" i="14"/>
  <c r="K746" i="13"/>
  <c r="K664" i="13"/>
  <c r="K738" i="18"/>
  <c r="K650" i="18"/>
  <c r="K780" i="13"/>
  <c r="K753" i="14"/>
  <c r="K639" i="14"/>
  <c r="K661" i="13"/>
  <c r="K723" i="18"/>
  <c r="K794" i="14"/>
  <c r="K801" i="13"/>
  <c r="K776" i="18"/>
  <c r="K746" i="18"/>
  <c r="K687" i="18"/>
  <c r="K694" i="18"/>
  <c r="K730" i="14"/>
  <c r="K814" i="13"/>
  <c r="K711" i="14"/>
  <c r="K662" i="13"/>
  <c r="K724" i="13"/>
  <c r="K751" i="13"/>
  <c r="K750" i="13"/>
  <c r="K706" i="14"/>
  <c r="K696" i="18"/>
  <c r="K739" i="18"/>
  <c r="K691" i="18"/>
  <c r="K782" i="14"/>
  <c r="K787" i="14"/>
  <c r="K745" i="14"/>
  <c r="K736" i="13"/>
  <c r="K660" i="13"/>
  <c r="K765" i="18"/>
  <c r="K630" i="18"/>
  <c r="K712" i="14"/>
  <c r="K773" i="14"/>
  <c r="K809" i="13"/>
  <c r="K781" i="18"/>
  <c r="K666" i="13"/>
  <c r="K786" i="18"/>
  <c r="K777" i="14"/>
  <c r="K707" i="14"/>
  <c r="K748" i="18"/>
  <c r="K735" i="13"/>
  <c r="K744" i="18"/>
  <c r="K766" i="14"/>
  <c r="K748" i="14"/>
  <c r="K708" i="13"/>
  <c r="K797" i="13"/>
  <c r="K632" i="18"/>
  <c r="K766" i="18"/>
  <c r="K692" i="18"/>
  <c r="K652" i="14"/>
  <c r="K772" i="14"/>
  <c r="K723" i="14"/>
  <c r="K764" i="13"/>
  <c r="K631" i="14"/>
  <c r="P790" i="14"/>
  <c r="P781" i="13"/>
  <c r="P740" i="18"/>
  <c r="P656" i="18"/>
  <c r="P775" i="18"/>
  <c r="P694" i="14"/>
  <c r="P758" i="13"/>
  <c r="P657" i="14"/>
  <c r="P686" i="18"/>
  <c r="P640" i="18"/>
  <c r="P691" i="14"/>
  <c r="P795" i="13"/>
  <c r="P788" i="13"/>
  <c r="P709" i="13"/>
  <c r="P665" i="13"/>
  <c r="P810" i="13"/>
  <c r="P635" i="18"/>
  <c r="P725" i="18"/>
  <c r="P773" i="18"/>
  <c r="P634" i="18"/>
  <c r="P742" i="13"/>
  <c r="P767" i="14"/>
  <c r="P790" i="13"/>
  <c r="P784" i="13"/>
  <c r="P778" i="18"/>
  <c r="P624" i="18"/>
  <c r="P749" i="18"/>
  <c r="P729" i="14"/>
  <c r="P775" i="14"/>
  <c r="P645" i="13"/>
  <c r="P626" i="18"/>
  <c r="P655" i="18"/>
  <c r="P788" i="18"/>
  <c r="P724" i="18"/>
  <c r="P700" i="14"/>
  <c r="P721" i="14"/>
  <c r="P640" i="13"/>
  <c r="P802" i="13"/>
  <c r="P772" i="18"/>
  <c r="P708" i="14"/>
  <c r="P684" i="14"/>
  <c r="P771" i="14"/>
  <c r="P740" i="13"/>
  <c r="P644" i="13"/>
  <c r="P677" i="18"/>
  <c r="P681" i="18"/>
  <c r="P746" i="14"/>
  <c r="P724" i="14"/>
  <c r="P783" i="13"/>
  <c r="P653" i="13"/>
  <c r="P718" i="13"/>
  <c r="P631" i="18"/>
  <c r="P717" i="13"/>
  <c r="P799" i="13"/>
  <c r="P695" i="14"/>
  <c r="P705" i="13"/>
  <c r="P792" i="13"/>
  <c r="P653" i="18"/>
  <c r="P726" i="18"/>
  <c r="P692" i="14"/>
  <c r="P710" i="14"/>
  <c r="P687" i="14"/>
  <c r="P701" i="13"/>
  <c r="P646" i="13"/>
  <c r="P690" i="18"/>
  <c r="P725" i="14"/>
  <c r="P732" i="14"/>
  <c r="P798" i="13"/>
  <c r="P671" i="13"/>
  <c r="P792" i="18"/>
  <c r="P637" i="18"/>
  <c r="P653" i="14"/>
  <c r="P779" i="13"/>
  <c r="P750" i="14"/>
  <c r="P658" i="14"/>
  <c r="P716" i="13"/>
  <c r="P706" i="13"/>
  <c r="P638" i="13"/>
  <c r="P683" i="14"/>
  <c r="P783" i="18"/>
  <c r="P628" i="18"/>
  <c r="P732" i="18"/>
  <c r="P707" i="18"/>
  <c r="P796" i="13"/>
  <c r="P656" i="14"/>
  <c r="P681" i="14"/>
  <c r="P762" i="13"/>
  <c r="P791" i="18"/>
  <c r="P629" i="18"/>
  <c r="P752" i="14"/>
  <c r="P738" i="14"/>
  <c r="P697" i="14"/>
  <c r="P763" i="14"/>
  <c r="P696" i="13"/>
  <c r="P718" i="18"/>
  <c r="P625" i="18"/>
  <c r="O71" i="19"/>
  <c r="P742" i="14"/>
  <c r="P659" i="13"/>
  <c r="P703" i="13"/>
  <c r="P679" i="18"/>
  <c r="P781" i="14"/>
  <c r="P654" i="14"/>
  <c r="P713" i="13"/>
  <c r="P644" i="18"/>
  <c r="P704" i="18"/>
  <c r="P733" i="18"/>
  <c r="P632" i="14"/>
  <c r="P787" i="13"/>
  <c r="P751" i="14"/>
  <c r="P712" i="14"/>
  <c r="P709" i="14"/>
  <c r="P747" i="14"/>
  <c r="P646" i="14"/>
  <c r="P659" i="14"/>
  <c r="P757" i="13"/>
  <c r="P736" i="14"/>
  <c r="P651" i="13"/>
  <c r="P682" i="14"/>
  <c r="P779" i="18"/>
  <c r="P769" i="18"/>
  <c r="P782" i="13"/>
  <c r="P670" i="13"/>
  <c r="P704" i="13"/>
  <c r="P719" i="13"/>
  <c r="P649" i="13"/>
  <c r="P642" i="13"/>
  <c r="P789" i="14"/>
  <c r="P767" i="13"/>
  <c r="P649" i="18"/>
  <c r="P723" i="18"/>
  <c r="P651" i="18"/>
  <c r="P711" i="13"/>
  <c r="P642" i="14"/>
  <c r="P765" i="13"/>
  <c r="P745" i="13"/>
  <c r="P649" i="14"/>
  <c r="P720" i="18"/>
  <c r="P777" i="18"/>
  <c r="P641" i="13"/>
  <c r="P741" i="18"/>
  <c r="P794" i="13"/>
  <c r="P774" i="18"/>
  <c r="P644" i="14"/>
  <c r="P628" i="14"/>
  <c r="P773" i="14"/>
  <c r="P695" i="13"/>
  <c r="P651" i="14"/>
  <c r="P701" i="18"/>
  <c r="P721" i="18"/>
  <c r="P742" i="18"/>
  <c r="P689" i="14"/>
  <c r="P792" i="14"/>
  <c r="P679" i="14"/>
  <c r="P714" i="13"/>
  <c r="P634" i="14"/>
  <c r="P754" i="13"/>
  <c r="P667" i="13"/>
  <c r="P641" i="18"/>
  <c r="P807" i="13"/>
  <c r="P726" i="14"/>
  <c r="P647" i="14"/>
  <c r="P790" i="18"/>
  <c r="P745" i="18"/>
  <c r="P682" i="18"/>
  <c r="P633" i="18"/>
  <c r="P680" i="18"/>
  <c r="P770" i="18"/>
  <c r="P793" i="14"/>
  <c r="P743" i="14"/>
  <c r="P626" i="14"/>
  <c r="P704" i="14"/>
  <c r="P734" i="14"/>
  <c r="P655" i="14"/>
  <c r="P751" i="13"/>
  <c r="P648" i="14"/>
  <c r="P743" i="18"/>
  <c r="P698" i="13"/>
  <c r="P722" i="18"/>
  <c r="P652" i="14"/>
  <c r="P701" i="14"/>
  <c r="P739" i="14"/>
  <c r="P710" i="13"/>
  <c r="P786" i="13"/>
  <c r="P747" i="18"/>
  <c r="P736" i="18"/>
  <c r="P652" i="18"/>
  <c r="P733" i="14"/>
  <c r="P645" i="18"/>
  <c r="P647" i="13"/>
  <c r="P762" i="18"/>
  <c r="P796" i="14"/>
  <c r="P789" i="18"/>
  <c r="P784" i="18"/>
  <c r="P678" i="18"/>
  <c r="P748" i="18"/>
  <c r="P791" i="13"/>
  <c r="P761" i="13"/>
  <c r="P776" i="14"/>
  <c r="P747" i="13"/>
  <c r="P645" i="14"/>
  <c r="P809" i="13"/>
  <c r="P643" i="13"/>
  <c r="P737" i="13"/>
  <c r="P761" i="18"/>
  <c r="P683" i="18"/>
  <c r="P764" i="14"/>
  <c r="P637" i="14"/>
  <c r="P760" i="13"/>
  <c r="P638" i="14"/>
  <c r="P700" i="13"/>
  <c r="P648" i="13"/>
  <c r="P765" i="14"/>
  <c r="P684" i="13"/>
  <c r="P693" i="14"/>
  <c r="P731" i="14"/>
  <c r="P746" i="13"/>
  <c r="P743" i="13"/>
  <c r="P778" i="13"/>
  <c r="P664" i="13"/>
  <c r="P676" i="18"/>
  <c r="P780" i="13"/>
  <c r="P753" i="14"/>
  <c r="P639" i="14"/>
  <c r="P764" i="13"/>
  <c r="P661" i="13"/>
  <c r="P705" i="18"/>
  <c r="P739" i="13"/>
  <c r="P641" i="14"/>
  <c r="P639" i="18"/>
  <c r="P660" i="14"/>
  <c r="P693" i="18"/>
  <c r="P706" i="14"/>
  <c r="P738" i="13"/>
  <c r="P805" i="13"/>
  <c r="P708" i="18"/>
  <c r="P734" i="18"/>
  <c r="P763" i="18"/>
  <c r="P784" i="14"/>
  <c r="P685" i="18"/>
  <c r="P697" i="13"/>
  <c r="P738" i="18"/>
  <c r="P702" i="18"/>
  <c r="P750" i="13"/>
  <c r="P801" i="13"/>
  <c r="P688" i="14"/>
  <c r="P685" i="14"/>
  <c r="P735" i="13"/>
  <c r="P668" i="13"/>
  <c r="P650" i="14"/>
  <c r="P720" i="13"/>
  <c r="P781" i="18"/>
  <c r="P647" i="18"/>
  <c r="P788" i="14"/>
  <c r="P723" i="14"/>
  <c r="P694" i="13"/>
  <c r="P794" i="14"/>
  <c r="P752" i="13"/>
  <c r="P630" i="14"/>
  <c r="P715" i="13"/>
  <c r="P557" i="13"/>
  <c r="P767" i="18"/>
  <c r="P728" i="18"/>
  <c r="P650" i="18"/>
  <c r="P785" i="18"/>
  <c r="P771" i="18"/>
  <c r="P545" i="14"/>
  <c r="P629" i="14"/>
  <c r="P666" i="13"/>
  <c r="P707" i="13"/>
  <c r="P731" i="18"/>
  <c r="P686" i="14"/>
  <c r="P759" i="13"/>
  <c r="P684" i="18"/>
  <c r="P706" i="18"/>
  <c r="P771" i="13"/>
  <c r="P685" i="13"/>
  <c r="P633" i="14"/>
  <c r="P643" i="14"/>
  <c r="P656" i="13"/>
  <c r="P772" i="14"/>
  <c r="P795" i="14"/>
  <c r="P723" i="13"/>
  <c r="P793" i="13"/>
  <c r="P689" i="18"/>
  <c r="P760" i="18"/>
  <c r="P782" i="18"/>
  <c r="P707" i="14"/>
  <c r="P698" i="14"/>
  <c r="P727" i="14"/>
  <c r="P786" i="14"/>
  <c r="P769" i="14"/>
  <c r="P785" i="13"/>
  <c r="P631" i="14"/>
  <c r="P721" i="13"/>
  <c r="P658" i="13"/>
  <c r="P642" i="18"/>
  <c r="P729" i="18"/>
  <c r="P692" i="18"/>
  <c r="P753" i="13"/>
  <c r="P696" i="14"/>
  <c r="P785" i="14"/>
  <c r="P786" i="18"/>
  <c r="P776" i="18"/>
  <c r="P694" i="18"/>
  <c r="P728" i="14"/>
  <c r="P787" i="14"/>
  <c r="P724" i="13"/>
  <c r="P756" i="13"/>
  <c r="P654" i="18"/>
  <c r="P705" i="14"/>
  <c r="P638" i="18"/>
  <c r="P654" i="13"/>
  <c r="P746" i="18"/>
  <c r="P696" i="18"/>
  <c r="P719" i="18"/>
  <c r="P687" i="18"/>
  <c r="P698" i="18"/>
  <c r="P730" i="14"/>
  <c r="P780" i="14"/>
  <c r="P778" i="14"/>
  <c r="P711" i="14"/>
  <c r="P662" i="13"/>
  <c r="P660" i="13"/>
  <c r="P766" i="18"/>
  <c r="P635" i="14"/>
  <c r="P744" i="18"/>
  <c r="P636" i="18"/>
  <c r="P787" i="18"/>
  <c r="P646" i="18"/>
  <c r="P777" i="14"/>
  <c r="P766" i="14"/>
  <c r="P764" i="18"/>
  <c r="L380" i="13"/>
  <c r="Q453" i="13"/>
  <c r="O537" i="13"/>
  <c r="O500" i="14"/>
  <c r="Q382" i="14"/>
  <c r="M397" i="13"/>
  <c r="O476" i="13"/>
  <c r="Q474" i="14"/>
  <c r="L431" i="13"/>
  <c r="O531" i="14"/>
  <c r="M484" i="14"/>
  <c r="L390" i="13"/>
  <c r="M526" i="13"/>
  <c r="L522" i="14"/>
  <c r="O482" i="14"/>
  <c r="M518" i="14"/>
  <c r="M383" i="14"/>
  <c r="M481" i="18"/>
  <c r="O455" i="18"/>
  <c r="K43" i="19"/>
  <c r="O420" i="18"/>
  <c r="L420" i="18"/>
  <c r="Q419" i="18"/>
  <c r="M363" i="18"/>
  <c r="O432" i="18"/>
  <c r="Q392" i="18"/>
  <c r="Q435" i="18"/>
  <c r="P652" i="13"/>
  <c r="P669" i="13"/>
  <c r="P800" i="13"/>
  <c r="R741" i="13"/>
  <c r="P722" i="13"/>
  <c r="R755" i="13"/>
  <c r="R779" i="14"/>
  <c r="P754" i="14"/>
  <c r="K693" i="13"/>
  <c r="R722" i="14"/>
  <c r="K648" i="18"/>
  <c r="R692" i="18"/>
  <c r="P737" i="18"/>
  <c r="L388" i="13"/>
  <c r="L508" i="14"/>
  <c r="L394" i="13"/>
  <c r="O390" i="14"/>
  <c r="O484" i="13"/>
  <c r="Q528" i="13"/>
  <c r="O377" i="13"/>
  <c r="O365" i="14"/>
  <c r="O463" i="14"/>
  <c r="L428" i="13"/>
  <c r="Q385" i="18"/>
  <c r="M385" i="18"/>
  <c r="M360" i="18"/>
  <c r="O463" i="18"/>
  <c r="K699" i="13"/>
  <c r="P749" i="13"/>
  <c r="K698" i="14"/>
  <c r="R748" i="14"/>
  <c r="K728" i="14"/>
  <c r="R782" i="18"/>
  <c r="K698" i="18"/>
  <c r="K719" i="18"/>
  <c r="O396" i="13"/>
  <c r="Q475" i="14"/>
  <c r="R693" i="18"/>
  <c r="R650" i="18"/>
  <c r="Q390" i="18"/>
  <c r="P766" i="13"/>
  <c r="L414" i="13"/>
  <c r="O481" i="13"/>
  <c r="L476" i="13"/>
  <c r="L368" i="18"/>
  <c r="O416" i="18"/>
  <c r="R690" i="14"/>
  <c r="R699" i="14"/>
  <c r="R695" i="18"/>
  <c r="L392" i="13"/>
  <c r="O465" i="18"/>
  <c r="R628" i="18"/>
  <c r="M537" i="13"/>
  <c r="M500" i="14"/>
  <c r="Q379" i="14"/>
  <c r="L397" i="13"/>
  <c r="Q386" i="14"/>
  <c r="M531" i="14"/>
  <c r="O534" i="13"/>
  <c r="M390" i="13"/>
  <c r="Q457" i="13"/>
  <c r="M482" i="14"/>
  <c r="L518" i="14"/>
  <c r="Q510" i="13"/>
  <c r="O383" i="14"/>
  <c r="Q368" i="18"/>
  <c r="L481" i="18"/>
  <c r="L516" i="18"/>
  <c r="N43" i="19"/>
  <c r="L419" i="18"/>
  <c r="Q416" i="18"/>
  <c r="L486" i="18"/>
  <c r="O391" i="18"/>
  <c r="Q477" i="18"/>
  <c r="L477" i="18"/>
  <c r="R669" i="13"/>
  <c r="K712" i="13"/>
  <c r="K741" i="13"/>
  <c r="R806" i="13"/>
  <c r="P763" i="13"/>
  <c r="K640" i="14"/>
  <c r="K699" i="14"/>
  <c r="K744" i="14"/>
  <c r="R774" i="14"/>
  <c r="K749" i="14"/>
  <c r="P722" i="14"/>
  <c r="R768" i="18"/>
  <c r="P627" i="18"/>
  <c r="K627" i="18"/>
  <c r="P697" i="18"/>
  <c r="P735" i="18"/>
  <c r="K735" i="18"/>
  <c r="K699" i="18"/>
  <c r="P630" i="18"/>
  <c r="R729" i="18"/>
  <c r="O467" i="13"/>
  <c r="M508" i="14"/>
  <c r="L424" i="13"/>
  <c r="M508" i="13"/>
  <c r="M387" i="14"/>
  <c r="Q486" i="14"/>
  <c r="L484" i="13"/>
  <c r="M365" i="14"/>
  <c r="M413" i="13"/>
  <c r="Q362" i="14"/>
  <c r="M367" i="14"/>
  <c r="L466" i="18"/>
  <c r="L381" i="18"/>
  <c r="L473" i="18"/>
  <c r="Q463" i="18"/>
  <c r="O430" i="18"/>
  <c r="P791" i="14"/>
  <c r="K680" i="14"/>
  <c r="P748" i="14"/>
  <c r="R691" i="18"/>
  <c r="M396" i="13"/>
  <c r="Q444" i="14"/>
  <c r="Q424" i="18"/>
  <c r="K702" i="18"/>
  <c r="M386" i="18"/>
  <c r="O528" i="18"/>
  <c r="P692" i="13"/>
  <c r="R752" i="13"/>
  <c r="P735" i="14"/>
  <c r="R702" i="14"/>
  <c r="R780" i="18"/>
  <c r="O429" i="14"/>
  <c r="L387" i="18"/>
  <c r="Q428" i="14"/>
  <c r="L494" i="13"/>
  <c r="O386" i="13"/>
  <c r="O382" i="14"/>
  <c r="L537" i="13"/>
  <c r="L500" i="14"/>
  <c r="Q414" i="13"/>
  <c r="O379" i="14"/>
  <c r="M386" i="13"/>
  <c r="M382" i="14"/>
  <c r="M421" i="14"/>
  <c r="O474" i="14"/>
  <c r="L531" i="14"/>
  <c r="Q435" i="14"/>
  <c r="O457" i="13"/>
  <c r="Q522" i="14"/>
  <c r="L482" i="14"/>
  <c r="O468" i="14"/>
  <c r="M510" i="13"/>
  <c r="L383" i="14"/>
  <c r="M368" i="18"/>
  <c r="L43" i="19"/>
  <c r="Q363" i="18"/>
  <c r="M392" i="18"/>
  <c r="O486" i="18"/>
  <c r="Q478" i="18"/>
  <c r="M478" i="18"/>
  <c r="Q391" i="18"/>
  <c r="M498" i="18"/>
  <c r="O435" i="18"/>
  <c r="M373" i="18"/>
  <c r="R748" i="13"/>
  <c r="K728" i="13"/>
  <c r="P789" i="13"/>
  <c r="K657" i="13"/>
  <c r="R800" i="13"/>
  <c r="K763" i="13"/>
  <c r="K690" i="14"/>
  <c r="R770" i="14"/>
  <c r="P737" i="14"/>
  <c r="K663" i="13"/>
  <c r="R636" i="14"/>
  <c r="P755" i="13"/>
  <c r="P779" i="14"/>
  <c r="R744" i="14"/>
  <c r="P774" i="14"/>
  <c r="K754" i="14"/>
  <c r="R741" i="14"/>
  <c r="P702" i="14"/>
  <c r="R648" i="18"/>
  <c r="K700" i="18"/>
  <c r="R632" i="18"/>
  <c r="M467" i="13"/>
  <c r="L387" i="14"/>
  <c r="Q467" i="14"/>
  <c r="Q394" i="13"/>
  <c r="L486" i="14"/>
  <c r="Q286" i="13"/>
  <c r="M528" i="13"/>
  <c r="O487" i="14"/>
  <c r="L365" i="14"/>
  <c r="Q499" i="14"/>
  <c r="M530" i="14"/>
  <c r="L504" i="18"/>
  <c r="O437" i="18"/>
  <c r="K721" i="13"/>
  <c r="P797" i="13"/>
  <c r="P736" i="13"/>
  <c r="R791" i="14"/>
  <c r="R708" i="13"/>
  <c r="K803" i="13"/>
  <c r="R730" i="14"/>
  <c r="P691" i="18"/>
  <c r="M368" i="14"/>
  <c r="O524" i="14"/>
  <c r="O497" i="18"/>
  <c r="L534" i="13"/>
  <c r="O526" i="13"/>
  <c r="R627" i="18"/>
  <c r="L509" i="14"/>
  <c r="M472" i="18"/>
  <c r="M379" i="18"/>
  <c r="M518" i="13"/>
  <c r="M470" i="14"/>
  <c r="M486" i="13"/>
  <c r="M445" i="13"/>
  <c r="M442" i="18"/>
  <c r="M454" i="18"/>
  <c r="M525" i="14"/>
  <c r="M433" i="13"/>
  <c r="M458" i="14"/>
  <c r="M371" i="18"/>
  <c r="M438" i="18"/>
  <c r="M533" i="13"/>
  <c r="M457" i="14"/>
  <c r="M374" i="13"/>
  <c r="M523" i="14"/>
  <c r="M374" i="14"/>
  <c r="M367" i="13"/>
  <c r="M521" i="14"/>
  <c r="M458" i="18"/>
  <c r="M505" i="14"/>
  <c r="M370" i="14"/>
  <c r="M482" i="13"/>
  <c r="M399" i="13"/>
  <c r="M513" i="18"/>
  <c r="M377" i="18"/>
  <c r="M384" i="18"/>
  <c r="M437" i="14"/>
  <c r="M465" i="14"/>
  <c r="M515" i="18"/>
  <c r="M524" i="18"/>
  <c r="M441" i="18"/>
  <c r="M522" i="18"/>
  <c r="M473" i="13"/>
  <c r="M488" i="14"/>
  <c r="M376" i="18"/>
  <c r="M511" i="18"/>
  <c r="M476" i="18"/>
  <c r="M389" i="14"/>
  <c r="M515" i="13"/>
  <c r="M488" i="13"/>
  <c r="M527" i="18"/>
  <c r="M520" i="18"/>
  <c r="M474" i="13"/>
  <c r="M425" i="14"/>
  <c r="M449" i="13"/>
  <c r="M378" i="13"/>
  <c r="M420" i="14"/>
  <c r="M518" i="18"/>
  <c r="M385" i="13"/>
  <c r="M468" i="18"/>
  <c r="M380" i="18"/>
  <c r="M461" i="18"/>
  <c r="M375" i="18"/>
  <c r="M379" i="13"/>
  <c r="M398" i="13"/>
  <c r="M461" i="14"/>
  <c r="M538" i="13"/>
  <c r="M447" i="14"/>
  <c r="M417" i="18"/>
  <c r="M480" i="18"/>
  <c r="M422" i="14"/>
  <c r="M441" i="14"/>
  <c r="M381" i="13"/>
  <c r="M465" i="13"/>
  <c r="M519" i="14"/>
  <c r="M439" i="18"/>
  <c r="M517" i="13"/>
  <c r="M432" i="14"/>
  <c r="M517" i="14"/>
  <c r="M433" i="14"/>
  <c r="M369" i="13"/>
  <c r="M451" i="13"/>
  <c r="M500" i="13"/>
  <c r="M477" i="14"/>
  <c r="M474" i="18"/>
  <c r="M520" i="14"/>
  <c r="M521" i="13"/>
  <c r="M366" i="18"/>
  <c r="M464" i="18"/>
  <c r="M496" i="18"/>
  <c r="M510" i="18"/>
  <c r="M507" i="18"/>
  <c r="M442" i="14"/>
  <c r="M383" i="13"/>
  <c r="M466" i="13"/>
  <c r="M523" i="18"/>
  <c r="M426" i="18"/>
  <c r="M369" i="18"/>
  <c r="M413" i="18"/>
  <c r="M501" i="14"/>
  <c r="M372" i="14"/>
  <c r="M443" i="14"/>
  <c r="M472" i="13"/>
  <c r="M523" i="13"/>
  <c r="M522" i="13"/>
  <c r="M499" i="18"/>
  <c r="M531" i="13"/>
  <c r="M370" i="18"/>
  <c r="M480" i="14"/>
  <c r="M481" i="14"/>
  <c r="M364" i="14"/>
  <c r="M373" i="14"/>
  <c r="M452" i="13"/>
  <c r="M511" i="14"/>
  <c r="M418" i="18"/>
  <c r="M457" i="18"/>
  <c r="M490" i="13"/>
  <c r="M371" i="14"/>
  <c r="M423" i="18"/>
  <c r="M539" i="13"/>
  <c r="M462" i="14"/>
  <c r="M478" i="13"/>
  <c r="M437" i="13"/>
  <c r="M459" i="18"/>
  <c r="M370" i="13"/>
  <c r="M438" i="13"/>
  <c r="M529" i="13"/>
  <c r="M388" i="14"/>
  <c r="M382" i="13"/>
  <c r="M484" i="18"/>
  <c r="M416" i="14"/>
  <c r="M485" i="13"/>
  <c r="M431" i="14"/>
  <c r="M470" i="13"/>
  <c r="M429" i="13"/>
  <c r="M371" i="13"/>
  <c r="M417" i="14"/>
  <c r="M485" i="14"/>
  <c r="M520" i="13"/>
  <c r="M504" i="14"/>
  <c r="M384" i="13"/>
  <c r="M385" i="14"/>
  <c r="M514" i="14"/>
  <c r="M389" i="13"/>
  <c r="M446" i="14"/>
  <c r="M439" i="14"/>
  <c r="M368" i="13"/>
  <c r="M479" i="18"/>
  <c r="M431" i="18"/>
  <c r="M382" i="18"/>
  <c r="M480" i="13"/>
  <c r="M479" i="14"/>
  <c r="M421" i="13"/>
  <c r="M468" i="13"/>
  <c r="M366" i="14"/>
  <c r="M506" i="18"/>
  <c r="M521" i="18"/>
  <c r="M502" i="18"/>
  <c r="M421" i="18"/>
  <c r="M525" i="18"/>
  <c r="M425" i="18"/>
  <c r="M443" i="18"/>
  <c r="M412" i="18"/>
  <c r="M361" i="18"/>
  <c r="M469" i="14"/>
  <c r="M430" i="14"/>
  <c r="M424" i="14"/>
  <c r="M423" i="14"/>
  <c r="M384" i="14"/>
  <c r="M391" i="13"/>
  <c r="M434" i="18"/>
  <c r="M543" i="13"/>
  <c r="M427" i="14"/>
  <c r="M514" i="13"/>
  <c r="M443" i="13"/>
  <c r="M375" i="13"/>
  <c r="M530" i="13"/>
  <c r="M472" i="14"/>
  <c r="M467" i="18"/>
  <c r="M364" i="18"/>
  <c r="M460" i="14"/>
  <c r="M507" i="13"/>
  <c r="M434" i="14"/>
  <c r="M373" i="13"/>
  <c r="M510" i="14"/>
  <c r="M529" i="14"/>
  <c r="M446" i="13"/>
  <c r="M363" i="14"/>
  <c r="M469" i="18"/>
  <c r="M525" i="13"/>
  <c r="M436" i="13"/>
  <c r="M532" i="13"/>
  <c r="M491" i="13"/>
  <c r="M462" i="18"/>
  <c r="M535" i="13"/>
  <c r="M388" i="18"/>
  <c r="M528" i="18"/>
  <c r="M387" i="18"/>
  <c r="M444" i="13"/>
  <c r="M426" i="14"/>
  <c r="M524" i="13"/>
  <c r="M456" i="14"/>
  <c r="M519" i="18"/>
  <c r="M445" i="14"/>
  <c r="M376" i="13"/>
  <c r="M476" i="14"/>
  <c r="M512" i="14"/>
  <c r="M438" i="14"/>
  <c r="M502" i="14"/>
  <c r="M528" i="14"/>
  <c r="M440" i="18"/>
  <c r="M378" i="18"/>
  <c r="M440" i="14"/>
  <c r="M464" i="13"/>
  <c r="M394" i="14"/>
  <c r="M391" i="14"/>
  <c r="M483" i="14"/>
  <c r="M505" i="18"/>
  <c r="M496" i="13"/>
  <c r="M513" i="14"/>
  <c r="M393" i="14"/>
  <c r="M430" i="13"/>
  <c r="M527" i="13"/>
  <c r="M503" i="14"/>
  <c r="M448" i="13"/>
  <c r="M367" i="18"/>
  <c r="M433" i="18"/>
  <c r="M380" i="14"/>
  <c r="M509" i="13"/>
  <c r="M493" i="13"/>
  <c r="M422" i="13"/>
  <c r="M440" i="13"/>
  <c r="M376" i="14"/>
  <c r="M470" i="18"/>
  <c r="M389" i="18"/>
  <c r="M378" i="14"/>
  <c r="M369" i="14"/>
  <c r="M498" i="14"/>
  <c r="M475" i="14"/>
  <c r="M432" i="13"/>
  <c r="M442" i="13"/>
  <c r="M501" i="18"/>
  <c r="M519" i="13"/>
  <c r="M415" i="14"/>
  <c r="M427" i="18"/>
  <c r="M526" i="18"/>
  <c r="M381" i="14"/>
  <c r="M511" i="13"/>
  <c r="M400" i="13"/>
  <c r="M507" i="14"/>
  <c r="M464" i="14"/>
  <c r="M503" i="18"/>
  <c r="M390" i="18"/>
  <c r="M395" i="13"/>
  <c r="M439" i="13"/>
  <c r="M426" i="13"/>
  <c r="M506" i="14"/>
  <c r="M460" i="18"/>
  <c r="M500" i="18"/>
  <c r="M428" i="18"/>
  <c r="M497" i="18"/>
  <c r="M495" i="13"/>
  <c r="M392" i="14"/>
  <c r="M513" i="13"/>
  <c r="M414" i="18"/>
  <c r="M483" i="18"/>
  <c r="M526" i="14"/>
  <c r="M515" i="14"/>
  <c r="M377" i="14"/>
  <c r="M372" i="13"/>
  <c r="M471" i="18"/>
  <c r="M424" i="18"/>
  <c r="M450" i="13"/>
  <c r="M441" i="13"/>
  <c r="M477" i="13"/>
  <c r="M536" i="13"/>
  <c r="M425" i="13"/>
  <c r="M492" i="13"/>
  <c r="M508" i="18"/>
  <c r="M469" i="13"/>
  <c r="M514" i="18"/>
  <c r="M365" i="18"/>
  <c r="M516" i="14"/>
  <c r="M463" i="18"/>
  <c r="M475" i="18"/>
  <c r="M392" i="13"/>
  <c r="M390" i="14"/>
  <c r="M424" i="13"/>
  <c r="M436" i="14"/>
  <c r="M435" i="13"/>
  <c r="M485" i="18"/>
  <c r="M434" i="13"/>
  <c r="M430" i="18"/>
  <c r="M381" i="18"/>
  <c r="M429" i="18"/>
  <c r="M374" i="18"/>
  <c r="M509" i="18"/>
  <c r="M362" i="18"/>
  <c r="M524" i="14"/>
  <c r="M395" i="14"/>
  <c r="M444" i="14"/>
  <c r="M475" i="13"/>
  <c r="M473" i="18"/>
  <c r="M465" i="18"/>
  <c r="M466" i="18"/>
  <c r="M499" i="14"/>
  <c r="M377" i="13"/>
  <c r="M388" i="13"/>
  <c r="M415" i="18"/>
  <c r="M527" i="14"/>
  <c r="M414" i="14"/>
  <c r="M466" i="14"/>
  <c r="M456" i="18"/>
  <c r="M393" i="13"/>
  <c r="M437" i="18"/>
  <c r="M504" i="18"/>
  <c r="M436" i="18"/>
  <c r="M429" i="14"/>
  <c r="M484" i="13"/>
  <c r="M486" i="14"/>
  <c r="M489" i="13"/>
  <c r="O453" i="13"/>
  <c r="O428" i="14"/>
  <c r="M414" i="13"/>
  <c r="M379" i="14"/>
  <c r="Q459" i="14"/>
  <c r="L382" i="14"/>
  <c r="Q478" i="14"/>
  <c r="Q476" i="13"/>
  <c r="M474" i="14"/>
  <c r="O386" i="14"/>
  <c r="M534" i="13"/>
  <c r="O435" i="14"/>
  <c r="O390" i="13"/>
  <c r="L457" i="13"/>
  <c r="O522" i="14"/>
  <c r="Q468" i="14"/>
  <c r="O518" i="14"/>
  <c r="L510" i="13"/>
  <c r="O481" i="18"/>
  <c r="Q516" i="18"/>
  <c r="M419" i="18"/>
  <c r="M416" i="18"/>
  <c r="L392" i="18"/>
  <c r="L498" i="18"/>
  <c r="Q373" i="18"/>
  <c r="K652" i="13"/>
  <c r="R655" i="13"/>
  <c r="P748" i="13"/>
  <c r="R789" i="13"/>
  <c r="P650" i="13"/>
  <c r="R703" i="14"/>
  <c r="K783" i="14"/>
  <c r="R804" i="13"/>
  <c r="R663" i="13"/>
  <c r="P636" i="14"/>
  <c r="K755" i="13"/>
  <c r="P741" i="14"/>
  <c r="K695" i="18"/>
  <c r="P648" i="18"/>
  <c r="P700" i="18"/>
  <c r="P699" i="18"/>
  <c r="K737" i="18"/>
  <c r="R737" i="18"/>
  <c r="R764" i="18"/>
  <c r="K764" i="18"/>
  <c r="M467" i="14"/>
  <c r="O486" i="14"/>
  <c r="M286" i="13"/>
  <c r="M487" i="14"/>
  <c r="O447" i="13"/>
  <c r="L413" i="13"/>
  <c r="O509" i="14"/>
  <c r="Q475" i="18"/>
  <c r="M482" i="18"/>
  <c r="O381" i="18"/>
  <c r="L437" i="18"/>
  <c r="Q422" i="18"/>
  <c r="K756" i="13"/>
  <c r="R627" i="14"/>
  <c r="K749" i="13"/>
  <c r="K778" i="14"/>
  <c r="P708" i="13"/>
  <c r="R744" i="18"/>
  <c r="K760" i="18"/>
  <c r="O432" i="13"/>
  <c r="M427" i="13"/>
  <c r="O511" i="13"/>
  <c r="L513" i="14"/>
  <c r="Q441" i="13"/>
  <c r="K738" i="13"/>
  <c r="P703" i="18"/>
  <c r="K638" i="18"/>
  <c r="O439" i="13"/>
  <c r="Q527" i="14"/>
  <c r="L444" i="13"/>
  <c r="Q395" i="13"/>
  <c r="R721" i="18"/>
  <c r="Q373" i="13"/>
  <c r="N609" i="17"/>
  <c r="K614" i="17"/>
  <c r="K610" i="17"/>
  <c r="T602" i="17"/>
  <c r="O600" i="17"/>
  <c r="J600" i="17"/>
  <c r="T418" i="18"/>
  <c r="T375" i="18"/>
  <c r="T538" i="13"/>
  <c r="T376" i="18"/>
  <c r="T488" i="13"/>
  <c r="T382" i="13"/>
  <c r="T280" i="14"/>
  <c r="T474" i="13"/>
  <c r="T457" i="14"/>
  <c r="T398" i="13"/>
  <c r="T511" i="18"/>
  <c r="T518" i="18"/>
  <c r="T529" i="14"/>
  <c r="T458" i="14"/>
  <c r="T471" i="14"/>
  <c r="T474" i="18"/>
  <c r="T476" i="18"/>
  <c r="T389" i="14"/>
  <c r="T465" i="14"/>
  <c r="T385" i="13"/>
  <c r="T533" i="13"/>
  <c r="T477" i="14"/>
  <c r="T370" i="14"/>
  <c r="T482" i="13"/>
  <c r="T442" i="18"/>
  <c r="T525" i="14"/>
  <c r="T539" i="13"/>
  <c r="T466" i="13"/>
  <c r="T462" i="14"/>
  <c r="T441" i="18"/>
  <c r="T438" i="18"/>
  <c r="T374" i="13"/>
  <c r="T449" i="13"/>
  <c r="T513" i="18"/>
  <c r="T454" i="18"/>
  <c r="T510" i="14"/>
  <c r="T437" i="14"/>
  <c r="T520" i="14"/>
  <c r="T530" i="13"/>
  <c r="T458" i="18"/>
  <c r="T505" i="14"/>
  <c r="T531" i="13"/>
  <c r="T399" i="13"/>
  <c r="T445" i="13"/>
  <c r="T423" i="18"/>
  <c r="T377" i="18"/>
  <c r="T462" i="18"/>
  <c r="T441" i="14"/>
  <c r="T381" i="13"/>
  <c r="T465" i="13"/>
  <c r="T521" i="13"/>
  <c r="T426" i="18"/>
  <c r="T372" i="14"/>
  <c r="T443" i="14"/>
  <c r="T472" i="13"/>
  <c r="T438" i="13"/>
  <c r="T511" i="14"/>
  <c r="T431" i="14"/>
  <c r="T470" i="13"/>
  <c r="T368" i="13"/>
  <c r="T467" i="18"/>
  <c r="T415" i="18"/>
  <c r="T361" i="18"/>
  <c r="T425" i="13"/>
  <c r="T504" i="14"/>
  <c r="T385" i="14"/>
  <c r="T443" i="13"/>
  <c r="T461" i="14"/>
  <c r="T378" i="13"/>
  <c r="T371" i="13"/>
  <c r="T523" i="18"/>
  <c r="T496" i="18"/>
  <c r="T413" i="18"/>
  <c r="T459" i="18"/>
  <c r="T416" i="14"/>
  <c r="T517" i="13"/>
  <c r="T373" i="14"/>
  <c r="T452" i="13"/>
  <c r="T442" i="14"/>
  <c r="T392" i="14"/>
  <c r="T429" i="13"/>
  <c r="T469" i="18"/>
  <c r="T382" i="18"/>
  <c r="T460" i="14"/>
  <c r="T536" i="13"/>
  <c r="T543" i="13"/>
  <c r="T469" i="13"/>
  <c r="T479" i="14"/>
  <c r="T424" i="14"/>
  <c r="T430" i="13"/>
  <c r="T514" i="14"/>
  <c r="T480" i="18"/>
  <c r="T521" i="14"/>
  <c r="T446" i="13"/>
  <c r="T444" i="18"/>
  <c r="T369" i="18"/>
  <c r="T432" i="14"/>
  <c r="T523" i="13"/>
  <c r="T388" i="18"/>
  <c r="T528" i="14"/>
  <c r="T388" i="14"/>
  <c r="T446" i="14"/>
  <c r="T519" i="14"/>
  <c r="T439" i="14"/>
  <c r="T366" i="18"/>
  <c r="T510" i="18"/>
  <c r="T433" i="14"/>
  <c r="T522" i="13"/>
  <c r="T451" i="13"/>
  <c r="T472" i="14"/>
  <c r="T502" i="18"/>
  <c r="T414" i="18"/>
  <c r="T479" i="18"/>
  <c r="T525" i="18"/>
  <c r="T431" i="18"/>
  <c r="T443" i="18"/>
  <c r="T469" i="14"/>
  <c r="T384" i="13"/>
  <c r="T527" i="13"/>
  <c r="T503" i="14"/>
  <c r="T423" i="14"/>
  <c r="T457" i="18"/>
  <c r="T379" i="13"/>
  <c r="T391" i="13"/>
  <c r="T464" i="18"/>
  <c r="T484" i="18"/>
  <c r="T434" i="18"/>
  <c r="T481" i="14"/>
  <c r="T364" i="14"/>
  <c r="T417" i="14"/>
  <c r="T517" i="14"/>
  <c r="T500" i="13"/>
  <c r="T421" i="18"/>
  <c r="T485" i="14"/>
  <c r="T442" i="13"/>
  <c r="T436" i="13"/>
  <c r="T384" i="18"/>
  <c r="T370" i="18"/>
  <c r="T433" i="13"/>
  <c r="T363" i="14"/>
  <c r="T478" i="13"/>
  <c r="T437" i="13"/>
  <c r="T439" i="18"/>
  <c r="T507" i="14"/>
  <c r="T393" i="14"/>
  <c r="T369" i="13"/>
  <c r="T508" i="18"/>
  <c r="T412" i="18"/>
  <c r="T480" i="13"/>
  <c r="T427" i="14"/>
  <c r="T525" i="13"/>
  <c r="T507" i="13"/>
  <c r="T506" i="18"/>
  <c r="T485" i="13"/>
  <c r="T425" i="18"/>
  <c r="T421" i="13"/>
  <c r="T433" i="18"/>
  <c r="T503" i="18"/>
  <c r="T429" i="18"/>
  <c r="T439" i="13"/>
  <c r="T493" i="13"/>
  <c r="T506" i="14"/>
  <c r="T470" i="18"/>
  <c r="T512" i="14"/>
  <c r="T438" i="14"/>
  <c r="T427" i="13"/>
  <c r="T395" i="14"/>
  <c r="T444" i="14"/>
  <c r="T366" i="14"/>
  <c r="T480" i="14"/>
  <c r="T430" i="14"/>
  <c r="T532" i="13"/>
  <c r="T514" i="18"/>
  <c r="T387" i="18"/>
  <c r="T426" i="13"/>
  <c r="T519" i="13"/>
  <c r="T415" i="14"/>
  <c r="T424" i="18"/>
  <c r="T519" i="18"/>
  <c r="T434" i="13"/>
  <c r="T524" i="14"/>
  <c r="T423" i="13"/>
  <c r="T502" i="14"/>
  <c r="T369" i="14"/>
  <c r="T396" i="13"/>
  <c r="T417" i="18"/>
  <c r="T364" i="18"/>
  <c r="T483" i="18"/>
  <c r="T367" i="18"/>
  <c r="T390" i="18"/>
  <c r="T374" i="18"/>
  <c r="T440" i="14"/>
  <c r="T464" i="13"/>
  <c r="T527" i="14"/>
  <c r="T394" i="14"/>
  <c r="T509" i="13"/>
  <c r="T377" i="14"/>
  <c r="T422" i="13"/>
  <c r="T483" i="14"/>
  <c r="T376" i="14"/>
  <c r="T441" i="13"/>
  <c r="T495" i="13"/>
  <c r="T393" i="13"/>
  <c r="T387" i="13"/>
  <c r="T475" i="14"/>
  <c r="T501" i="14"/>
  <c r="T520" i="13"/>
  <c r="T375" i="13"/>
  <c r="T491" i="13"/>
  <c r="T440" i="18"/>
  <c r="T378" i="18"/>
  <c r="T386" i="18"/>
  <c r="T444" i="13"/>
  <c r="T414" i="14"/>
  <c r="T362" i="18"/>
  <c r="T471" i="18"/>
  <c r="T485" i="18"/>
  <c r="T389" i="18"/>
  <c r="T496" i="13"/>
  <c r="T450" i="13"/>
  <c r="T378" i="14"/>
  <c r="T511" i="13"/>
  <c r="T516" i="14"/>
  <c r="T475" i="13"/>
  <c r="T461" i="18"/>
  <c r="T400" i="13"/>
  <c r="T383" i="13"/>
  <c r="T514" i="13"/>
  <c r="T466" i="14"/>
  <c r="T426" i="14"/>
  <c r="T440" i="13"/>
  <c r="T456" i="14"/>
  <c r="T427" i="18"/>
  <c r="T456" i="18"/>
  <c r="T376" i="13"/>
  <c r="T381" i="14"/>
  <c r="T477" i="13"/>
  <c r="T535" i="13"/>
  <c r="T513" i="13"/>
  <c r="T448" i="13"/>
  <c r="T384" i="14"/>
  <c r="T528" i="18"/>
  <c r="T365" i="18"/>
  <c r="T391" i="14"/>
  <c r="T524" i="13"/>
  <c r="T526" i="18"/>
  <c r="T497" i="18"/>
  <c r="T445" i="14"/>
  <c r="T513" i="14"/>
  <c r="P371" i="18"/>
  <c r="P499" i="18"/>
  <c r="P449" i="13"/>
  <c r="P470" i="14"/>
  <c r="P473" i="13"/>
  <c r="P462" i="18"/>
  <c r="P388" i="14"/>
  <c r="P466" i="13"/>
  <c r="P530" i="13"/>
  <c r="P461" i="18"/>
  <c r="P510" i="14"/>
  <c r="P433" i="13"/>
  <c r="P520" i="14"/>
  <c r="P280" i="14"/>
  <c r="P527" i="18"/>
  <c r="P518" i="13"/>
  <c r="P399" i="13"/>
  <c r="P442" i="18"/>
  <c r="P370" i="18"/>
  <c r="P480" i="18"/>
  <c r="P515" i="13"/>
  <c r="P488" i="13"/>
  <c r="P374" i="13"/>
  <c r="P420" i="14"/>
  <c r="P417" i="18"/>
  <c r="P513" i="18"/>
  <c r="P521" i="14"/>
  <c r="P437" i="14"/>
  <c r="P441" i="14"/>
  <c r="P446" i="14"/>
  <c r="P418" i="18"/>
  <c r="P458" i="18"/>
  <c r="P422" i="14"/>
  <c r="P389" i="13"/>
  <c r="P374" i="14"/>
  <c r="P518" i="18"/>
  <c r="P474" i="18"/>
  <c r="P385" i="13"/>
  <c r="P382" i="13"/>
  <c r="P381" i="13"/>
  <c r="P471" i="14"/>
  <c r="P488" i="14"/>
  <c r="P423" i="18"/>
  <c r="P454" i="18"/>
  <c r="P476" i="18"/>
  <c r="P525" i="14"/>
  <c r="P529" i="14"/>
  <c r="P446" i="13"/>
  <c r="P457" i="14"/>
  <c r="P376" i="18"/>
  <c r="P465" i="14"/>
  <c r="P434" i="18"/>
  <c r="P439" i="18"/>
  <c r="P517" i="14"/>
  <c r="P507" i="14"/>
  <c r="P433" i="14"/>
  <c r="P451" i="13"/>
  <c r="P472" i="14"/>
  <c r="P502" i="18"/>
  <c r="P480" i="13"/>
  <c r="P469" i="13"/>
  <c r="P528" i="14"/>
  <c r="P448" i="13"/>
  <c r="P515" i="18"/>
  <c r="P472" i="18"/>
  <c r="P377" i="18"/>
  <c r="P519" i="14"/>
  <c r="P478" i="13"/>
  <c r="P437" i="13"/>
  <c r="P481" i="14"/>
  <c r="P417" i="14"/>
  <c r="P522" i="13"/>
  <c r="P467" i="18"/>
  <c r="P425" i="18"/>
  <c r="P520" i="13"/>
  <c r="P427" i="14"/>
  <c r="P507" i="13"/>
  <c r="P527" i="13"/>
  <c r="P503" i="14"/>
  <c r="P441" i="18"/>
  <c r="P366" i="14"/>
  <c r="P426" i="18"/>
  <c r="P496" i="18"/>
  <c r="P521" i="18"/>
  <c r="P507" i="18"/>
  <c r="P400" i="13"/>
  <c r="P370" i="13"/>
  <c r="P431" i="14"/>
  <c r="P383" i="13"/>
  <c r="P513" i="13"/>
  <c r="P415" i="18"/>
  <c r="P364" i="18"/>
  <c r="P525" i="18"/>
  <c r="P412" i="18"/>
  <c r="P436" i="13"/>
  <c r="P434" i="14"/>
  <c r="P477" i="14"/>
  <c r="P486" i="13"/>
  <c r="P529" i="13"/>
  <c r="P384" i="18"/>
  <c r="P480" i="14"/>
  <c r="P506" i="18"/>
  <c r="P501" i="14"/>
  <c r="P373" i="14"/>
  <c r="P485" i="13"/>
  <c r="P472" i="13"/>
  <c r="P393" i="14"/>
  <c r="P535" i="13"/>
  <c r="P508" i="18"/>
  <c r="P469" i="18"/>
  <c r="P525" i="13"/>
  <c r="P430" i="14"/>
  <c r="P514" i="13"/>
  <c r="P443" i="13"/>
  <c r="P532" i="13"/>
  <c r="P511" i="18"/>
  <c r="P389" i="14"/>
  <c r="P521" i="13"/>
  <c r="P444" i="18"/>
  <c r="P484" i="18"/>
  <c r="P510" i="18"/>
  <c r="P438" i="13"/>
  <c r="P369" i="13"/>
  <c r="P470" i="13"/>
  <c r="P429" i="13"/>
  <c r="P368" i="13"/>
  <c r="P421" i="18"/>
  <c r="P443" i="18"/>
  <c r="P361" i="18"/>
  <c r="P536" i="13"/>
  <c r="P425" i="13"/>
  <c r="P479" i="14"/>
  <c r="P424" i="14"/>
  <c r="P539" i="13"/>
  <c r="P391" i="13"/>
  <c r="P366" i="18"/>
  <c r="P413" i="18"/>
  <c r="P416" i="14"/>
  <c r="P364" i="14"/>
  <c r="P432" i="14"/>
  <c r="P523" i="13"/>
  <c r="P452" i="13"/>
  <c r="P442" i="14"/>
  <c r="P511" i="14"/>
  <c r="P392" i="14"/>
  <c r="P414" i="18"/>
  <c r="P479" i="18"/>
  <c r="P431" i="18"/>
  <c r="P460" i="14"/>
  <c r="P504" i="14"/>
  <c r="P464" i="18"/>
  <c r="P517" i="13"/>
  <c r="P500" i="13"/>
  <c r="P382" i="18"/>
  <c r="P489" i="14"/>
  <c r="P509" i="13"/>
  <c r="P377" i="14"/>
  <c r="P422" i="13"/>
  <c r="P426" i="14"/>
  <c r="P456" i="14"/>
  <c r="P509" i="18"/>
  <c r="P362" i="18"/>
  <c r="P519" i="18"/>
  <c r="P505" i="18"/>
  <c r="P428" i="18"/>
  <c r="P376" i="13"/>
  <c r="P381" i="14"/>
  <c r="P387" i="13"/>
  <c r="P418" i="14"/>
  <c r="P459" i="18"/>
  <c r="P442" i="13"/>
  <c r="P384" i="14"/>
  <c r="P378" i="18"/>
  <c r="P501" i="18"/>
  <c r="P390" i="18"/>
  <c r="P483" i="14"/>
  <c r="P500" i="18"/>
  <c r="P497" i="18"/>
  <c r="P378" i="14"/>
  <c r="P492" i="13"/>
  <c r="P511" i="13"/>
  <c r="P432" i="13"/>
  <c r="P398" i="13"/>
  <c r="P465" i="13"/>
  <c r="P388" i="18"/>
  <c r="P469" i="14"/>
  <c r="P384" i="13"/>
  <c r="P483" i="18"/>
  <c r="P365" i="18"/>
  <c r="P387" i="18"/>
  <c r="P471" i="13"/>
  <c r="P526" i="14"/>
  <c r="P414" i="14"/>
  <c r="P493" i="13"/>
  <c r="P524" i="13"/>
  <c r="P483" i="13"/>
  <c r="P424" i="18"/>
  <c r="P445" i="14"/>
  <c r="P477" i="13"/>
  <c r="P368" i="14"/>
  <c r="P462" i="14"/>
  <c r="P514" i="14"/>
  <c r="P423" i="14"/>
  <c r="P464" i="14"/>
  <c r="P514" i="18"/>
  <c r="P503" i="18"/>
  <c r="P380" i="14"/>
  <c r="P527" i="14"/>
  <c r="P515" i="14"/>
  <c r="P391" i="14"/>
  <c r="P435" i="13"/>
  <c r="P460" i="18"/>
  <c r="P524" i="14"/>
  <c r="P513" i="14"/>
  <c r="P476" i="14"/>
  <c r="P375" i="14"/>
  <c r="P427" i="13"/>
  <c r="P371" i="13"/>
  <c r="P369" i="18"/>
  <c r="P443" i="14"/>
  <c r="P430" i="13"/>
  <c r="P373" i="13"/>
  <c r="P367" i="18"/>
  <c r="P439" i="13"/>
  <c r="P506" i="14"/>
  <c r="P415" i="14"/>
  <c r="P427" i="18"/>
  <c r="P498" i="14"/>
  <c r="P445" i="13"/>
  <c r="P372" i="14"/>
  <c r="P375" i="13"/>
  <c r="P421" i="13"/>
  <c r="P374" i="18"/>
  <c r="P440" i="14"/>
  <c r="P440" i="13"/>
  <c r="P372" i="13"/>
  <c r="P376" i="14"/>
  <c r="P526" i="18"/>
  <c r="P389" i="18"/>
  <c r="P441" i="13"/>
  <c r="P423" i="13"/>
  <c r="P393" i="13"/>
  <c r="P438" i="14"/>
  <c r="P369" i="14"/>
  <c r="O629" i="18"/>
  <c r="O691" i="14"/>
  <c r="O775" i="14"/>
  <c r="O705" i="13"/>
  <c r="O704" i="13"/>
  <c r="O719" i="13"/>
  <c r="O637" i="18"/>
  <c r="O655" i="18"/>
  <c r="O724" i="18"/>
  <c r="O694" i="14"/>
  <c r="O700" i="14"/>
  <c r="O697" i="14"/>
  <c r="O716" i="13"/>
  <c r="O802" i="13"/>
  <c r="O790" i="18"/>
  <c r="O631" i="18"/>
  <c r="O708" i="14"/>
  <c r="O725" i="14"/>
  <c r="O732" i="14"/>
  <c r="O645" i="13"/>
  <c r="O740" i="13"/>
  <c r="O788" i="18"/>
  <c r="O740" i="18"/>
  <c r="O725" i="18"/>
  <c r="O656" i="18"/>
  <c r="O686" i="18"/>
  <c r="O778" i="18"/>
  <c r="O736" i="14"/>
  <c r="O649" i="13"/>
  <c r="O810" i="13"/>
  <c r="O773" i="18"/>
  <c r="O710" i="14"/>
  <c r="O750" i="14"/>
  <c r="O696" i="13"/>
  <c r="O784" i="13"/>
  <c r="O646" i="13"/>
  <c r="O640" i="18"/>
  <c r="O690" i="18"/>
  <c r="O738" i="14"/>
  <c r="O709" i="13"/>
  <c r="O644" i="13"/>
  <c r="O635" i="18"/>
  <c r="O644" i="18"/>
  <c r="O775" i="18"/>
  <c r="O681" i="18"/>
  <c r="O724" i="14"/>
  <c r="O758" i="13"/>
  <c r="O767" i="13"/>
  <c r="O624" i="18"/>
  <c r="O749" i="18"/>
  <c r="O651" i="13"/>
  <c r="O695" i="14"/>
  <c r="O798" i="13"/>
  <c r="O742" i="13"/>
  <c r="O692" i="14"/>
  <c r="O683" i="14"/>
  <c r="O641" i="13"/>
  <c r="O789" i="14"/>
  <c r="O687" i="14"/>
  <c r="O653" i="13"/>
  <c r="O718" i="13"/>
  <c r="O772" i="18"/>
  <c r="O757" i="13"/>
  <c r="O790" i="14"/>
  <c r="O788" i="13"/>
  <c r="O671" i="13"/>
  <c r="O792" i="18"/>
  <c r="O653" i="18"/>
  <c r="O677" i="18"/>
  <c r="O726" i="18"/>
  <c r="O730" i="18"/>
  <c r="O634" i="18"/>
  <c r="O746" i="14"/>
  <c r="O763" i="14"/>
  <c r="O721" i="14"/>
  <c r="O783" i="13"/>
  <c r="O658" i="14"/>
  <c r="O795" i="13"/>
  <c r="O779" i="18"/>
  <c r="O653" i="14"/>
  <c r="O638" i="13"/>
  <c r="O769" i="18"/>
  <c r="O649" i="18"/>
  <c r="O783" i="18"/>
  <c r="O723" i="18"/>
  <c r="O731" i="18"/>
  <c r="O741" i="18"/>
  <c r="O709" i="14"/>
  <c r="O782" i="13"/>
  <c r="O646" i="14"/>
  <c r="O720" i="18"/>
  <c r="O683" i="18"/>
  <c r="O796" i="14"/>
  <c r="O766" i="13"/>
  <c r="O743" i="14"/>
  <c r="O700" i="13"/>
  <c r="O639" i="13"/>
  <c r="O799" i="13"/>
  <c r="O781" i="13"/>
  <c r="O632" i="14"/>
  <c r="O656" i="14"/>
  <c r="O642" i="14"/>
  <c r="O747" i="14"/>
  <c r="O679" i="14"/>
  <c r="O659" i="14"/>
  <c r="O647" i="13"/>
  <c r="O739" i="14"/>
  <c r="O760" i="13"/>
  <c r="O752" i="14"/>
  <c r="O705" i="18"/>
  <c r="O712" i="14"/>
  <c r="O742" i="14"/>
  <c r="O679" i="18"/>
  <c r="O633" i="18"/>
  <c r="O793" i="14"/>
  <c r="O784" i="14"/>
  <c r="O704" i="14"/>
  <c r="O773" i="14"/>
  <c r="O734" i="14"/>
  <c r="O638" i="14"/>
  <c r="O751" i="13"/>
  <c r="O667" i="13"/>
  <c r="O717" i="13"/>
  <c r="O682" i="14"/>
  <c r="O642" i="13"/>
  <c r="O626" i="18"/>
  <c r="O701" i="13"/>
  <c r="O640" i="13"/>
  <c r="O628" i="18"/>
  <c r="O745" i="18"/>
  <c r="O625" i="18"/>
  <c r="O651" i="18"/>
  <c r="N71" i="19"/>
  <c r="O743" i="18"/>
  <c r="O711" i="13"/>
  <c r="O796" i="13"/>
  <c r="O689" i="14"/>
  <c r="O698" i="13"/>
  <c r="O713" i="13"/>
  <c r="O762" i="13"/>
  <c r="O703" i="13"/>
  <c r="O794" i="13"/>
  <c r="O722" i="18"/>
  <c r="O682" i="18"/>
  <c r="O680" i="18"/>
  <c r="O628" i="14"/>
  <c r="O652" i="14"/>
  <c r="O637" i="14"/>
  <c r="O626" i="14"/>
  <c r="O714" i="13"/>
  <c r="O710" i="13"/>
  <c r="O754" i="13"/>
  <c r="O729" i="14"/>
  <c r="O792" i="13"/>
  <c r="O718" i="18"/>
  <c r="O645" i="18"/>
  <c r="O707" i="18"/>
  <c r="O781" i="14"/>
  <c r="O745" i="13"/>
  <c r="O737" i="13"/>
  <c r="O734" i="18"/>
  <c r="O761" i="18"/>
  <c r="O770" i="18"/>
  <c r="O655" i="14"/>
  <c r="O665" i="13"/>
  <c r="O767" i="14"/>
  <c r="O704" i="18"/>
  <c r="O733" i="18"/>
  <c r="O686" i="14"/>
  <c r="O654" i="14"/>
  <c r="O659" i="13"/>
  <c r="O649" i="14"/>
  <c r="O654" i="18"/>
  <c r="O762" i="18"/>
  <c r="O764" i="14"/>
  <c r="O739" i="13"/>
  <c r="O651" i="14"/>
  <c r="O759" i="13"/>
  <c r="O763" i="18"/>
  <c r="O701" i="14"/>
  <c r="O786" i="13"/>
  <c r="O701" i="18"/>
  <c r="O678" i="18"/>
  <c r="O748" i="18"/>
  <c r="O650" i="18"/>
  <c r="O702" i="13"/>
  <c r="O635" i="14"/>
  <c r="O764" i="13"/>
  <c r="O661" i="13"/>
  <c r="O746" i="18"/>
  <c r="O739" i="18"/>
  <c r="O698" i="18"/>
  <c r="O684" i="14"/>
  <c r="O708" i="18"/>
  <c r="O765" i="13"/>
  <c r="O774" i="18"/>
  <c r="O684" i="18"/>
  <c r="O706" i="18"/>
  <c r="O641" i="14"/>
  <c r="O747" i="18"/>
  <c r="O736" i="18"/>
  <c r="O771" i="13"/>
  <c r="O735" i="14"/>
  <c r="O726" i="14"/>
  <c r="O545" i="14"/>
  <c r="O780" i="13"/>
  <c r="O786" i="14"/>
  <c r="O654" i="13"/>
  <c r="O805" i="13"/>
  <c r="O786" i="18"/>
  <c r="O643" i="13"/>
  <c r="O787" i="13"/>
  <c r="O670" i="13"/>
  <c r="O791" i="18"/>
  <c r="O777" i="18"/>
  <c r="O753" i="13"/>
  <c r="O695" i="13"/>
  <c r="O688" i="18"/>
  <c r="O641" i="18"/>
  <c r="O784" i="18"/>
  <c r="O652" i="18"/>
  <c r="O705" i="14"/>
  <c r="O807" i="13"/>
  <c r="O747" i="13"/>
  <c r="O647" i="14"/>
  <c r="O715" i="13"/>
  <c r="O738" i="18"/>
  <c r="O638" i="18"/>
  <c r="O785" i="18"/>
  <c r="O656" i="13"/>
  <c r="O795" i="14"/>
  <c r="O753" i="14"/>
  <c r="O793" i="13"/>
  <c r="O744" i="18"/>
  <c r="O694" i="18"/>
  <c r="O646" i="18"/>
  <c r="O782" i="18"/>
  <c r="O803" i="13"/>
  <c r="O728" i="14"/>
  <c r="O706" i="13"/>
  <c r="O732" i="18"/>
  <c r="O792" i="14"/>
  <c r="O794" i="14"/>
  <c r="O731" i="14"/>
  <c r="O684" i="13"/>
  <c r="O643" i="14"/>
  <c r="O781" i="18"/>
  <c r="O728" i="18"/>
  <c r="O647" i="18"/>
  <c r="O788" i="14"/>
  <c r="O768" i="14"/>
  <c r="O723" i="14"/>
  <c r="O744" i="13"/>
  <c r="O738" i="13"/>
  <c r="O694" i="13"/>
  <c r="O707" i="13"/>
  <c r="O636" i="18"/>
  <c r="O657" i="14"/>
  <c r="O650" i="14"/>
  <c r="O639" i="18"/>
  <c r="O685" i="18"/>
  <c r="O660" i="14"/>
  <c r="O720" i="13"/>
  <c r="O685" i="13"/>
  <c r="O746" i="13"/>
  <c r="O630" i="14"/>
  <c r="O778" i="13"/>
  <c r="O557" i="13"/>
  <c r="O689" i="18"/>
  <c r="O750" i="13"/>
  <c r="O723" i="13"/>
  <c r="O685" i="14"/>
  <c r="O629" i="14"/>
  <c r="O787" i="18"/>
  <c r="O730" i="14"/>
  <c r="O681" i="14"/>
  <c r="O751" i="14"/>
  <c r="O644" i="14"/>
  <c r="O742" i="18"/>
  <c r="O648" i="14"/>
  <c r="O752" i="13"/>
  <c r="O633" i="14"/>
  <c r="O688" i="14"/>
  <c r="O639" i="14"/>
  <c r="Q778" i="18"/>
  <c r="Q749" i="18"/>
  <c r="Q640" i="18"/>
  <c r="Q757" i="13"/>
  <c r="Q790" i="14"/>
  <c r="Q634" i="18"/>
  <c r="Q763" i="14"/>
  <c r="Q657" i="14"/>
  <c r="Q795" i="13"/>
  <c r="Q704" i="13"/>
  <c r="Q665" i="13"/>
  <c r="Q644" i="13"/>
  <c r="Q635" i="18"/>
  <c r="Q655" i="18"/>
  <c r="Q788" i="18"/>
  <c r="Q725" i="18"/>
  <c r="Q653" i="14"/>
  <c r="Q694" i="14"/>
  <c r="Q746" i="14"/>
  <c r="Q789" i="14"/>
  <c r="Q783" i="13"/>
  <c r="Q658" i="14"/>
  <c r="Q640" i="13"/>
  <c r="Q706" i="13"/>
  <c r="Q653" i="13"/>
  <c r="Q690" i="18"/>
  <c r="Q682" i="14"/>
  <c r="Q705" i="13"/>
  <c r="Q781" i="13"/>
  <c r="Q740" i="13"/>
  <c r="Q637" i="18"/>
  <c r="Q677" i="18"/>
  <c r="Q724" i="18"/>
  <c r="Q721" i="14"/>
  <c r="Q767" i="14"/>
  <c r="Q790" i="13"/>
  <c r="Q624" i="18"/>
  <c r="Q629" i="18"/>
  <c r="Q725" i="14"/>
  <c r="Q691" i="14"/>
  <c r="Q651" i="13"/>
  <c r="Q799" i="13"/>
  <c r="Q775" i="14"/>
  <c r="Q671" i="13"/>
  <c r="Q642" i="13"/>
  <c r="Q683" i="14"/>
  <c r="Q750" i="14"/>
  <c r="Q696" i="13"/>
  <c r="Q784" i="13"/>
  <c r="Q802" i="13"/>
  <c r="Q646" i="13"/>
  <c r="Q772" i="18"/>
  <c r="Q790" i="18"/>
  <c r="Q708" i="14"/>
  <c r="Q736" i="14"/>
  <c r="Q738" i="14"/>
  <c r="Q732" i="14"/>
  <c r="Q645" i="13"/>
  <c r="Q810" i="13"/>
  <c r="Q792" i="18"/>
  <c r="Q653" i="18"/>
  <c r="Q773" i="18"/>
  <c r="Q681" i="18"/>
  <c r="Q697" i="14"/>
  <c r="Q710" i="14"/>
  <c r="Q716" i="13"/>
  <c r="Q767" i="13"/>
  <c r="Q771" i="14"/>
  <c r="Q729" i="14"/>
  <c r="Q798" i="13"/>
  <c r="Q792" i="13"/>
  <c r="Q740" i="18"/>
  <c r="Q656" i="18"/>
  <c r="Q758" i="13"/>
  <c r="Q687" i="14"/>
  <c r="Q701" i="13"/>
  <c r="Q684" i="14"/>
  <c r="Q788" i="13"/>
  <c r="Q649" i="13"/>
  <c r="Q641" i="13"/>
  <c r="Q708" i="18"/>
  <c r="Q689" i="14"/>
  <c r="Q681" i="14"/>
  <c r="Q679" i="14"/>
  <c r="Q684" i="18"/>
  <c r="Q761" i="18"/>
  <c r="Q634" i="14"/>
  <c r="Q695" i="13"/>
  <c r="Q631" i="18"/>
  <c r="Q695" i="14"/>
  <c r="Q626" i="18"/>
  <c r="Q718" i="18"/>
  <c r="Q769" i="18"/>
  <c r="Q628" i="18"/>
  <c r="Q651" i="18"/>
  <c r="Q707" i="18"/>
  <c r="Q733" i="18"/>
  <c r="Q787" i="13"/>
  <c r="Q765" i="13"/>
  <c r="Q745" i="13"/>
  <c r="Q742" i="14"/>
  <c r="Q654" i="14"/>
  <c r="Q649" i="14"/>
  <c r="Q777" i="18"/>
  <c r="Q734" i="18"/>
  <c r="Q706" i="18"/>
  <c r="Q796" i="14"/>
  <c r="Q644" i="14"/>
  <c r="Q751" i="13"/>
  <c r="Q786" i="13"/>
  <c r="Q779" i="18"/>
  <c r="Q700" i="14"/>
  <c r="Q638" i="13"/>
  <c r="Q704" i="18"/>
  <c r="Q732" i="18"/>
  <c r="Q625" i="18"/>
  <c r="P71" i="19"/>
  <c r="Q643" i="13"/>
  <c r="Q709" i="14"/>
  <c r="Q659" i="14"/>
  <c r="Q647" i="13"/>
  <c r="Q633" i="18"/>
  <c r="Q743" i="14"/>
  <c r="Q753" i="13"/>
  <c r="Q760" i="13"/>
  <c r="Q641" i="14"/>
  <c r="Q686" i="18"/>
  <c r="Q726" i="18"/>
  <c r="Q742" i="13"/>
  <c r="Q779" i="13"/>
  <c r="Q723" i="18"/>
  <c r="Q642" i="14"/>
  <c r="Q712" i="14"/>
  <c r="Q782" i="13"/>
  <c r="Q646" i="14"/>
  <c r="Q679" i="18"/>
  <c r="Q762" i="18"/>
  <c r="Q766" i="13"/>
  <c r="Q734" i="14"/>
  <c r="Q739" i="14"/>
  <c r="Q667" i="13"/>
  <c r="Q752" i="14"/>
  <c r="Q709" i="13"/>
  <c r="Q730" i="18"/>
  <c r="Q724" i="14"/>
  <c r="Q731" i="18"/>
  <c r="Q632" i="14"/>
  <c r="Q656" i="14"/>
  <c r="Q759" i="13"/>
  <c r="Q654" i="18"/>
  <c r="Q652" i="14"/>
  <c r="Q701" i="14"/>
  <c r="Q650" i="14"/>
  <c r="Q651" i="14"/>
  <c r="Q717" i="13"/>
  <c r="Q644" i="18"/>
  <c r="Q775" i="18"/>
  <c r="Q692" i="14"/>
  <c r="Q783" i="18"/>
  <c r="Q711" i="13"/>
  <c r="Q751" i="14"/>
  <c r="Q713" i="13"/>
  <c r="Q670" i="13"/>
  <c r="Q682" i="18"/>
  <c r="Q770" i="18"/>
  <c r="Q793" i="14"/>
  <c r="Q784" i="14"/>
  <c r="Q655" i="14"/>
  <c r="Q781" i="14"/>
  <c r="Q698" i="13"/>
  <c r="Q774" i="18"/>
  <c r="Q722" i="18"/>
  <c r="Q637" i="14"/>
  <c r="Q710" i="13"/>
  <c r="Q648" i="13"/>
  <c r="Q696" i="14"/>
  <c r="Q693" i="14"/>
  <c r="Q645" i="14"/>
  <c r="Q692" i="13"/>
  <c r="Q778" i="13"/>
  <c r="Q771" i="18"/>
  <c r="Q780" i="13"/>
  <c r="Q786" i="18"/>
  <c r="Q696" i="18"/>
  <c r="Q803" i="13"/>
  <c r="Q784" i="18"/>
  <c r="Q809" i="13"/>
  <c r="Q743" i="13"/>
  <c r="Q738" i="18"/>
  <c r="Q693" i="18"/>
  <c r="Q785" i="14"/>
  <c r="Q727" i="14"/>
  <c r="Q753" i="14"/>
  <c r="Q706" i="14"/>
  <c r="Q666" i="13"/>
  <c r="Q735" i="13"/>
  <c r="Q764" i="13"/>
  <c r="Q776" i="18"/>
  <c r="Q787" i="18"/>
  <c r="Q691" i="18"/>
  <c r="Q646" i="18"/>
  <c r="Q782" i="18"/>
  <c r="Q741" i="18"/>
  <c r="Q659" i="13"/>
  <c r="Q762" i="13"/>
  <c r="Q720" i="18"/>
  <c r="Q764" i="14"/>
  <c r="Q714" i="13"/>
  <c r="Q747" i="18"/>
  <c r="Q701" i="18"/>
  <c r="Q791" i="13"/>
  <c r="Q726" i="14"/>
  <c r="Q731" i="14"/>
  <c r="Q633" i="14"/>
  <c r="Q689" i="18"/>
  <c r="Q668" i="13"/>
  <c r="Q760" i="18"/>
  <c r="Q636" i="18"/>
  <c r="Q687" i="18"/>
  <c r="Q718" i="13"/>
  <c r="Q745" i="18"/>
  <c r="Q791" i="18"/>
  <c r="Q704" i="14"/>
  <c r="Q733" i="14"/>
  <c r="Q771" i="13"/>
  <c r="Q776" i="14"/>
  <c r="Q647" i="14"/>
  <c r="Q630" i="14"/>
  <c r="Q702" i="13"/>
  <c r="Q805" i="13"/>
  <c r="Q661" i="13"/>
  <c r="Q694" i="18"/>
  <c r="Q730" i="14"/>
  <c r="Q792" i="14"/>
  <c r="Q794" i="13"/>
  <c r="Q628" i="14"/>
  <c r="Q700" i="13"/>
  <c r="Q641" i="18"/>
  <c r="Q721" i="18"/>
  <c r="Q736" i="18"/>
  <c r="Q685" i="18"/>
  <c r="Q761" i="13"/>
  <c r="Q684" i="13"/>
  <c r="Q643" i="14"/>
  <c r="Q664" i="13"/>
  <c r="Q702" i="18"/>
  <c r="Q647" i="18"/>
  <c r="Q545" i="14"/>
  <c r="Q788" i="14"/>
  <c r="Q795" i="14"/>
  <c r="Q768" i="14"/>
  <c r="Q786" i="14"/>
  <c r="Q744" i="13"/>
  <c r="Q635" i="14"/>
  <c r="Q645" i="18"/>
  <c r="Q703" i="13"/>
  <c r="Q683" i="18"/>
  <c r="Q680" i="18"/>
  <c r="Q739" i="13"/>
  <c r="Q639" i="13"/>
  <c r="Q688" i="18"/>
  <c r="Q789" i="18"/>
  <c r="Q750" i="18"/>
  <c r="Q639" i="18"/>
  <c r="Q742" i="18"/>
  <c r="Q660" i="14"/>
  <c r="Q807" i="13"/>
  <c r="Q747" i="13"/>
  <c r="Q794" i="14"/>
  <c r="Q638" i="18"/>
  <c r="Q728" i="18"/>
  <c r="Q676" i="18"/>
  <c r="Q750" i="13"/>
  <c r="Q772" i="14"/>
  <c r="Q801" i="13"/>
  <c r="Q685" i="14"/>
  <c r="Q629" i="14"/>
  <c r="Q694" i="13"/>
  <c r="Q707" i="13"/>
  <c r="T428" i="14"/>
  <c r="T379" i="14"/>
  <c r="P382" i="14"/>
  <c r="T478" i="14"/>
  <c r="P397" i="13"/>
  <c r="T512" i="13"/>
  <c r="T531" i="14"/>
  <c r="T390" i="13"/>
  <c r="P457" i="13"/>
  <c r="T522" i="14"/>
  <c r="T419" i="18"/>
  <c r="T432" i="18"/>
  <c r="T391" i="18"/>
  <c r="P435" i="18"/>
  <c r="Q652" i="13"/>
  <c r="O655" i="13"/>
  <c r="Q712" i="13"/>
  <c r="O800" i="13"/>
  <c r="Q722" i="13"/>
  <c r="O783" i="14"/>
  <c r="Q690" i="14"/>
  <c r="O770" i="14"/>
  <c r="Q640" i="14"/>
  <c r="Q737" i="14"/>
  <c r="O663" i="13"/>
  <c r="O636" i="14"/>
  <c r="O699" i="14"/>
  <c r="Q741" i="14"/>
  <c r="Q693" i="13"/>
  <c r="Q648" i="18"/>
  <c r="O648" i="18"/>
  <c r="O627" i="18"/>
  <c r="Q692" i="18"/>
  <c r="Q766" i="18"/>
  <c r="Q729" i="18"/>
  <c r="O632" i="18"/>
  <c r="T467" i="14"/>
  <c r="T361" i="14"/>
  <c r="P429" i="14"/>
  <c r="T528" i="13"/>
  <c r="T419" i="14"/>
  <c r="P365" i="14"/>
  <c r="T499" i="14"/>
  <c r="T428" i="13"/>
  <c r="T436" i="18"/>
  <c r="P436" i="18"/>
  <c r="P383" i="18"/>
  <c r="T437" i="18"/>
  <c r="T430" i="18"/>
  <c r="O658" i="13"/>
  <c r="O724" i="13"/>
  <c r="O631" i="14"/>
  <c r="Q680" i="14"/>
  <c r="Q746" i="18"/>
  <c r="P475" i="14"/>
  <c r="P434" i="13"/>
  <c r="P470" i="18"/>
  <c r="O668" i="13"/>
  <c r="O706" i="14"/>
  <c r="T515" i="14"/>
  <c r="T489" i="14"/>
  <c r="P395" i="13"/>
  <c r="Q752" i="13"/>
  <c r="Q735" i="14"/>
  <c r="Q678" i="18"/>
  <c r="O789" i="18"/>
  <c r="Q773" i="14"/>
  <c r="Q626" i="14"/>
  <c r="P523" i="18"/>
  <c r="Q705" i="18"/>
  <c r="Q719" i="13"/>
  <c r="O771" i="14"/>
  <c r="P380" i="13"/>
  <c r="T537" i="13"/>
  <c r="P428" i="14"/>
  <c r="T494" i="13"/>
  <c r="P379" i="14"/>
  <c r="P481" i="13"/>
  <c r="P474" i="14"/>
  <c r="P534" i="13"/>
  <c r="T526" i="13"/>
  <c r="T518" i="14"/>
  <c r="P510" i="13"/>
  <c r="T455" i="18"/>
  <c r="T516" i="18"/>
  <c r="O43" i="19"/>
  <c r="T420" i="18"/>
  <c r="P432" i="18"/>
  <c r="P416" i="18"/>
  <c r="P477" i="18"/>
  <c r="O763" i="13"/>
  <c r="O703" i="14"/>
  <c r="Q804" i="13"/>
  <c r="Q740" i="14"/>
  <c r="O779" i="14"/>
  <c r="O744" i="14"/>
  <c r="Q754" i="14"/>
  <c r="Q768" i="18"/>
  <c r="O780" i="18"/>
  <c r="Q699" i="18"/>
  <c r="P388" i="13"/>
  <c r="T387" i="14"/>
  <c r="P394" i="13"/>
  <c r="P486" i="14"/>
  <c r="T447" i="13"/>
  <c r="P377" i="13"/>
  <c r="P509" i="14"/>
  <c r="T381" i="18"/>
  <c r="Q660" i="13"/>
  <c r="Q699" i="13"/>
  <c r="O721" i="13"/>
  <c r="Q662" i="13"/>
  <c r="Q631" i="14"/>
  <c r="Q814" i="13"/>
  <c r="O708" i="13"/>
  <c r="Q769" i="14"/>
  <c r="Q719" i="18"/>
  <c r="P395" i="14"/>
  <c r="Q723" i="14"/>
  <c r="Q723" i="13"/>
  <c r="T483" i="13"/>
  <c r="P519" i="13"/>
  <c r="P394" i="14"/>
  <c r="Q697" i="13"/>
  <c r="O791" i="13"/>
  <c r="Q796" i="13"/>
  <c r="P439" i="14"/>
  <c r="T414" i="13"/>
  <c r="P494" i="13"/>
  <c r="T476" i="13"/>
  <c r="T386" i="14"/>
  <c r="P484" i="14"/>
  <c r="T435" i="14"/>
  <c r="P468" i="14"/>
  <c r="P481" i="18"/>
  <c r="T416" i="18"/>
  <c r="P486" i="18"/>
  <c r="P373" i="18"/>
  <c r="O652" i="13"/>
  <c r="O669" i="13"/>
  <c r="Q741" i="13"/>
  <c r="O722" i="13"/>
  <c r="Q763" i="13"/>
  <c r="O755" i="13"/>
  <c r="O741" i="14"/>
  <c r="O693" i="13"/>
  <c r="O768" i="18"/>
  <c r="Q780" i="18"/>
  <c r="Q627" i="18"/>
  <c r="Q697" i="18"/>
  <c r="O729" i="18"/>
  <c r="Q765" i="18"/>
  <c r="P424" i="13"/>
  <c r="P467" i="14"/>
  <c r="T489" i="13"/>
  <c r="P390" i="14"/>
  <c r="T429" i="14"/>
  <c r="T365" i="14"/>
  <c r="T463" i="14"/>
  <c r="P413" i="13"/>
  <c r="P428" i="13"/>
  <c r="T530" i="14"/>
  <c r="P392" i="13"/>
  <c r="P487" i="13"/>
  <c r="T475" i="18"/>
  <c r="P465" i="18"/>
  <c r="T372" i="18"/>
  <c r="P381" i="18"/>
  <c r="T383" i="18"/>
  <c r="O660" i="13"/>
  <c r="O756" i="13"/>
  <c r="Q736" i="13"/>
  <c r="O814" i="13"/>
  <c r="Q787" i="14"/>
  <c r="Q782" i="14"/>
  <c r="Q728" i="14"/>
  <c r="O691" i="18"/>
  <c r="Q739" i="18"/>
  <c r="O719" i="18"/>
  <c r="Q744" i="18"/>
  <c r="O760" i="18"/>
  <c r="P516" i="14"/>
  <c r="T516" i="13"/>
  <c r="T498" i="14"/>
  <c r="T492" i="13"/>
  <c r="T476" i="14"/>
  <c r="P450" i="13"/>
  <c r="P456" i="18"/>
  <c r="T509" i="18"/>
  <c r="O735" i="13"/>
  <c r="Q656" i="13"/>
  <c r="O676" i="18"/>
  <c r="Q703" i="18"/>
  <c r="Q767" i="18"/>
  <c r="T526" i="14"/>
  <c r="T380" i="14"/>
  <c r="P429" i="18"/>
  <c r="Q685" i="13"/>
  <c r="O645" i="14"/>
  <c r="O776" i="14"/>
  <c r="Q748" i="18"/>
  <c r="P543" i="13"/>
  <c r="T521" i="18"/>
  <c r="Q747" i="14"/>
  <c r="Q743" i="18"/>
  <c r="O779" i="13"/>
  <c r="P386" i="13"/>
  <c r="T421" i="14"/>
  <c r="P512" i="13"/>
  <c r="T431" i="13"/>
  <c r="P435" i="14"/>
  <c r="P390" i="13"/>
  <c r="T477" i="18"/>
  <c r="T435" i="18"/>
  <c r="T373" i="18"/>
  <c r="Q728" i="13"/>
  <c r="O712" i="13"/>
  <c r="Q789" i="13"/>
  <c r="O741" i="13"/>
  <c r="O690" i="14"/>
  <c r="O640" i="14"/>
  <c r="O737" i="14"/>
  <c r="O740" i="14"/>
  <c r="Q699" i="14"/>
  <c r="Q722" i="14"/>
  <c r="O700" i="18"/>
  <c r="Q735" i="18"/>
  <c r="O737" i="18"/>
  <c r="O630" i="18"/>
  <c r="O766" i="18"/>
  <c r="Q632" i="18"/>
  <c r="T436" i="14"/>
  <c r="T394" i="13"/>
  <c r="T286" i="13"/>
  <c r="P484" i="13"/>
  <c r="P447" i="13"/>
  <c r="P499" i="14"/>
  <c r="T362" i="14"/>
  <c r="T473" i="14"/>
  <c r="P367" i="14"/>
  <c r="T385" i="18"/>
  <c r="T473" i="18"/>
  <c r="P463" i="18"/>
  <c r="O627" i="14"/>
  <c r="Q721" i="13"/>
  <c r="O797" i="13"/>
  <c r="Q808" i="13"/>
  <c r="Q749" i="13"/>
  <c r="O785" i="13"/>
  <c r="O766" i="14"/>
  <c r="Q777" i="14"/>
  <c r="O687" i="18"/>
  <c r="T432" i="13"/>
  <c r="P516" i="13"/>
  <c r="P512" i="14"/>
  <c r="T505" i="18"/>
  <c r="T460" i="18"/>
  <c r="Q639" i="14"/>
  <c r="O801" i="13"/>
  <c r="O771" i="18"/>
  <c r="T435" i="13"/>
  <c r="P433" i="18"/>
  <c r="P440" i="18"/>
  <c r="S609" i="17"/>
  <c r="O697" i="13"/>
  <c r="O693" i="14"/>
  <c r="O765" i="14"/>
  <c r="Q648" i="14"/>
  <c r="O634" i="14"/>
  <c r="T370" i="13"/>
  <c r="T507" i="18"/>
  <c r="Q686" i="14"/>
  <c r="P363" i="14"/>
  <c r="T453" i="13"/>
  <c r="T500" i="14"/>
  <c r="T459" i="14"/>
  <c r="T382" i="14"/>
  <c r="P478" i="14"/>
  <c r="P531" i="14"/>
  <c r="T484" i="14"/>
  <c r="P526" i="13"/>
  <c r="T468" i="14"/>
  <c r="P518" i="14"/>
  <c r="T510" i="13"/>
  <c r="T383" i="14"/>
  <c r="T481" i="18"/>
  <c r="P455" i="18"/>
  <c r="P516" i="18"/>
  <c r="P363" i="18"/>
  <c r="T392" i="18"/>
  <c r="P392" i="18"/>
  <c r="T486" i="18"/>
  <c r="O748" i="13"/>
  <c r="O657" i="13"/>
  <c r="Q806" i="13"/>
  <c r="Q703" i="14"/>
  <c r="O804" i="13"/>
  <c r="Q636" i="14"/>
  <c r="Q774" i="14"/>
  <c r="O754" i="14"/>
  <c r="Q749" i="14"/>
  <c r="O702" i="14"/>
  <c r="O722" i="14"/>
  <c r="Q643" i="18"/>
  <c r="Q700" i="18"/>
  <c r="Q764" i="18"/>
  <c r="T467" i="13"/>
  <c r="P508" i="14"/>
  <c r="T486" i="14"/>
  <c r="T487" i="14"/>
  <c r="T479" i="13"/>
  <c r="T487" i="13"/>
  <c r="P482" i="18"/>
  <c r="P473" i="18"/>
  <c r="T463" i="18"/>
  <c r="Q658" i="13"/>
  <c r="O699" i="13"/>
  <c r="Q724" i="13"/>
  <c r="O736" i="13"/>
  <c r="O787" i="14"/>
  <c r="O780" i="14"/>
  <c r="Q698" i="18"/>
  <c r="T375" i="14"/>
  <c r="P502" i="14"/>
  <c r="T500" i="18"/>
  <c r="P485" i="18"/>
  <c r="Q793" i="13"/>
  <c r="O727" i="14"/>
  <c r="O785" i="14"/>
  <c r="O702" i="18"/>
  <c r="O767" i="18"/>
  <c r="Q781" i="18"/>
  <c r="T372" i="13"/>
  <c r="P426" i="13"/>
  <c r="T501" i="18"/>
  <c r="O733" i="14"/>
  <c r="Q652" i="18"/>
  <c r="T373" i="13"/>
  <c r="T464" i="14"/>
  <c r="O790" i="13"/>
  <c r="P414" i="13"/>
  <c r="P459" i="14"/>
  <c r="T481" i="13"/>
  <c r="T397" i="13"/>
  <c r="P431" i="13"/>
  <c r="T534" i="13"/>
  <c r="T457" i="13"/>
  <c r="S43" i="19"/>
  <c r="P420" i="18"/>
  <c r="P391" i="18"/>
  <c r="T498" i="18"/>
  <c r="P498" i="18"/>
  <c r="P609" i="17"/>
  <c r="Q748" i="13"/>
  <c r="O728" i="13"/>
  <c r="Q650" i="13"/>
  <c r="O749" i="14"/>
  <c r="O643" i="18"/>
  <c r="Q727" i="18"/>
  <c r="O735" i="18"/>
  <c r="O642" i="18"/>
  <c r="T424" i="13"/>
  <c r="P489" i="13"/>
  <c r="T390" i="14"/>
  <c r="P528" i="13"/>
  <c r="P419" i="14"/>
  <c r="P473" i="14"/>
  <c r="P512" i="18"/>
  <c r="T465" i="18"/>
  <c r="P437" i="18"/>
  <c r="P422" i="18"/>
  <c r="Q627" i="14"/>
  <c r="O808" i="13"/>
  <c r="O791" i="14"/>
  <c r="Q698" i="14"/>
  <c r="O778" i="14"/>
  <c r="O745" i="14"/>
  <c r="O748" i="14"/>
  <c r="O782" i="14"/>
  <c r="O776" i="18"/>
  <c r="P475" i="13"/>
  <c r="T368" i="14"/>
  <c r="P444" i="14"/>
  <c r="T418" i="14"/>
  <c r="Q650" i="18"/>
  <c r="P444" i="13"/>
  <c r="T395" i="13"/>
  <c r="T471" i="13"/>
  <c r="Q765" i="14"/>
  <c r="O761" i="13"/>
  <c r="Q720" i="13"/>
  <c r="O750" i="18"/>
  <c r="P385" i="14"/>
  <c r="Q649" i="18"/>
  <c r="G40" i="23"/>
  <c r="K113" i="8" s="1"/>
  <c r="I277" i="17" s="1"/>
  <c r="H40" i="23"/>
  <c r="V418" i="18"/>
  <c r="V441" i="18"/>
  <c r="V438" i="18"/>
  <c r="V458" i="18"/>
  <c r="V531" i="13"/>
  <c r="V374" i="14"/>
  <c r="V378" i="13"/>
  <c r="V423" i="18"/>
  <c r="V370" i="18"/>
  <c r="V454" i="18"/>
  <c r="V476" i="18"/>
  <c r="V521" i="14"/>
  <c r="V441" i="14"/>
  <c r="V524" i="18"/>
  <c r="V471" i="14"/>
  <c r="V523" i="14"/>
  <c r="V538" i="13"/>
  <c r="V486" i="13"/>
  <c r="V513" i="18"/>
  <c r="V462" i="18"/>
  <c r="V385" i="13"/>
  <c r="V388" i="14"/>
  <c r="V382" i="13"/>
  <c r="V371" i="18"/>
  <c r="V472" i="18"/>
  <c r="V379" i="18"/>
  <c r="V474" i="13"/>
  <c r="V477" i="14"/>
  <c r="V457" i="14"/>
  <c r="V398" i="13"/>
  <c r="V482" i="13"/>
  <c r="V529" i="13"/>
  <c r="V417" i="18"/>
  <c r="V384" i="18"/>
  <c r="V525" i="14"/>
  <c r="V458" i="14"/>
  <c r="V466" i="13"/>
  <c r="V527" i="18"/>
  <c r="V490" i="13"/>
  <c r="V468" i="13"/>
  <c r="V447" i="14"/>
  <c r="V488" i="14"/>
  <c r="V367" i="13"/>
  <c r="V376" i="18"/>
  <c r="V474" i="18"/>
  <c r="V389" i="14"/>
  <c r="V529" i="14"/>
  <c r="V522" i="18"/>
  <c r="V470" i="14"/>
  <c r="V473" i="13"/>
  <c r="V377" i="18"/>
  <c r="V511" i="18"/>
  <c r="V480" i="18"/>
  <c r="V465" i="14"/>
  <c r="V539" i="13"/>
  <c r="V462" i="14"/>
  <c r="V457" i="18"/>
  <c r="V468" i="18"/>
  <c r="V375" i="18"/>
  <c r="V379" i="13"/>
  <c r="V425" i="14"/>
  <c r="V442" i="18"/>
  <c r="V433" i="13"/>
  <c r="V520" i="14"/>
  <c r="V446" i="14"/>
  <c r="V690" i="18"/>
  <c r="V736" i="14"/>
  <c r="V695" i="14"/>
  <c r="V709" i="13"/>
  <c r="V810" i="13"/>
  <c r="V671" i="13"/>
  <c r="V644" i="13"/>
  <c r="V773" i="18"/>
  <c r="V742" i="13"/>
  <c r="V692" i="14"/>
  <c r="V683" i="14"/>
  <c r="V696" i="13"/>
  <c r="V701" i="13"/>
  <c r="V784" i="13"/>
  <c r="V778" i="18"/>
  <c r="V771" i="14"/>
  <c r="V717" i="13"/>
  <c r="V798" i="13"/>
  <c r="V649" i="13"/>
  <c r="V758" i="13"/>
  <c r="V687" i="14"/>
  <c r="V767" i="13"/>
  <c r="V638" i="13"/>
  <c r="V790" i="18"/>
  <c r="V752" i="14"/>
  <c r="V788" i="13"/>
  <c r="V653" i="18"/>
  <c r="V656" i="18"/>
  <c r="V730" i="18"/>
  <c r="V634" i="18"/>
  <c r="V700" i="14"/>
  <c r="V763" i="14"/>
  <c r="V789" i="14"/>
  <c r="V783" i="13"/>
  <c r="V718" i="13"/>
  <c r="V749" i="18"/>
  <c r="V631" i="18"/>
  <c r="V757" i="13"/>
  <c r="V684" i="14"/>
  <c r="V795" i="13"/>
  <c r="V729" i="14"/>
  <c r="V781" i="13"/>
  <c r="V665" i="13"/>
  <c r="V655" i="18"/>
  <c r="V779" i="18"/>
  <c r="V641" i="13"/>
  <c r="V790" i="13"/>
  <c r="V640" i="13"/>
  <c r="V772" i="18"/>
  <c r="V790" i="14"/>
  <c r="V792" i="13"/>
  <c r="V635" i="18"/>
  <c r="V637" i="18"/>
  <c r="V626" i="18"/>
  <c r="V788" i="18"/>
  <c r="V725" i="18"/>
  <c r="V653" i="14"/>
  <c r="V746" i="14"/>
  <c r="V779" i="13"/>
  <c r="V657" i="14"/>
  <c r="V624" i="18"/>
  <c r="V629" i="18"/>
  <c r="V725" i="14"/>
  <c r="V682" i="14"/>
  <c r="V775" i="14"/>
  <c r="V705" i="13"/>
  <c r="V704" i="13"/>
  <c r="V645" i="13"/>
  <c r="V726" i="18"/>
  <c r="V750" i="14"/>
  <c r="V653" i="13"/>
  <c r="V802" i="13"/>
  <c r="V646" i="13"/>
  <c r="S515" i="18"/>
  <c r="S457" i="18"/>
  <c r="S522" i="18"/>
  <c r="S474" i="13"/>
  <c r="S477" i="14"/>
  <c r="S425" i="14"/>
  <c r="S398" i="13"/>
  <c r="S482" i="13"/>
  <c r="S389" i="13"/>
  <c r="S486" i="13"/>
  <c r="S445" i="13"/>
  <c r="S367" i="13"/>
  <c r="S511" i="18"/>
  <c r="S370" i="18"/>
  <c r="S389" i="14"/>
  <c r="S472" i="18"/>
  <c r="S527" i="18"/>
  <c r="S490" i="13"/>
  <c r="S449" i="13"/>
  <c r="S447" i="14"/>
  <c r="S529" i="13"/>
  <c r="S462" i="18"/>
  <c r="S525" i="14"/>
  <c r="S371" i="18"/>
  <c r="S461" i="18"/>
  <c r="S374" i="13"/>
  <c r="S470" i="14"/>
  <c r="S488" i="14"/>
  <c r="S513" i="18"/>
  <c r="S384" i="18"/>
  <c r="S474" i="18"/>
  <c r="S437" i="14"/>
  <c r="S433" i="13"/>
  <c r="S539" i="13"/>
  <c r="S530" i="13"/>
  <c r="S446" i="13"/>
  <c r="S418" i="18"/>
  <c r="S524" i="18"/>
  <c r="S468" i="18"/>
  <c r="S461" i="14"/>
  <c r="S473" i="13"/>
  <c r="S399" i="13"/>
  <c r="S442" i="18"/>
  <c r="S480" i="18"/>
  <c r="S465" i="14"/>
  <c r="S458" i="14"/>
  <c r="S488" i="13"/>
  <c r="S465" i="13"/>
  <c r="S441" i="18"/>
  <c r="S520" i="18"/>
  <c r="S375" i="18"/>
  <c r="S379" i="13"/>
  <c r="S457" i="14"/>
  <c r="S370" i="14"/>
  <c r="S468" i="13"/>
  <c r="S371" i="14"/>
  <c r="S423" i="18"/>
  <c r="S376" i="18"/>
  <c r="S515" i="13"/>
  <c r="S529" i="14"/>
  <c r="S446" i="14"/>
  <c r="S280" i="14"/>
  <c r="S533" i="13"/>
  <c r="S422" i="14"/>
  <c r="S518" i="13"/>
  <c r="S523" i="14"/>
  <c r="S378" i="13"/>
  <c r="S420" i="14"/>
  <c r="S510" i="14"/>
  <c r="S521" i="14"/>
  <c r="S388" i="14"/>
  <c r="F40" i="23"/>
  <c r="V686" i="18"/>
  <c r="V640" i="18"/>
  <c r="P602" i="17"/>
  <c r="L96" i="21"/>
  <c r="R612" i="17"/>
  <c r="F96" i="21"/>
  <c r="M602" i="17"/>
  <c r="Y445" i="17"/>
  <c r="N476" i="13"/>
  <c r="N534" i="13"/>
  <c r="N481" i="18"/>
  <c r="N392" i="18"/>
  <c r="N486" i="18"/>
  <c r="N478" i="18"/>
  <c r="N498" i="18"/>
  <c r="Q612" i="17"/>
  <c r="M806" i="13"/>
  <c r="M804" i="13"/>
  <c r="M755" i="13"/>
  <c r="M699" i="14"/>
  <c r="M741" i="14"/>
  <c r="M735" i="18"/>
  <c r="M699" i="18"/>
  <c r="M764" i="18"/>
  <c r="M765" i="18"/>
  <c r="N508" i="14"/>
  <c r="N484" i="13"/>
  <c r="N487" i="14"/>
  <c r="N413" i="13"/>
  <c r="N372" i="18"/>
  <c r="N482" i="18"/>
  <c r="N383" i="18"/>
  <c r="N504" i="18"/>
  <c r="N437" i="18"/>
  <c r="M756" i="13"/>
  <c r="M711" i="14"/>
  <c r="M791" i="14"/>
  <c r="M707" i="14"/>
  <c r="M698" i="18"/>
  <c r="N395" i="14"/>
  <c r="N423" i="13"/>
  <c r="N378" i="14"/>
  <c r="M735" i="13"/>
  <c r="N456" i="14"/>
  <c r="N524" i="13"/>
  <c r="N444" i="13"/>
  <c r="N365" i="18"/>
  <c r="M609" i="17"/>
  <c r="M630" i="14"/>
  <c r="M746" i="13"/>
  <c r="M807" i="13"/>
  <c r="M652" i="18"/>
  <c r="M748" i="18"/>
  <c r="M747" i="18"/>
  <c r="N436" i="13"/>
  <c r="M734" i="14"/>
  <c r="N523" i="13"/>
  <c r="M659" i="14"/>
  <c r="M689" i="14"/>
  <c r="M743" i="18"/>
  <c r="M638" i="13"/>
  <c r="M721" i="14"/>
  <c r="M717" i="13"/>
  <c r="N380" i="13"/>
  <c r="N386" i="14"/>
  <c r="N435" i="14"/>
  <c r="N457" i="13"/>
  <c r="N468" i="14"/>
  <c r="M43" i="19"/>
  <c r="N420" i="18"/>
  <c r="N363" i="18"/>
  <c r="M652" i="13"/>
  <c r="M657" i="13"/>
  <c r="M640" i="14"/>
  <c r="M740" i="14"/>
  <c r="M693" i="13"/>
  <c r="M768" i="18"/>
  <c r="M648" i="18"/>
  <c r="M630" i="18"/>
  <c r="M642" i="18"/>
  <c r="M632" i="18"/>
  <c r="N424" i="13"/>
  <c r="N467" i="14"/>
  <c r="N528" i="13"/>
  <c r="N377" i="13"/>
  <c r="N463" i="14"/>
  <c r="N473" i="14"/>
  <c r="N509" i="14"/>
  <c r="N360" i="18"/>
  <c r="N512" i="18"/>
  <c r="N465" i="18"/>
  <c r="N381" i="18"/>
  <c r="M699" i="13"/>
  <c r="M724" i="13"/>
  <c r="M808" i="13"/>
  <c r="M631" i="14"/>
  <c r="M680" i="14"/>
  <c r="M748" i="14"/>
  <c r="M728" i="14"/>
  <c r="N512" i="14"/>
  <c r="N526" i="14"/>
  <c r="N439" i="13"/>
  <c r="M643" i="14"/>
  <c r="M761" i="13"/>
  <c r="M791" i="13"/>
  <c r="M736" i="18"/>
  <c r="N508" i="18"/>
  <c r="M648" i="13"/>
  <c r="M760" i="13"/>
  <c r="N432" i="14"/>
  <c r="N434" i="18"/>
  <c r="M642" i="14"/>
  <c r="N391" i="13"/>
  <c r="N478" i="13"/>
  <c r="N370" i="18"/>
  <c r="N459" i="14"/>
  <c r="N478" i="14"/>
  <c r="N397" i="13"/>
  <c r="N431" i="13"/>
  <c r="N477" i="18"/>
  <c r="N435" i="18"/>
  <c r="M655" i="13"/>
  <c r="M789" i="13"/>
  <c r="M783" i="14"/>
  <c r="M754" i="14"/>
  <c r="M702" i="14"/>
  <c r="N467" i="13"/>
  <c r="N390" i="14"/>
  <c r="N486" i="14"/>
  <c r="N487" i="13"/>
  <c r="N385" i="18"/>
  <c r="T614" i="17"/>
  <c r="M660" i="13"/>
  <c r="M698" i="14"/>
  <c r="M787" i="14"/>
  <c r="M777" i="14"/>
  <c r="M787" i="18"/>
  <c r="M746" i="18"/>
  <c r="M776" i="18"/>
  <c r="N475" i="13"/>
  <c r="N427" i="13"/>
  <c r="N369" i="14"/>
  <c r="N387" i="13"/>
  <c r="N424" i="18"/>
  <c r="N485" i="18"/>
  <c r="M707" i="13"/>
  <c r="M785" i="14"/>
  <c r="M545" i="14"/>
  <c r="M703" i="18"/>
  <c r="M693" i="18"/>
  <c r="M647" i="18"/>
  <c r="M685" i="13"/>
  <c r="M721" i="18"/>
  <c r="M634" i="14"/>
  <c r="M739" i="14"/>
  <c r="N511" i="14"/>
  <c r="N393" i="14"/>
  <c r="N521" i="18"/>
  <c r="N530" i="13"/>
  <c r="M634" i="18"/>
  <c r="N399" i="13"/>
  <c r="N486" i="13"/>
  <c r="N482" i="13"/>
  <c r="M644" i="13"/>
  <c r="M772" i="18"/>
  <c r="Y438" i="17"/>
  <c r="N418" i="18"/>
  <c r="N441" i="18"/>
  <c r="N457" i="18"/>
  <c r="N375" i="18"/>
  <c r="N379" i="13"/>
  <c r="N457" i="14"/>
  <c r="N449" i="13"/>
  <c r="N523" i="14"/>
  <c r="N461" i="14"/>
  <c r="N445" i="13"/>
  <c r="N377" i="18"/>
  <c r="N474" i="18"/>
  <c r="N529" i="14"/>
  <c r="N446" i="14"/>
  <c r="N466" i="13"/>
  <c r="N519" i="14"/>
  <c r="N480" i="14"/>
  <c r="N521" i="13"/>
  <c r="N372" i="14"/>
  <c r="N400" i="13"/>
  <c r="N415" i="18"/>
  <c r="N414" i="18"/>
  <c r="N525" i="18"/>
  <c r="N425" i="18"/>
  <c r="N382" i="18"/>
  <c r="N536" i="13"/>
  <c r="N442" i="13"/>
  <c r="N528" i="14"/>
  <c r="N430" i="13"/>
  <c r="N443" i="13"/>
  <c r="N464" i="14"/>
  <c r="N440" i="18"/>
  <c r="N433" i="18"/>
  <c r="N440" i="13"/>
  <c r="N517" i="18"/>
  <c r="N497" i="18"/>
  <c r="N513" i="14"/>
  <c r="N472" i="18"/>
  <c r="N524" i="18"/>
  <c r="N398" i="13"/>
  <c r="N468" i="13"/>
  <c r="N488" i="14"/>
  <c r="N525" i="14"/>
  <c r="N441" i="14"/>
  <c r="N385" i="13"/>
  <c r="N458" i="14"/>
  <c r="N446" i="13"/>
  <c r="N501" i="14"/>
  <c r="N417" i="14"/>
  <c r="N507" i="14"/>
  <c r="N442" i="14"/>
  <c r="N472" i="14"/>
  <c r="N368" i="13"/>
  <c r="N431" i="18"/>
  <c r="N412" i="18"/>
  <c r="N543" i="13"/>
  <c r="N424" i="14"/>
  <c r="N448" i="13"/>
  <c r="N483" i="18"/>
  <c r="N503" i="18"/>
  <c r="N501" i="18"/>
  <c r="N527" i="14"/>
  <c r="N489" i="14"/>
  <c r="N509" i="13"/>
  <c r="N466" i="14"/>
  <c r="N506" i="14"/>
  <c r="N483" i="14"/>
  <c r="N372" i="13"/>
  <c r="N526" i="18"/>
  <c r="N471" i="18"/>
  <c r="N519" i="18"/>
  <c r="N500" i="18"/>
  <c r="N495" i="13"/>
  <c r="N381" i="14"/>
  <c r="N371" i="18"/>
  <c r="N379" i="18"/>
  <c r="N499" i="18"/>
  <c r="N518" i="13"/>
  <c r="N371" i="14"/>
  <c r="N442" i="18"/>
  <c r="N511" i="18"/>
  <c r="N465" i="14"/>
  <c r="N488" i="13"/>
  <c r="N382" i="13"/>
  <c r="N465" i="13"/>
  <c r="N363" i="14"/>
  <c r="N371" i="13"/>
  <c r="N523" i="18"/>
  <c r="N464" i="18"/>
  <c r="N484" i="18"/>
  <c r="N369" i="18"/>
  <c r="N416" i="14"/>
  <c r="N517" i="14"/>
  <c r="N370" i="13"/>
  <c r="N438" i="13"/>
  <c r="N429" i="13"/>
  <c r="N502" i="18"/>
  <c r="N460" i="14"/>
  <c r="N427" i="14"/>
  <c r="N469" i="13"/>
  <c r="N430" i="14"/>
  <c r="N527" i="13"/>
  <c r="N491" i="13"/>
  <c r="N367" i="18"/>
  <c r="N387" i="18"/>
  <c r="N440" i="14"/>
  <c r="N422" i="13"/>
  <c r="N456" i="18"/>
  <c r="N428" i="18"/>
  <c r="N445" i="14"/>
  <c r="N476" i="14"/>
  <c r="N461" i="18"/>
  <c r="N520" i="18"/>
  <c r="N422" i="14"/>
  <c r="N425" i="14"/>
  <c r="N370" i="14"/>
  <c r="N470" i="14"/>
  <c r="N378" i="13"/>
  <c r="N462" i="18"/>
  <c r="N510" i="18"/>
  <c r="N517" i="13"/>
  <c r="N452" i="13"/>
  <c r="N369" i="13"/>
  <c r="N451" i="13"/>
  <c r="N470" i="13"/>
  <c r="N467" i="18"/>
  <c r="N469" i="18"/>
  <c r="N385" i="14"/>
  <c r="N514" i="13"/>
  <c r="N532" i="13"/>
  <c r="N384" i="14"/>
  <c r="N378" i="18"/>
  <c r="N429" i="18"/>
  <c r="N374" i="18"/>
  <c r="N471" i="13"/>
  <c r="N483" i="13"/>
  <c r="N502" i="14"/>
  <c r="N380" i="18"/>
  <c r="N522" i="18"/>
  <c r="N533" i="13"/>
  <c r="N474" i="13"/>
  <c r="N473" i="13"/>
  <c r="N420" i="14"/>
  <c r="N529" i="13"/>
  <c r="N513" i="18"/>
  <c r="N518" i="18"/>
  <c r="N454" i="18"/>
  <c r="N510" i="14"/>
  <c r="N437" i="14"/>
  <c r="N515" i="13"/>
  <c r="N280" i="14"/>
  <c r="N366" i="14"/>
  <c r="N437" i="13"/>
  <c r="N366" i="18"/>
  <c r="N373" i="14"/>
  <c r="N472" i="13"/>
  <c r="N433" i="14"/>
  <c r="N535" i="13"/>
  <c r="N364" i="18"/>
  <c r="N479" i="18"/>
  <c r="N485" i="14"/>
  <c r="N520" i="13"/>
  <c r="N507" i="13"/>
  <c r="N528" i="18"/>
  <c r="N380" i="14"/>
  <c r="N394" i="14"/>
  <c r="N414" i="14"/>
  <c r="N426" i="13"/>
  <c r="N391" i="14"/>
  <c r="N426" i="14"/>
  <c r="N435" i="13"/>
  <c r="N427" i="18"/>
  <c r="N362" i="18"/>
  <c r="N505" i="18"/>
  <c r="N441" i="13"/>
  <c r="N393" i="13"/>
  <c r="N492" i="13"/>
  <c r="N511" i="13"/>
  <c r="N515" i="18"/>
  <c r="N527" i="18"/>
  <c r="N468" i="18"/>
  <c r="N438" i="18"/>
  <c r="N477" i="14"/>
  <c r="N505" i="14"/>
  <c r="N490" i="13"/>
  <c r="N471" i="14"/>
  <c r="N447" i="14"/>
  <c r="N384" i="18"/>
  <c r="N476" i="18"/>
  <c r="N433" i="13"/>
  <c r="N462" i="14"/>
  <c r="N439" i="14"/>
  <c r="N444" i="18"/>
  <c r="N506" i="18"/>
  <c r="N507" i="18"/>
  <c r="N443" i="14"/>
  <c r="N522" i="13"/>
  <c r="N500" i="13"/>
  <c r="N421" i="18"/>
  <c r="N361" i="18"/>
  <c r="N469" i="14"/>
  <c r="N480" i="13"/>
  <c r="N525" i="13"/>
  <c r="N479" i="14"/>
  <c r="N423" i="14"/>
  <c r="N375" i="13"/>
  <c r="N421" i="13"/>
  <c r="N514" i="18"/>
  <c r="N390" i="18"/>
  <c r="N493" i="13"/>
  <c r="N515" i="14"/>
  <c r="N377" i="14"/>
  <c r="N376" i="14"/>
  <c r="N460" i="18"/>
  <c r="N496" i="13"/>
  <c r="N434" i="13"/>
  <c r="N477" i="13"/>
  <c r="N428" i="14"/>
  <c r="N414" i="13"/>
  <c r="N512" i="13"/>
  <c r="N390" i="13"/>
  <c r="N482" i="14"/>
  <c r="N419" i="18"/>
  <c r="N432" i="18"/>
  <c r="M728" i="13"/>
  <c r="M703" i="14"/>
  <c r="M770" i="14"/>
  <c r="M744" i="14"/>
  <c r="M643" i="18"/>
  <c r="N387" i="14"/>
  <c r="N429" i="14"/>
  <c r="N428" i="13"/>
  <c r="N392" i="13"/>
  <c r="N422" i="18"/>
  <c r="M658" i="13"/>
  <c r="M797" i="13"/>
  <c r="M736" i="13"/>
  <c r="M766" i="14"/>
  <c r="M719" i="18"/>
  <c r="M744" i="18"/>
  <c r="N516" i="14"/>
  <c r="N375" i="14"/>
  <c r="N524" i="14"/>
  <c r="N470" i="18"/>
  <c r="M801" i="13"/>
  <c r="M742" i="18"/>
  <c r="N384" i="13"/>
  <c r="N443" i="18"/>
  <c r="N392" i="14"/>
  <c r="N485" i="13"/>
  <c r="N439" i="18"/>
  <c r="M628" i="18"/>
  <c r="N388" i="14"/>
  <c r="N423" i="18"/>
  <c r="N417" i="18"/>
  <c r="M763" i="14"/>
  <c r="M697" i="14"/>
  <c r="M709" i="13"/>
  <c r="M792" i="13"/>
  <c r="M682" i="14"/>
  <c r="M651" i="13"/>
  <c r="M684" i="14"/>
  <c r="M738" i="14"/>
  <c r="M705" i="13"/>
  <c r="M810" i="13"/>
  <c r="M642" i="13"/>
  <c r="M653" i="14"/>
  <c r="M742" i="13"/>
  <c r="M724" i="14"/>
  <c r="M716" i="13"/>
  <c r="M640" i="13"/>
  <c r="M767" i="13"/>
  <c r="M796" i="13"/>
  <c r="M751" i="14"/>
  <c r="M782" i="13"/>
  <c r="M649" i="14"/>
  <c r="M684" i="18"/>
  <c r="M734" i="18"/>
  <c r="M683" i="18"/>
  <c r="M793" i="14"/>
  <c r="M652" i="14"/>
  <c r="M784" i="14"/>
  <c r="M695" i="13"/>
  <c r="M651" i="14"/>
  <c r="M747" i="13"/>
  <c r="M809" i="13"/>
  <c r="M633" i="14"/>
  <c r="M697" i="13"/>
  <c r="M689" i="18"/>
  <c r="M676" i="18"/>
  <c r="M795" i="14"/>
  <c r="M688" i="14"/>
  <c r="M639" i="14"/>
  <c r="M805" i="13"/>
  <c r="M764" i="13"/>
  <c r="M778" i="18"/>
  <c r="M629" i="18"/>
  <c r="M790" i="14"/>
  <c r="M691" i="14"/>
  <c r="M795" i="13"/>
  <c r="M799" i="13"/>
  <c r="M645" i="13"/>
  <c r="M635" i="18"/>
  <c r="M740" i="18"/>
  <c r="M775" i="18"/>
  <c r="M724" i="18"/>
  <c r="M694" i="14"/>
  <c r="M700" i="14"/>
  <c r="M789" i="14"/>
  <c r="M658" i="14"/>
  <c r="M767" i="14"/>
  <c r="M687" i="14"/>
  <c r="M705" i="18"/>
  <c r="M654" i="14"/>
  <c r="M659" i="13"/>
  <c r="M720" i="18"/>
  <c r="M679" i="18"/>
  <c r="M770" i="18"/>
  <c r="M626" i="14"/>
  <c r="M641" i="18"/>
  <c r="M789" i="18"/>
  <c r="M701" i="18"/>
  <c r="M678" i="18"/>
  <c r="M771" i="13"/>
  <c r="M735" i="14"/>
  <c r="M645" i="14"/>
  <c r="M664" i="13"/>
  <c r="M557" i="13"/>
  <c r="M638" i="18"/>
  <c r="M650" i="18"/>
  <c r="M656" i="13"/>
  <c r="M772" i="14"/>
  <c r="M685" i="14"/>
  <c r="M786" i="14"/>
  <c r="M738" i="13"/>
  <c r="M661" i="13"/>
  <c r="M686" i="18"/>
  <c r="M749" i="18"/>
  <c r="M708" i="14"/>
  <c r="M775" i="14"/>
  <c r="M798" i="13"/>
  <c r="M781" i="13"/>
  <c r="M671" i="13"/>
  <c r="M655" i="18"/>
  <c r="M788" i="18"/>
  <c r="M656" i="18"/>
  <c r="M730" i="18"/>
  <c r="M701" i="13"/>
  <c r="M653" i="13"/>
  <c r="M732" i="18"/>
  <c r="M707" i="18"/>
  <c r="L71" i="19"/>
  <c r="M681" i="14"/>
  <c r="M792" i="14"/>
  <c r="M703" i="13"/>
  <c r="M647" i="13"/>
  <c r="M791" i="18"/>
  <c r="M777" i="18"/>
  <c r="M764" i="14"/>
  <c r="M773" i="14"/>
  <c r="M739" i="13"/>
  <c r="M650" i="14"/>
  <c r="M655" i="14"/>
  <c r="M641" i="14"/>
  <c r="M700" i="13"/>
  <c r="M667" i="13"/>
  <c r="M696" i="14"/>
  <c r="M793" i="13"/>
  <c r="M666" i="13"/>
  <c r="M635" i="14"/>
  <c r="M640" i="18"/>
  <c r="M631" i="18"/>
  <c r="M736" i="14"/>
  <c r="M752" i="14"/>
  <c r="M729" i="14"/>
  <c r="M649" i="13"/>
  <c r="M626" i="18"/>
  <c r="M677" i="18"/>
  <c r="M710" i="14"/>
  <c r="M750" i="14"/>
  <c r="M790" i="13"/>
  <c r="M646" i="13"/>
  <c r="M769" i="18"/>
  <c r="M649" i="18"/>
  <c r="M783" i="18"/>
  <c r="M645" i="18"/>
  <c r="M625" i="18"/>
  <c r="M643" i="13"/>
  <c r="M781" i="14"/>
  <c r="M713" i="13"/>
  <c r="M774" i="18"/>
  <c r="M761" i="18"/>
  <c r="M762" i="18"/>
  <c r="M701" i="14"/>
  <c r="M710" i="13"/>
  <c r="M639" i="18"/>
  <c r="M784" i="18"/>
  <c r="M660" i="14"/>
  <c r="M720" i="13"/>
  <c r="M726" i="14"/>
  <c r="M731" i="14"/>
  <c r="M684" i="13"/>
  <c r="M743" i="13"/>
  <c r="M715" i="13"/>
  <c r="M767" i="18"/>
  <c r="M738" i="18"/>
  <c r="M753" i="14"/>
  <c r="M668" i="13"/>
  <c r="M624" i="18"/>
  <c r="M790" i="18"/>
  <c r="M771" i="14"/>
  <c r="M732" i="14"/>
  <c r="M719" i="13"/>
  <c r="M665" i="13"/>
  <c r="M653" i="18"/>
  <c r="M746" i="14"/>
  <c r="M683" i="14"/>
  <c r="M779" i="13"/>
  <c r="M784" i="13"/>
  <c r="M706" i="13"/>
  <c r="M723" i="18"/>
  <c r="M731" i="18"/>
  <c r="M741" i="18"/>
  <c r="M708" i="18"/>
  <c r="M651" i="18"/>
  <c r="M686" i="14"/>
  <c r="M656" i="14"/>
  <c r="M787" i="13"/>
  <c r="M742" i="14"/>
  <c r="M679" i="14"/>
  <c r="M698" i="13"/>
  <c r="M759" i="13"/>
  <c r="M794" i="13"/>
  <c r="M706" i="18"/>
  <c r="M680" i="18"/>
  <c r="M628" i="14"/>
  <c r="M766" i="13"/>
  <c r="M743" i="14"/>
  <c r="M688" i="18"/>
  <c r="M752" i="13"/>
  <c r="M692" i="13"/>
  <c r="M778" i="13"/>
  <c r="M771" i="18"/>
  <c r="M750" i="13"/>
  <c r="M788" i="14"/>
  <c r="M702" i="13"/>
  <c r="M727" i="14"/>
  <c r="M706" i="14"/>
  <c r="M629" i="14"/>
  <c r="M723" i="14"/>
  <c r="M690" i="18"/>
  <c r="M704" i="13"/>
  <c r="M740" i="13"/>
  <c r="M792" i="18"/>
  <c r="M644" i="18"/>
  <c r="M726" i="18"/>
  <c r="M681" i="18"/>
  <c r="M779" i="18"/>
  <c r="M692" i="14"/>
  <c r="M783" i="13"/>
  <c r="M657" i="14"/>
  <c r="M718" i="13"/>
  <c r="M718" i="18"/>
  <c r="M704" i="18"/>
  <c r="M745" i="18"/>
  <c r="M733" i="18"/>
  <c r="M711" i="13"/>
  <c r="M765" i="13"/>
  <c r="M745" i="13"/>
  <c r="M737" i="13"/>
  <c r="M646" i="14"/>
  <c r="M670" i="13"/>
  <c r="M763" i="18"/>
  <c r="M637" i="14"/>
  <c r="M786" i="13"/>
  <c r="M750" i="18"/>
  <c r="M685" i="18"/>
  <c r="M648" i="14"/>
  <c r="M765" i="14"/>
  <c r="M693" i="14"/>
  <c r="M647" i="14"/>
  <c r="M781" i="18"/>
  <c r="M728" i="18"/>
  <c r="M768" i="14"/>
  <c r="M744" i="13"/>
  <c r="M694" i="13"/>
  <c r="N379" i="14"/>
  <c r="N386" i="13"/>
  <c r="N382" i="14"/>
  <c r="N516" i="18"/>
  <c r="N416" i="18"/>
  <c r="N391" i="18"/>
  <c r="N373" i="18"/>
  <c r="M669" i="13"/>
  <c r="M712" i="13"/>
  <c r="M763" i="13"/>
  <c r="M636" i="14"/>
  <c r="M774" i="14"/>
  <c r="M727" i="18"/>
  <c r="M729" i="18"/>
  <c r="N388" i="13"/>
  <c r="N436" i="14"/>
  <c r="N489" i="13"/>
  <c r="N365" i="14"/>
  <c r="N499" i="14"/>
  <c r="N479" i="13"/>
  <c r="N473" i="18"/>
  <c r="U610" i="17"/>
  <c r="M721" i="13"/>
  <c r="M749" i="13"/>
  <c r="M814" i="13"/>
  <c r="M769" i="14"/>
  <c r="M730" i="14"/>
  <c r="M782" i="18"/>
  <c r="M696" i="18"/>
  <c r="M636" i="18"/>
  <c r="N498" i="14"/>
  <c r="N389" i="18"/>
  <c r="N509" i="18"/>
  <c r="M780" i="13"/>
  <c r="M776" i="14"/>
  <c r="N434" i="14"/>
  <c r="N514" i="14"/>
  <c r="N388" i="18"/>
  <c r="M638" i="14"/>
  <c r="M754" i="13"/>
  <c r="M722" i="18"/>
  <c r="N383" i="13"/>
  <c r="N413" i="18"/>
  <c r="N496" i="18"/>
  <c r="M762" i="13"/>
  <c r="M709" i="14"/>
  <c r="M632" i="14"/>
  <c r="M758" i="13"/>
  <c r="M641" i="13"/>
  <c r="N367" i="13"/>
  <c r="N374" i="14"/>
  <c r="N538" i="13"/>
  <c r="N374" i="13"/>
  <c r="M695" i="14"/>
  <c r="N537" i="13"/>
  <c r="N481" i="13"/>
  <c r="N484" i="14"/>
  <c r="N518" i="14"/>
  <c r="N510" i="13"/>
  <c r="N383" i="14"/>
  <c r="M779" i="14"/>
  <c r="M749" i="14"/>
  <c r="M627" i="18"/>
  <c r="M697" i="18"/>
  <c r="M700" i="18"/>
  <c r="N361" i="14"/>
  <c r="N447" i="13"/>
  <c r="N463" i="18"/>
  <c r="M627" i="14"/>
  <c r="M662" i="13"/>
  <c r="M785" i="13"/>
  <c r="M687" i="18"/>
  <c r="M786" i="18"/>
  <c r="N396" i="13"/>
  <c r="N475" i="14"/>
  <c r="N376" i="13"/>
  <c r="N450" i="13"/>
  <c r="M723" i="13"/>
  <c r="N415" i="14"/>
  <c r="N519" i="13"/>
  <c r="N464" i="13"/>
  <c r="N395" i="13"/>
  <c r="M610" i="17"/>
  <c r="M644" i="14"/>
  <c r="M796" i="14"/>
  <c r="N513" i="13"/>
  <c r="N459" i="18"/>
  <c r="N381" i="13"/>
  <c r="N521" i="14"/>
  <c r="N480" i="18"/>
  <c r="M802" i="13"/>
  <c r="N389" i="13"/>
  <c r="M788" i="13"/>
  <c r="F93" i="21"/>
  <c r="N599" i="17"/>
  <c r="R610" i="17"/>
  <c r="K602" i="17"/>
  <c r="Y436" i="17"/>
  <c r="E100" i="21"/>
  <c r="P600" i="17"/>
  <c r="L610" i="17"/>
  <c r="U380" i="18"/>
  <c r="U505" i="14"/>
  <c r="U523" i="14"/>
  <c r="U370" i="14"/>
  <c r="U473" i="13"/>
  <c r="U378" i="13"/>
  <c r="U388" i="14"/>
  <c r="U433" i="13"/>
  <c r="U458" i="14"/>
  <c r="U520" i="14"/>
  <c r="U530" i="13"/>
  <c r="U381" i="13"/>
  <c r="U422" i="14"/>
  <c r="U374" i="14"/>
  <c r="U445" i="13"/>
  <c r="U442" i="18"/>
  <c r="U454" i="18"/>
  <c r="U474" i="18"/>
  <c r="U462" i="18"/>
  <c r="U476" i="18"/>
  <c r="U466" i="13"/>
  <c r="U280" i="14"/>
  <c r="U446" i="13"/>
  <c r="U478" i="13"/>
  <c r="U418" i="18"/>
  <c r="U468" i="18"/>
  <c r="U461" i="18"/>
  <c r="U375" i="18"/>
  <c r="U425" i="14"/>
  <c r="U449" i="13"/>
  <c r="U471" i="14"/>
  <c r="U518" i="13"/>
  <c r="U470" i="14"/>
  <c r="U420" i="14"/>
  <c r="U417" i="18"/>
  <c r="U389" i="14"/>
  <c r="U382" i="13"/>
  <c r="U446" i="14"/>
  <c r="U363" i="14"/>
  <c r="U515" i="18"/>
  <c r="U441" i="18"/>
  <c r="U527" i="18"/>
  <c r="U379" i="18"/>
  <c r="U458" i="18"/>
  <c r="U520" i="18"/>
  <c r="U522" i="18"/>
  <c r="U457" i="14"/>
  <c r="U482" i="13"/>
  <c r="U538" i="13"/>
  <c r="U389" i="13"/>
  <c r="U399" i="13"/>
  <c r="U488" i="14"/>
  <c r="U525" i="14"/>
  <c r="U521" i="14"/>
  <c r="U437" i="14"/>
  <c r="U465" i="13"/>
  <c r="U439" i="14"/>
  <c r="U524" i="18"/>
  <c r="U477" i="14"/>
  <c r="U374" i="13"/>
  <c r="U398" i="13"/>
  <c r="U371" i="18"/>
  <c r="U499" i="18"/>
  <c r="U474" i="13"/>
  <c r="U371" i="14"/>
  <c r="U423" i="18"/>
  <c r="U519" i="14"/>
  <c r="U521" i="13"/>
  <c r="U437" i="13"/>
  <c r="U521" i="18"/>
  <c r="U469" i="18"/>
  <c r="U361" i="18"/>
  <c r="U536" i="13"/>
  <c r="U384" i="13"/>
  <c r="U430" i="13"/>
  <c r="U423" i="14"/>
  <c r="U532" i="13"/>
  <c r="U440" i="18"/>
  <c r="U387" i="18"/>
  <c r="U374" i="18"/>
  <c r="U509" i="13"/>
  <c r="U515" i="14"/>
  <c r="U440" i="13"/>
  <c r="U456" i="14"/>
  <c r="U427" i="18"/>
  <c r="U362" i="18"/>
  <c r="U517" i="18"/>
  <c r="U434" i="13"/>
  <c r="U375" i="14"/>
  <c r="U463" i="18"/>
  <c r="U487" i="13"/>
  <c r="U392" i="13"/>
  <c r="U367" i="14"/>
  <c r="U428" i="13"/>
  <c r="U479" i="13"/>
  <c r="U286" i="13"/>
  <c r="U472" i="18"/>
  <c r="U490" i="13"/>
  <c r="U468" i="13"/>
  <c r="U486" i="13"/>
  <c r="U367" i="13"/>
  <c r="U501" i="14"/>
  <c r="U433" i="14"/>
  <c r="U393" i="14"/>
  <c r="U535" i="13"/>
  <c r="U513" i="13"/>
  <c r="U467" i="18"/>
  <c r="U421" i="18"/>
  <c r="U479" i="18"/>
  <c r="U525" i="18"/>
  <c r="U520" i="13"/>
  <c r="U469" i="14"/>
  <c r="U424" i="14"/>
  <c r="U503" i="14"/>
  <c r="U378" i="18"/>
  <c r="U489" i="14"/>
  <c r="U372" i="13"/>
  <c r="U519" i="18"/>
  <c r="U500" i="18"/>
  <c r="U445" i="14"/>
  <c r="U438" i="14"/>
  <c r="U502" i="14"/>
  <c r="U395" i="14"/>
  <c r="U516" i="13"/>
  <c r="U430" i="18"/>
  <c r="U482" i="18"/>
  <c r="U436" i="18"/>
  <c r="U475" i="18"/>
  <c r="U499" i="14"/>
  <c r="U365" i="14"/>
  <c r="U457" i="18"/>
  <c r="U480" i="18"/>
  <c r="U510" i="14"/>
  <c r="U539" i="13"/>
  <c r="U366" i="14"/>
  <c r="U444" i="18"/>
  <c r="U464" i="18"/>
  <c r="U510" i="18"/>
  <c r="U459" i="18"/>
  <c r="U416" i="14"/>
  <c r="U517" i="14"/>
  <c r="U452" i="13"/>
  <c r="U451" i="13"/>
  <c r="U511" i="14"/>
  <c r="U383" i="13"/>
  <c r="U429" i="13"/>
  <c r="U414" i="18"/>
  <c r="U382" i="18"/>
  <c r="U385" i="14"/>
  <c r="U527" i="13"/>
  <c r="U373" i="13"/>
  <c r="U483" i="18"/>
  <c r="U514" i="18"/>
  <c r="U394" i="14"/>
  <c r="U426" i="13"/>
  <c r="U493" i="13"/>
  <c r="U377" i="14"/>
  <c r="U485" i="18"/>
  <c r="U477" i="13"/>
  <c r="U511" i="13"/>
  <c r="U475" i="14"/>
  <c r="U473" i="18"/>
  <c r="U381" i="18"/>
  <c r="U463" i="14"/>
  <c r="U489" i="13"/>
  <c r="U387" i="14"/>
  <c r="U438" i="18"/>
  <c r="U533" i="13"/>
  <c r="U488" i="13"/>
  <c r="U462" i="14"/>
  <c r="U369" i="18"/>
  <c r="U413" i="18"/>
  <c r="U507" i="14"/>
  <c r="U370" i="13"/>
  <c r="U442" i="14"/>
  <c r="U392" i="14"/>
  <c r="U425" i="18"/>
  <c r="U460" i="14"/>
  <c r="U504" i="14"/>
  <c r="U525" i="13"/>
  <c r="U436" i="13"/>
  <c r="U443" i="13"/>
  <c r="U491" i="13"/>
  <c r="U421" i="13"/>
  <c r="U386" i="18"/>
  <c r="U501" i="18"/>
  <c r="U429" i="18"/>
  <c r="U464" i="13"/>
  <c r="U414" i="14"/>
  <c r="U422" i="13"/>
  <c r="U509" i="18"/>
  <c r="U460" i="18"/>
  <c r="U389" i="18"/>
  <c r="U376" i="13"/>
  <c r="U513" i="14"/>
  <c r="U378" i="14"/>
  <c r="U393" i="13"/>
  <c r="U492" i="13"/>
  <c r="U427" i="13"/>
  <c r="U475" i="13"/>
  <c r="U396" i="13"/>
  <c r="U437" i="18"/>
  <c r="U385" i="18"/>
  <c r="U466" i="18"/>
  <c r="U413" i="13"/>
  <c r="U429" i="14"/>
  <c r="U390" i="14"/>
  <c r="U394" i="13"/>
  <c r="U467" i="14"/>
  <c r="U529" i="13"/>
  <c r="U384" i="18"/>
  <c r="U511" i="18"/>
  <c r="U370" i="18"/>
  <c r="U523" i="18"/>
  <c r="U506" i="18"/>
  <c r="U484" i="18"/>
  <c r="U481" i="14"/>
  <c r="U432" i="14"/>
  <c r="U485" i="13"/>
  <c r="U523" i="13"/>
  <c r="U369" i="13"/>
  <c r="U472" i="14"/>
  <c r="U502" i="18"/>
  <c r="U508" i="18"/>
  <c r="U514" i="14"/>
  <c r="U434" i="14"/>
  <c r="U375" i="13"/>
  <c r="U384" i="14"/>
  <c r="U528" i="18"/>
  <c r="U527" i="14"/>
  <c r="U466" i="14"/>
  <c r="U415" i="14"/>
  <c r="U524" i="13"/>
  <c r="U441" i="13"/>
  <c r="U381" i="14"/>
  <c r="U498" i="14"/>
  <c r="U368" i="14"/>
  <c r="U504" i="18"/>
  <c r="U447" i="13"/>
  <c r="U388" i="13"/>
  <c r="E55" i="21"/>
  <c r="U447" i="14"/>
  <c r="U513" i="18"/>
  <c r="U376" i="18"/>
  <c r="U441" i="14"/>
  <c r="U371" i="13"/>
  <c r="U426" i="18"/>
  <c r="U434" i="18"/>
  <c r="U496" i="18"/>
  <c r="U522" i="13"/>
  <c r="U500" i="13"/>
  <c r="U364" i="18"/>
  <c r="U412" i="18"/>
  <c r="U485" i="14"/>
  <c r="U480" i="13"/>
  <c r="U425" i="13"/>
  <c r="U427" i="14"/>
  <c r="U442" i="13"/>
  <c r="U479" i="14"/>
  <c r="U433" i="18"/>
  <c r="U503" i="18"/>
  <c r="U365" i="18"/>
  <c r="U380" i="14"/>
  <c r="U444" i="13"/>
  <c r="U526" i="14"/>
  <c r="U435" i="13"/>
  <c r="U483" i="14"/>
  <c r="U483" i="13"/>
  <c r="U456" i="18"/>
  <c r="U450" i="13"/>
  <c r="U476" i="14"/>
  <c r="U512" i="14"/>
  <c r="U432" i="13"/>
  <c r="U516" i="14"/>
  <c r="T624" i="18"/>
  <c r="T749" i="18"/>
  <c r="T690" i="18"/>
  <c r="T757" i="13"/>
  <c r="T736" i="14"/>
  <c r="T790" i="14"/>
  <c r="T752" i="14"/>
  <c r="T717" i="13"/>
  <c r="T732" i="14"/>
  <c r="T682" i="14"/>
  <c r="T798" i="13"/>
  <c r="T709" i="13"/>
  <c r="T644" i="13"/>
  <c r="T653" i="18"/>
  <c r="T725" i="18"/>
  <c r="T773" i="18"/>
  <c r="T763" i="14"/>
  <c r="T641" i="13"/>
  <c r="T653" i="13"/>
  <c r="T646" i="13"/>
  <c r="T769" i="18"/>
  <c r="T741" i="18"/>
  <c r="T625" i="18"/>
  <c r="T642" i="14"/>
  <c r="T709" i="14"/>
  <c r="T640" i="18"/>
  <c r="T708" i="14"/>
  <c r="T691" i="14"/>
  <c r="T695" i="14"/>
  <c r="T704" i="13"/>
  <c r="T665" i="13"/>
  <c r="T626" i="18"/>
  <c r="T681" i="18"/>
  <c r="T750" i="14"/>
  <c r="T701" i="13"/>
  <c r="T716" i="13"/>
  <c r="T784" i="13"/>
  <c r="T718" i="13"/>
  <c r="T708" i="18"/>
  <c r="T707" i="18"/>
  <c r="T689" i="14"/>
  <c r="T681" i="14"/>
  <c r="T751" i="14"/>
  <c r="T795" i="13"/>
  <c r="T781" i="13"/>
  <c r="T783" i="13"/>
  <c r="T658" i="14"/>
  <c r="T657" i="14"/>
  <c r="T802" i="13"/>
  <c r="T732" i="18"/>
  <c r="T745" i="18"/>
  <c r="T705" i="18"/>
  <c r="T651" i="18"/>
  <c r="T787" i="13"/>
  <c r="T765" i="13"/>
  <c r="T745" i="13"/>
  <c r="T629" i="18"/>
  <c r="T771" i="14"/>
  <c r="T705" i="13"/>
  <c r="T792" i="18"/>
  <c r="T677" i="18"/>
  <c r="T656" i="18"/>
  <c r="T694" i="14"/>
  <c r="T746" i="14"/>
  <c r="T710" i="14"/>
  <c r="T683" i="14"/>
  <c r="T790" i="13"/>
  <c r="T743" i="18"/>
  <c r="T686" i="14"/>
  <c r="T738" i="14"/>
  <c r="T799" i="13"/>
  <c r="T788" i="13"/>
  <c r="T649" i="13"/>
  <c r="T637" i="18"/>
  <c r="T655" i="18"/>
  <c r="T730" i="18"/>
  <c r="T700" i="14"/>
  <c r="T692" i="14"/>
  <c r="T772" i="18"/>
  <c r="T719" i="13"/>
  <c r="T645" i="13"/>
  <c r="T792" i="13"/>
  <c r="T644" i="18"/>
  <c r="T788" i="18"/>
  <c r="T740" i="18"/>
  <c r="T634" i="18"/>
  <c r="T779" i="18"/>
  <c r="T724" i="18"/>
  <c r="T742" i="13"/>
  <c r="T775" i="14"/>
  <c r="T635" i="18"/>
  <c r="T758" i="13"/>
  <c r="T767" i="13"/>
  <c r="T628" i="18"/>
  <c r="T643" i="13"/>
  <c r="T742" i="14"/>
  <c r="T762" i="13"/>
  <c r="T774" i="18"/>
  <c r="T650" i="14"/>
  <c r="T754" i="13"/>
  <c r="T667" i="13"/>
  <c r="T639" i="13"/>
  <c r="T784" i="18"/>
  <c r="T685" i="18"/>
  <c r="T733" i="14"/>
  <c r="T696" i="14"/>
  <c r="T765" i="14"/>
  <c r="T647" i="14"/>
  <c r="T743" i="13"/>
  <c r="T689" i="18"/>
  <c r="T728" i="18"/>
  <c r="T785" i="18"/>
  <c r="T771" i="18"/>
  <c r="T772" i="14"/>
  <c r="T795" i="14"/>
  <c r="T801" i="13"/>
  <c r="T685" i="14"/>
  <c r="T786" i="14"/>
  <c r="T654" i="13"/>
  <c r="T760" i="18"/>
  <c r="T787" i="18"/>
  <c r="T730" i="14"/>
  <c r="T787" i="14"/>
  <c r="T711" i="14"/>
  <c r="T736" i="13"/>
  <c r="T726" i="18"/>
  <c r="T640" i="13"/>
  <c r="T638" i="13"/>
  <c r="T731" i="18"/>
  <c r="T711" i="13"/>
  <c r="T713" i="13"/>
  <c r="T649" i="14"/>
  <c r="T791" i="18"/>
  <c r="T679" i="18"/>
  <c r="T762" i="18"/>
  <c r="T680" i="18"/>
  <c r="T770" i="18"/>
  <c r="T652" i="14"/>
  <c r="T714" i="13"/>
  <c r="T710" i="13"/>
  <c r="T736" i="18"/>
  <c r="T776" i="14"/>
  <c r="T731" i="14"/>
  <c r="T809" i="13"/>
  <c r="T630" i="14"/>
  <c r="T767" i="18"/>
  <c r="T638" i="18"/>
  <c r="T676" i="18"/>
  <c r="T545" i="14"/>
  <c r="T702" i="13"/>
  <c r="T706" i="14"/>
  <c r="T803" i="13"/>
  <c r="T728" i="14"/>
  <c r="T766" i="14"/>
  <c r="T791" i="14"/>
  <c r="T631" i="14"/>
  <c r="T797" i="13"/>
  <c r="T627" i="14"/>
  <c r="T756" i="13"/>
  <c r="T699" i="13"/>
  <c r="T790" i="18"/>
  <c r="T645" i="18"/>
  <c r="T781" i="14"/>
  <c r="T782" i="13"/>
  <c r="T659" i="14"/>
  <c r="T670" i="13"/>
  <c r="T647" i="13"/>
  <c r="T722" i="18"/>
  <c r="T637" i="14"/>
  <c r="T734" i="14"/>
  <c r="T695" i="13"/>
  <c r="T641" i="14"/>
  <c r="T721" i="18"/>
  <c r="T761" i="13"/>
  <c r="T697" i="13"/>
  <c r="T650" i="18"/>
  <c r="T702" i="18"/>
  <c r="T647" i="18"/>
  <c r="T666" i="13"/>
  <c r="T668" i="13"/>
  <c r="T696" i="18"/>
  <c r="T687" i="18"/>
  <c r="T780" i="14"/>
  <c r="T778" i="14"/>
  <c r="T671" i="13"/>
  <c r="T642" i="13"/>
  <c r="T775" i="18"/>
  <c r="T721" i="14"/>
  <c r="T783" i="18"/>
  <c r="T723" i="18"/>
  <c r="T792" i="14"/>
  <c r="T712" i="14"/>
  <c r="T679" i="14"/>
  <c r="T759" i="13"/>
  <c r="T703" i="13"/>
  <c r="T794" i="13"/>
  <c r="T777" i="18"/>
  <c r="T654" i="18"/>
  <c r="T761" i="18"/>
  <c r="T628" i="14"/>
  <c r="T743" i="14"/>
  <c r="T626" i="14"/>
  <c r="T701" i="14"/>
  <c r="T739" i="13"/>
  <c r="T651" i="14"/>
  <c r="T786" i="13"/>
  <c r="T678" i="18"/>
  <c r="T747" i="13"/>
  <c r="T645" i="14"/>
  <c r="T557" i="13"/>
  <c r="T780" i="13"/>
  <c r="T788" i="14"/>
  <c r="T688" i="14"/>
  <c r="T738" i="13"/>
  <c r="T744" i="18"/>
  <c r="T636" i="18"/>
  <c r="T719" i="18"/>
  <c r="T694" i="18"/>
  <c r="T646" i="18"/>
  <c r="T782" i="18"/>
  <c r="T708" i="13"/>
  <c r="T814" i="13"/>
  <c r="T724" i="13"/>
  <c r="T721" i="13"/>
  <c r="T765" i="18"/>
  <c r="T764" i="18"/>
  <c r="T779" i="13"/>
  <c r="T789" i="14"/>
  <c r="T656" i="14"/>
  <c r="T747" i="14"/>
  <c r="T659" i="13"/>
  <c r="T698" i="13"/>
  <c r="T720" i="18"/>
  <c r="T766" i="13"/>
  <c r="T739" i="14"/>
  <c r="T634" i="14"/>
  <c r="T760" i="13"/>
  <c r="T700" i="13"/>
  <c r="T648" i="13"/>
  <c r="T701" i="18"/>
  <c r="T748" i="18"/>
  <c r="T652" i="18"/>
  <c r="T648" i="14"/>
  <c r="T705" i="14"/>
  <c r="T771" i="13"/>
  <c r="T735" i="14"/>
  <c r="T726" i="14"/>
  <c r="T685" i="13"/>
  <c r="T633" i="14"/>
  <c r="T664" i="13"/>
  <c r="T781" i="18"/>
  <c r="T703" i="18"/>
  <c r="T723" i="13"/>
  <c r="T753" i="14"/>
  <c r="T744" i="13"/>
  <c r="T661" i="13"/>
  <c r="T776" i="18"/>
  <c r="T769" i="14"/>
  <c r="T748" i="14"/>
  <c r="T680" i="14"/>
  <c r="T745" i="14"/>
  <c r="T698" i="14"/>
  <c r="T725" i="14"/>
  <c r="T651" i="13"/>
  <c r="T729" i="14"/>
  <c r="T810" i="13"/>
  <c r="T724" i="14"/>
  <c r="T687" i="14"/>
  <c r="T696" i="13"/>
  <c r="T649" i="18"/>
  <c r="T733" i="18"/>
  <c r="S71" i="19"/>
  <c r="T796" i="13"/>
  <c r="T632" i="14"/>
  <c r="T793" i="14"/>
  <c r="T796" i="14"/>
  <c r="T644" i="14"/>
  <c r="T753" i="13"/>
  <c r="T773" i="14"/>
  <c r="T655" i="14"/>
  <c r="T638" i="14"/>
  <c r="T751" i="13"/>
  <c r="T688" i="18"/>
  <c r="T747" i="18"/>
  <c r="T660" i="14"/>
  <c r="T693" i="14"/>
  <c r="T684" i="13"/>
  <c r="T643" i="14"/>
  <c r="T715" i="13"/>
  <c r="T785" i="14"/>
  <c r="T750" i="13"/>
  <c r="T723" i="14"/>
  <c r="T793" i="13"/>
  <c r="T639" i="14"/>
  <c r="T635" i="14"/>
  <c r="T707" i="13"/>
  <c r="T746" i="18"/>
  <c r="U380" i="13"/>
  <c r="U537" i="13"/>
  <c r="U386" i="13"/>
  <c r="U484" i="14"/>
  <c r="U482" i="14"/>
  <c r="U368" i="18"/>
  <c r="T43" i="19"/>
  <c r="U420" i="18"/>
  <c r="U486" i="18"/>
  <c r="U478" i="18"/>
  <c r="T712" i="13"/>
  <c r="T640" i="14"/>
  <c r="T737" i="14"/>
  <c r="T744" i="14"/>
  <c r="T699" i="18"/>
  <c r="T737" i="18"/>
  <c r="U528" i="13"/>
  <c r="T662" i="13"/>
  <c r="T749" i="13"/>
  <c r="U444" i="14"/>
  <c r="U495" i="13"/>
  <c r="U497" i="18"/>
  <c r="U428" i="18"/>
  <c r="U470" i="18"/>
  <c r="U471" i="18"/>
  <c r="T805" i="13"/>
  <c r="T727" i="14"/>
  <c r="T639" i="18"/>
  <c r="U448" i="13"/>
  <c r="U469" i="13"/>
  <c r="U431" i="14"/>
  <c r="U507" i="18"/>
  <c r="T706" i="13"/>
  <c r="U459" i="14"/>
  <c r="U526" i="13"/>
  <c r="U455" i="18"/>
  <c r="U516" i="18"/>
  <c r="U391" i="18"/>
  <c r="U477" i="18"/>
  <c r="T722" i="13"/>
  <c r="T627" i="18"/>
  <c r="T697" i="18"/>
  <c r="U467" i="13"/>
  <c r="U436" i="14"/>
  <c r="U508" i="14"/>
  <c r="T782" i="14"/>
  <c r="T777" i="14"/>
  <c r="U391" i="14"/>
  <c r="U439" i="13"/>
  <c r="U443" i="18"/>
  <c r="T704" i="14"/>
  <c r="T784" i="14"/>
  <c r="T734" i="18"/>
  <c r="T684" i="18"/>
  <c r="U465" i="14"/>
  <c r="T740" i="13"/>
  <c r="T778" i="18"/>
  <c r="T686" i="18"/>
  <c r="E58" i="21"/>
  <c r="U494" i="13"/>
  <c r="U379" i="14"/>
  <c r="U397" i="13"/>
  <c r="U468" i="14"/>
  <c r="U416" i="18"/>
  <c r="T669" i="13"/>
  <c r="T741" i="13"/>
  <c r="T770" i="14"/>
  <c r="T722" i="14"/>
  <c r="T643" i="18"/>
  <c r="T700" i="18"/>
  <c r="T630" i="18"/>
  <c r="T766" i="18"/>
  <c r="T729" i="18"/>
  <c r="U424" i="13"/>
  <c r="U377" i="13"/>
  <c r="U383" i="18"/>
  <c r="T691" i="18"/>
  <c r="U524" i="14"/>
  <c r="T768" i="14"/>
  <c r="U376" i="14"/>
  <c r="T746" i="13"/>
  <c r="T794" i="14"/>
  <c r="T720" i="13"/>
  <c r="T791" i="13"/>
  <c r="T807" i="13"/>
  <c r="T742" i="18"/>
  <c r="U430" i="14"/>
  <c r="U388" i="18"/>
  <c r="U415" i="18"/>
  <c r="U438" i="13"/>
  <c r="U417" i="14"/>
  <c r="U373" i="14"/>
  <c r="U364" i="14"/>
  <c r="U366" i="18"/>
  <c r="T737" i="13"/>
  <c r="T654" i="14"/>
  <c r="U377" i="18"/>
  <c r="U512" i="13"/>
  <c r="U481" i="18"/>
  <c r="U432" i="18"/>
  <c r="U435" i="18"/>
  <c r="T652" i="13"/>
  <c r="T748" i="13"/>
  <c r="T800" i="13"/>
  <c r="T806" i="13"/>
  <c r="T690" i="14"/>
  <c r="T779" i="14"/>
  <c r="T693" i="13"/>
  <c r="T695" i="18"/>
  <c r="U486" i="14"/>
  <c r="U487" i="14"/>
  <c r="U473" i="14"/>
  <c r="U509" i="14"/>
  <c r="U530" i="14"/>
  <c r="U512" i="18"/>
  <c r="T785" i="13"/>
  <c r="T707" i="14"/>
  <c r="T786" i="18"/>
  <c r="U426" i="14"/>
  <c r="U506" i="14"/>
  <c r="U390" i="18"/>
  <c r="U443" i="14"/>
  <c r="U400" i="13"/>
  <c r="U372" i="14"/>
  <c r="T704" i="18"/>
  <c r="T718" i="18"/>
  <c r="U529" i="14"/>
  <c r="U515" i="13"/>
  <c r="U385" i="13"/>
  <c r="T767" i="14"/>
  <c r="U431" i="13"/>
  <c r="U500" i="14"/>
  <c r="U414" i="13"/>
  <c r="U478" i="14"/>
  <c r="U534" i="13"/>
  <c r="U435" i="14"/>
  <c r="U522" i="14"/>
  <c r="U510" i="13"/>
  <c r="U392" i="18"/>
  <c r="T650" i="13"/>
  <c r="T804" i="13"/>
  <c r="T755" i="13"/>
  <c r="T648" i="18"/>
  <c r="T735" i="18"/>
  <c r="U362" i="14"/>
  <c r="U465" i="18"/>
  <c r="U372" i="18"/>
  <c r="U422" i="18"/>
  <c r="T658" i="13"/>
  <c r="U423" i="13"/>
  <c r="U424" i="18"/>
  <c r="T656" i="13"/>
  <c r="T778" i="13"/>
  <c r="U528" i="14"/>
  <c r="U507" i="13"/>
  <c r="T682" i="18"/>
  <c r="T646" i="14"/>
  <c r="U476" i="13"/>
  <c r="U428" i="14"/>
  <c r="U421" i="14"/>
  <c r="U457" i="13"/>
  <c r="U518" i="14"/>
  <c r="U498" i="18"/>
  <c r="T657" i="13"/>
  <c r="T763" i="13"/>
  <c r="T783" i="14"/>
  <c r="T663" i="13"/>
  <c r="T740" i="14"/>
  <c r="T749" i="14"/>
  <c r="T702" i="14"/>
  <c r="T768" i="18"/>
  <c r="U496" i="13"/>
  <c r="U505" i="18"/>
  <c r="T694" i="13"/>
  <c r="T735" i="13"/>
  <c r="T693" i="18"/>
  <c r="U519" i="13"/>
  <c r="U395" i="13"/>
  <c r="U440" i="14"/>
  <c r="U471" i="13"/>
  <c r="U367" i="18"/>
  <c r="T789" i="18"/>
  <c r="T641" i="18"/>
  <c r="U514" i="13"/>
  <c r="U543" i="13"/>
  <c r="U368" i="13"/>
  <c r="U472" i="13"/>
  <c r="U518" i="18"/>
  <c r="U379" i="13"/>
  <c r="N686" i="18"/>
  <c r="N629" i="18"/>
  <c r="N640" i="18"/>
  <c r="N631" i="18"/>
  <c r="N725" i="14"/>
  <c r="N729" i="14"/>
  <c r="N682" i="14"/>
  <c r="N798" i="13"/>
  <c r="N719" i="13"/>
  <c r="N671" i="13"/>
  <c r="N642" i="13"/>
  <c r="N792" i="18"/>
  <c r="N626" i="18"/>
  <c r="N653" i="18"/>
  <c r="N677" i="18"/>
  <c r="N730" i="18"/>
  <c r="N742" i="13"/>
  <c r="N779" i="13"/>
  <c r="N758" i="13"/>
  <c r="N767" i="14"/>
  <c r="N706" i="13"/>
  <c r="N783" i="18"/>
  <c r="N723" i="18"/>
  <c r="N708" i="18"/>
  <c r="N751" i="14"/>
  <c r="N742" i="14"/>
  <c r="N752" i="14"/>
  <c r="N740" i="13"/>
  <c r="N740" i="18"/>
  <c r="N726" i="18"/>
  <c r="N724" i="18"/>
  <c r="N653" i="14"/>
  <c r="N640" i="13"/>
  <c r="N718" i="13"/>
  <c r="N649" i="18"/>
  <c r="N628" i="18"/>
  <c r="N741" i="18"/>
  <c r="N796" i="13"/>
  <c r="N681" i="14"/>
  <c r="N642" i="14"/>
  <c r="N792" i="14"/>
  <c r="N749" i="18"/>
  <c r="N790" i="14"/>
  <c r="N732" i="14"/>
  <c r="N651" i="13"/>
  <c r="N704" i="13"/>
  <c r="N810" i="13"/>
  <c r="N788" i="18"/>
  <c r="N681" i="18"/>
  <c r="N641" i="13"/>
  <c r="N750" i="14"/>
  <c r="N784" i="13"/>
  <c r="N646" i="13"/>
  <c r="N638" i="13"/>
  <c r="M71" i="19"/>
  <c r="N711" i="13"/>
  <c r="N643" i="13"/>
  <c r="N709" i="14"/>
  <c r="N778" i="18"/>
  <c r="N690" i="18"/>
  <c r="N736" i="14"/>
  <c r="N738" i="14"/>
  <c r="N691" i="14"/>
  <c r="N795" i="13"/>
  <c r="N788" i="13"/>
  <c r="N779" i="18"/>
  <c r="N700" i="14"/>
  <c r="N763" i="14"/>
  <c r="N683" i="14"/>
  <c r="N704" i="18"/>
  <c r="N645" i="18"/>
  <c r="N651" i="18"/>
  <c r="N743" i="18"/>
  <c r="N790" i="18"/>
  <c r="N708" i="14"/>
  <c r="N757" i="13"/>
  <c r="N665" i="13"/>
  <c r="N773" i="18"/>
  <c r="N775" i="18"/>
  <c r="N634" i="18"/>
  <c r="N697" i="14"/>
  <c r="N710" i="14"/>
  <c r="N772" i="18"/>
  <c r="N684" i="14"/>
  <c r="N771" i="14"/>
  <c r="N717" i="13"/>
  <c r="N695" i="14"/>
  <c r="N705" i="13"/>
  <c r="N781" i="13"/>
  <c r="N655" i="18"/>
  <c r="N725" i="18"/>
  <c r="U612" i="17"/>
  <c r="N709" i="13"/>
  <c r="N612" i="17"/>
  <c r="N775" i="14"/>
  <c r="L609" i="17"/>
  <c r="T371" i="14"/>
  <c r="T470" i="14"/>
  <c r="P468" i="13"/>
  <c r="P370" i="14"/>
  <c r="P523" i="14"/>
  <c r="T425" i="14"/>
  <c r="P490" i="13"/>
  <c r="P505" i="14"/>
  <c r="T422" i="14"/>
  <c r="P375" i="18"/>
  <c r="T380" i="18"/>
  <c r="P379" i="18"/>
  <c r="T524" i="18"/>
  <c r="Q96" i="21"/>
  <c r="L93" i="21"/>
  <c r="T488" i="14"/>
  <c r="T486" i="13"/>
  <c r="T374" i="14"/>
  <c r="T389" i="13"/>
  <c r="T468" i="13"/>
  <c r="P482" i="13"/>
  <c r="T523" i="14"/>
  <c r="P531" i="13"/>
  <c r="P522" i="18"/>
  <c r="P520" i="18"/>
  <c r="T420" i="14"/>
  <c r="P447" i="14"/>
  <c r="P378" i="13"/>
  <c r="T473" i="13"/>
  <c r="P538" i="13"/>
  <c r="P474" i="13"/>
  <c r="P533" i="13"/>
  <c r="T522" i="18"/>
  <c r="T499" i="18"/>
  <c r="T468" i="18"/>
  <c r="P457" i="18"/>
  <c r="T527" i="18"/>
  <c r="T472" i="18"/>
  <c r="T515" i="18"/>
  <c r="R609" i="17"/>
  <c r="J615" i="17"/>
  <c r="Y615" i="17" s="1"/>
  <c r="Y450" i="17"/>
  <c r="Y448" i="17"/>
  <c r="E112" i="21"/>
  <c r="T367" i="13"/>
  <c r="P367" i="13"/>
  <c r="T529" i="13"/>
  <c r="P371" i="14"/>
  <c r="T447" i="14"/>
  <c r="P461" i="14"/>
  <c r="T518" i="13"/>
  <c r="P425" i="14"/>
  <c r="T490" i="13"/>
  <c r="P379" i="13"/>
  <c r="T520" i="18"/>
  <c r="P380" i="18"/>
  <c r="P438" i="18"/>
  <c r="T379" i="18"/>
  <c r="P468" i="18"/>
  <c r="P524" i="18"/>
  <c r="T371" i="18"/>
  <c r="G96" i="21"/>
  <c r="U600" i="17"/>
  <c r="S600" i="17"/>
  <c r="L49" i="21"/>
  <c r="Y446" i="17"/>
  <c r="Q614" i="17"/>
  <c r="N49" i="21"/>
  <c r="R614" i="17"/>
  <c r="R602" i="17"/>
  <c r="I49" i="21"/>
  <c r="J49" i="21"/>
  <c r="Q49" i="21"/>
  <c r="P49" i="21"/>
  <c r="F49" i="21"/>
  <c r="L602" i="17"/>
  <c r="R49" i="21"/>
  <c r="O49" i="21"/>
  <c r="M49" i="21"/>
  <c r="K49" i="21"/>
  <c r="V599" i="17"/>
  <c r="P96" i="21"/>
  <c r="E52" i="21"/>
  <c r="L612" i="17"/>
  <c r="M96" i="21"/>
  <c r="H96" i="21"/>
  <c r="J96" i="21"/>
  <c r="O96" i="21"/>
  <c r="K599" i="17"/>
  <c r="S610" i="17"/>
  <c r="Y124" i="17"/>
  <c r="S599" i="17"/>
  <c r="Y435" i="17"/>
  <c r="M599" i="17"/>
  <c r="R599" i="17"/>
  <c r="I96" i="21"/>
  <c r="M144" i="6"/>
  <c r="Y271" i="17"/>
  <c r="W599" i="17"/>
  <c r="T599" i="17"/>
  <c r="X599" i="17"/>
  <c r="Y111" i="17"/>
  <c r="Y106" i="17"/>
  <c r="Y108" i="17"/>
  <c r="U599" i="17"/>
  <c r="Y603" i="17"/>
  <c r="L599" i="17"/>
  <c r="Y110" i="17"/>
  <c r="O599" i="17"/>
  <c r="P599" i="17"/>
  <c r="Y616" i="17"/>
  <c r="H90" i="21"/>
  <c r="N90" i="21"/>
  <c r="F90" i="21"/>
  <c r="K90" i="21"/>
  <c r="Y406" i="14"/>
  <c r="G90" i="21"/>
  <c r="Y404" i="18"/>
  <c r="Y407" i="14"/>
  <c r="R90" i="21"/>
  <c r="Y672" i="14"/>
  <c r="Y669" i="18"/>
  <c r="Y671" i="14"/>
  <c r="Y668" i="18"/>
  <c r="Y405" i="18"/>
  <c r="J99" i="13"/>
  <c r="K99" i="13"/>
  <c r="L99" i="13"/>
  <c r="N99" i="13"/>
  <c r="M99" i="13"/>
  <c r="P99" i="13"/>
  <c r="O99" i="13"/>
  <c r="Q99" i="13"/>
  <c r="R99" i="13"/>
  <c r="S99" i="13"/>
  <c r="T99" i="13"/>
  <c r="U99" i="13"/>
  <c r="V99" i="13"/>
  <c r="X99" i="13"/>
  <c r="X912" i="13" s="1"/>
  <c r="W99" i="13"/>
  <c r="W912" i="13" s="1"/>
  <c r="J123" i="14"/>
  <c r="L123" i="14"/>
  <c r="K123" i="14"/>
  <c r="M123" i="14"/>
  <c r="O123" i="14"/>
  <c r="P123" i="14"/>
  <c r="Q123" i="14"/>
  <c r="N123" i="14"/>
  <c r="R123" i="14"/>
  <c r="S123" i="14"/>
  <c r="S918" i="14" s="1"/>
  <c r="U123" i="14"/>
  <c r="T123" i="14"/>
  <c r="V123" i="14"/>
  <c r="X123" i="14"/>
  <c r="X918" i="14" s="1"/>
  <c r="W123" i="14"/>
  <c r="W918" i="14" s="1"/>
  <c r="J200" i="13"/>
  <c r="K200" i="13"/>
  <c r="L200" i="13"/>
  <c r="L1013" i="13" s="1"/>
  <c r="M200" i="13"/>
  <c r="O200" i="13"/>
  <c r="N200" i="13"/>
  <c r="P200" i="13"/>
  <c r="Q200" i="13"/>
  <c r="U200" i="13"/>
  <c r="T200" i="13"/>
  <c r="S200" i="13"/>
  <c r="V200" i="13"/>
  <c r="R200" i="13"/>
  <c r="W200" i="13"/>
  <c r="W1013" i="13" s="1"/>
  <c r="X200" i="13"/>
  <c r="X1013" i="13" s="1"/>
  <c r="J206" i="13"/>
  <c r="J1019" i="13" s="1"/>
  <c r="K206" i="13"/>
  <c r="L206" i="13"/>
  <c r="M206" i="13"/>
  <c r="N206" i="13"/>
  <c r="O206" i="13"/>
  <c r="P206" i="13"/>
  <c r="Q206" i="13"/>
  <c r="S206" i="13"/>
  <c r="R206" i="13"/>
  <c r="T206" i="13"/>
  <c r="U206" i="13"/>
  <c r="V206" i="13"/>
  <c r="W206" i="13"/>
  <c r="W1019" i="13" s="1"/>
  <c r="X206" i="13"/>
  <c r="X1019" i="13" s="1"/>
  <c r="J204" i="14"/>
  <c r="K204" i="14"/>
  <c r="M204" i="14"/>
  <c r="L204" i="14"/>
  <c r="O204" i="14"/>
  <c r="Q204" i="14"/>
  <c r="R204" i="14"/>
  <c r="S204" i="14"/>
  <c r="P204" i="14"/>
  <c r="U204" i="14"/>
  <c r="N204" i="14"/>
  <c r="T204" i="14"/>
  <c r="V204" i="14"/>
  <c r="W204" i="14"/>
  <c r="W999" i="14" s="1"/>
  <c r="X204" i="14"/>
  <c r="X999" i="14" s="1"/>
  <c r="Y598" i="17"/>
  <c r="J360" i="14"/>
  <c r="K360" i="14"/>
  <c r="L360" i="14"/>
  <c r="M360" i="14"/>
  <c r="N360" i="14"/>
  <c r="P360" i="14"/>
  <c r="R360" i="14"/>
  <c r="R397" i="14" s="1"/>
  <c r="O360" i="14"/>
  <c r="Q360" i="14"/>
  <c r="S360" i="14"/>
  <c r="T360" i="14"/>
  <c r="U360" i="14"/>
  <c r="V360" i="14"/>
  <c r="X360" i="14"/>
  <c r="X397" i="14" s="1"/>
  <c r="W360" i="14"/>
  <c r="W397" i="14" s="1"/>
  <c r="J235" i="13"/>
  <c r="K235" i="13"/>
  <c r="L235" i="13"/>
  <c r="M235" i="13"/>
  <c r="N235" i="13"/>
  <c r="O235" i="13"/>
  <c r="T235" i="13"/>
  <c r="S235" i="13"/>
  <c r="Q235" i="13"/>
  <c r="R235" i="13"/>
  <c r="V235" i="13"/>
  <c r="U235" i="13"/>
  <c r="P235" i="13"/>
  <c r="W235" i="13"/>
  <c r="X235" i="13"/>
  <c r="J128" i="14"/>
  <c r="K128" i="14"/>
  <c r="L128" i="14"/>
  <c r="M128" i="14"/>
  <c r="N128" i="14"/>
  <c r="O128" i="14"/>
  <c r="P128" i="14"/>
  <c r="Q128" i="14"/>
  <c r="S128" i="14"/>
  <c r="R128" i="14"/>
  <c r="R923" i="14" s="1"/>
  <c r="T128" i="14"/>
  <c r="V128" i="14"/>
  <c r="U128" i="14"/>
  <c r="W128" i="14"/>
  <c r="W923" i="14" s="1"/>
  <c r="X128" i="14"/>
  <c r="X923" i="14" s="1"/>
  <c r="J197" i="13"/>
  <c r="K197" i="13"/>
  <c r="L197" i="13"/>
  <c r="M197" i="13"/>
  <c r="P197" i="13"/>
  <c r="O197" i="13"/>
  <c r="N197" i="13"/>
  <c r="Q197" i="13"/>
  <c r="R197" i="13"/>
  <c r="T197" i="13"/>
  <c r="U197" i="13"/>
  <c r="S197" i="13"/>
  <c r="V197" i="13"/>
  <c r="W197" i="13"/>
  <c r="W1010" i="13" s="1"/>
  <c r="X197" i="13"/>
  <c r="X1010" i="13" s="1"/>
  <c r="J251" i="14"/>
  <c r="L251" i="14"/>
  <c r="K251" i="14"/>
  <c r="M251" i="14"/>
  <c r="P251" i="14"/>
  <c r="Q251" i="14"/>
  <c r="R251" i="14"/>
  <c r="O251" i="14"/>
  <c r="N251" i="14"/>
  <c r="S251" i="14"/>
  <c r="T251" i="14"/>
  <c r="U251" i="14"/>
  <c r="U1046" i="14" s="1"/>
  <c r="V251" i="14"/>
  <c r="W251" i="14"/>
  <c r="W1046" i="14" s="1"/>
  <c r="X251" i="14"/>
  <c r="X1046" i="14" s="1"/>
  <c r="J265" i="14"/>
  <c r="L265" i="14"/>
  <c r="K265" i="14"/>
  <c r="M265" i="14"/>
  <c r="O265" i="14"/>
  <c r="N265" i="14"/>
  <c r="P265" i="14"/>
  <c r="Q265" i="14"/>
  <c r="S265" i="14"/>
  <c r="R265" i="14"/>
  <c r="U265" i="14"/>
  <c r="T265" i="14"/>
  <c r="V265" i="14"/>
  <c r="W265" i="14"/>
  <c r="W1060" i="14" s="1"/>
  <c r="X265" i="14"/>
  <c r="X1060" i="14" s="1"/>
  <c r="J119" i="13"/>
  <c r="K119" i="13"/>
  <c r="L119" i="13"/>
  <c r="O119" i="13"/>
  <c r="N119" i="13"/>
  <c r="P119" i="13"/>
  <c r="M119" i="13"/>
  <c r="Q119" i="13"/>
  <c r="R119" i="13"/>
  <c r="S119" i="13"/>
  <c r="U119" i="13"/>
  <c r="T119" i="13"/>
  <c r="V119" i="13"/>
  <c r="W119" i="13"/>
  <c r="W932" i="13" s="1"/>
  <c r="X119" i="13"/>
  <c r="X932" i="13" s="1"/>
  <c r="J256" i="14"/>
  <c r="K256" i="14"/>
  <c r="M256" i="14"/>
  <c r="L256" i="14"/>
  <c r="N256" i="14"/>
  <c r="P256" i="14"/>
  <c r="Q256" i="14"/>
  <c r="S256" i="14"/>
  <c r="O256" i="14"/>
  <c r="U256" i="14"/>
  <c r="T256" i="14"/>
  <c r="R256" i="14"/>
  <c r="V256" i="14"/>
  <c r="X256" i="14"/>
  <c r="X1051" i="14" s="1"/>
  <c r="W256" i="14"/>
  <c r="W1051" i="14" s="1"/>
  <c r="X173" i="18"/>
  <c r="X965" i="18" s="1"/>
  <c r="W173" i="18"/>
  <c r="W965" i="18" s="1"/>
  <c r="L173" i="18"/>
  <c r="Q173" i="18"/>
  <c r="N173" i="18"/>
  <c r="U173" i="18"/>
  <c r="P173" i="18"/>
  <c r="T173" i="18"/>
  <c r="M173" i="18"/>
  <c r="J173" i="18"/>
  <c r="R173" i="18"/>
  <c r="S173" i="18"/>
  <c r="K173" i="18"/>
  <c r="V173" i="18"/>
  <c r="O173" i="18"/>
  <c r="W127" i="18"/>
  <c r="W919" i="18" s="1"/>
  <c r="X127" i="18"/>
  <c r="X919" i="18" s="1"/>
  <c r="V127" i="18"/>
  <c r="S127" i="18"/>
  <c r="K127" i="18"/>
  <c r="T127" i="18"/>
  <c r="J127" i="18"/>
  <c r="N127" i="18"/>
  <c r="O127" i="18"/>
  <c r="R127" i="18"/>
  <c r="P127" i="18"/>
  <c r="M127" i="18"/>
  <c r="U127" i="18"/>
  <c r="L127" i="18"/>
  <c r="Q127" i="18"/>
  <c r="W252" i="18"/>
  <c r="W1044" i="18" s="1"/>
  <c r="X252" i="18"/>
  <c r="X1044" i="18" s="1"/>
  <c r="V252" i="18"/>
  <c r="L252" i="18"/>
  <c r="O252" i="18"/>
  <c r="R252" i="18"/>
  <c r="P252" i="18"/>
  <c r="U252" i="18"/>
  <c r="S252" i="18"/>
  <c r="N252" i="18"/>
  <c r="J252" i="18"/>
  <c r="T252" i="18"/>
  <c r="K252" i="18"/>
  <c r="M252" i="18"/>
  <c r="Q252" i="18"/>
  <c r="X128" i="18"/>
  <c r="X920" i="18" s="1"/>
  <c r="W128" i="18"/>
  <c r="W920" i="18" s="1"/>
  <c r="S128" i="18"/>
  <c r="O128" i="18"/>
  <c r="K128" i="18"/>
  <c r="N128" i="18"/>
  <c r="Q128" i="18"/>
  <c r="R128" i="18"/>
  <c r="V128" i="18"/>
  <c r="P128" i="18"/>
  <c r="J128" i="18"/>
  <c r="L128" i="18"/>
  <c r="T128" i="18"/>
  <c r="M128" i="18"/>
  <c r="U128" i="18"/>
  <c r="W248" i="18"/>
  <c r="W1040" i="18" s="1"/>
  <c r="X248" i="18"/>
  <c r="X1040" i="18" s="1"/>
  <c r="U248" i="18"/>
  <c r="S248" i="18"/>
  <c r="J248" i="18"/>
  <c r="T248" i="18"/>
  <c r="M248" i="18"/>
  <c r="K248" i="18"/>
  <c r="R248" i="18"/>
  <c r="Q248" i="18"/>
  <c r="O248" i="18"/>
  <c r="P248" i="18"/>
  <c r="N248" i="18"/>
  <c r="L248" i="18"/>
  <c r="V248" i="18"/>
  <c r="J683" i="13"/>
  <c r="J687" i="13" s="1"/>
  <c r="K683" i="13"/>
  <c r="L683" i="13"/>
  <c r="N683" i="13"/>
  <c r="M683" i="13"/>
  <c r="O683" i="13"/>
  <c r="P683" i="13"/>
  <c r="R683" i="13"/>
  <c r="S683" i="13"/>
  <c r="T683" i="13"/>
  <c r="Q683" i="13"/>
  <c r="U683" i="13"/>
  <c r="V683" i="13"/>
  <c r="X683" i="13"/>
  <c r="X687" i="13" s="1"/>
  <c r="W683" i="13"/>
  <c r="W687" i="13" s="1"/>
  <c r="J412" i="13"/>
  <c r="K412" i="13"/>
  <c r="L412" i="13"/>
  <c r="M412" i="13"/>
  <c r="P412" i="13"/>
  <c r="N412" i="13"/>
  <c r="S412" i="13"/>
  <c r="R412" i="13"/>
  <c r="R416" i="13" s="1"/>
  <c r="O412" i="13"/>
  <c r="Q412" i="13"/>
  <c r="U412" i="13"/>
  <c r="V412" i="13"/>
  <c r="T412" i="13"/>
  <c r="X412" i="13"/>
  <c r="X416" i="13" s="1"/>
  <c r="W412" i="13"/>
  <c r="W416" i="13" s="1"/>
  <c r="J124" i="13"/>
  <c r="K124" i="13"/>
  <c r="M124" i="13"/>
  <c r="L124" i="13"/>
  <c r="O124" i="13"/>
  <c r="P124" i="13"/>
  <c r="N124" i="13"/>
  <c r="Q124" i="13"/>
  <c r="S124" i="13"/>
  <c r="R124" i="13"/>
  <c r="U124" i="13"/>
  <c r="V124" i="13"/>
  <c r="T124" i="13"/>
  <c r="X124" i="13"/>
  <c r="X937" i="13" s="1"/>
  <c r="W124" i="13"/>
  <c r="W937" i="13" s="1"/>
  <c r="J191" i="14"/>
  <c r="K191" i="14"/>
  <c r="L191" i="14"/>
  <c r="N191" i="14"/>
  <c r="M191" i="14"/>
  <c r="O191" i="14"/>
  <c r="Q191" i="14"/>
  <c r="R191" i="14"/>
  <c r="P191" i="14"/>
  <c r="T191" i="14"/>
  <c r="S191" i="14"/>
  <c r="V191" i="14"/>
  <c r="U191" i="14"/>
  <c r="X191" i="14"/>
  <c r="X986" i="14" s="1"/>
  <c r="W191" i="14"/>
  <c r="W986" i="14" s="1"/>
  <c r="J169" i="14"/>
  <c r="K169" i="14"/>
  <c r="L169" i="14"/>
  <c r="M169" i="14"/>
  <c r="N169" i="14"/>
  <c r="O169" i="14"/>
  <c r="Q169" i="14"/>
  <c r="P169" i="14"/>
  <c r="R169" i="14"/>
  <c r="T169" i="14"/>
  <c r="V169" i="14"/>
  <c r="U169" i="14"/>
  <c r="S169" i="14"/>
  <c r="W169" i="14"/>
  <c r="W964" i="14" s="1"/>
  <c r="X169" i="14"/>
  <c r="X964" i="14" s="1"/>
  <c r="J153" i="14"/>
  <c r="K153" i="14"/>
  <c r="L153" i="14"/>
  <c r="M153" i="14"/>
  <c r="N153" i="14"/>
  <c r="O153" i="14"/>
  <c r="Q153" i="14"/>
  <c r="R153" i="14"/>
  <c r="P153" i="14"/>
  <c r="T153" i="14"/>
  <c r="U153" i="14"/>
  <c r="V153" i="14"/>
  <c r="S153" i="14"/>
  <c r="W153" i="14"/>
  <c r="W948" i="14" s="1"/>
  <c r="X153" i="14"/>
  <c r="X948" i="14" s="1"/>
  <c r="J223" i="14"/>
  <c r="K223" i="14"/>
  <c r="L223" i="14"/>
  <c r="M223" i="14"/>
  <c r="N223" i="14"/>
  <c r="O223" i="14"/>
  <c r="Q223" i="14"/>
  <c r="R223" i="14"/>
  <c r="T223" i="14"/>
  <c r="P223" i="14"/>
  <c r="U223" i="14"/>
  <c r="V223" i="14"/>
  <c r="S223" i="14"/>
  <c r="W223" i="14"/>
  <c r="W1018" i="14" s="1"/>
  <c r="X223" i="14"/>
  <c r="X1018" i="14" s="1"/>
  <c r="J129" i="13"/>
  <c r="K129" i="13"/>
  <c r="L129" i="13"/>
  <c r="M129" i="13"/>
  <c r="N129" i="13"/>
  <c r="O129" i="13"/>
  <c r="R129" i="13"/>
  <c r="P129" i="13"/>
  <c r="Q129" i="13"/>
  <c r="T129" i="13"/>
  <c r="U129" i="13"/>
  <c r="S129" i="13"/>
  <c r="V129" i="13"/>
  <c r="W129" i="13"/>
  <c r="W942" i="13" s="1"/>
  <c r="X129" i="13"/>
  <c r="X942" i="13" s="1"/>
  <c r="X197" i="18"/>
  <c r="X989" i="18" s="1"/>
  <c r="W197" i="18"/>
  <c r="W989" i="18" s="1"/>
  <c r="O197" i="18"/>
  <c r="M197" i="18"/>
  <c r="K197" i="18"/>
  <c r="P197" i="18"/>
  <c r="V197" i="18"/>
  <c r="T197" i="18"/>
  <c r="Q197" i="18"/>
  <c r="N197" i="18"/>
  <c r="R197" i="18"/>
  <c r="J197" i="18"/>
  <c r="L197" i="18"/>
  <c r="S197" i="18"/>
  <c r="U197" i="18"/>
  <c r="X191" i="18"/>
  <c r="X983" i="18" s="1"/>
  <c r="U191" i="18"/>
  <c r="O191" i="18"/>
  <c r="Q191" i="18"/>
  <c r="K191" i="18"/>
  <c r="L191" i="18"/>
  <c r="S191" i="18"/>
  <c r="P191" i="18"/>
  <c r="M191" i="18"/>
  <c r="J191" i="18"/>
  <c r="T191" i="18"/>
  <c r="R191" i="18"/>
  <c r="N191" i="18"/>
  <c r="W191" i="18"/>
  <c r="W983" i="18" s="1"/>
  <c r="V191" i="18"/>
  <c r="L134" i="6"/>
  <c r="I662" i="14"/>
  <c r="J506" i="13"/>
  <c r="K506" i="13"/>
  <c r="L506" i="13"/>
  <c r="O506" i="13"/>
  <c r="N506" i="13"/>
  <c r="P506" i="13"/>
  <c r="M506" i="13"/>
  <c r="Q506" i="13"/>
  <c r="R506" i="13"/>
  <c r="R541" i="13" s="1"/>
  <c r="S506" i="13"/>
  <c r="U506" i="13"/>
  <c r="T506" i="13"/>
  <c r="V506" i="13"/>
  <c r="X506" i="13"/>
  <c r="X541" i="13" s="1"/>
  <c r="W506" i="13"/>
  <c r="W541" i="13" s="1"/>
  <c r="J15" i="13"/>
  <c r="K15" i="13"/>
  <c r="L15" i="13"/>
  <c r="M15" i="13"/>
  <c r="N15" i="13"/>
  <c r="O15" i="13"/>
  <c r="P15" i="13"/>
  <c r="Q15" i="13"/>
  <c r="S15" i="13"/>
  <c r="R15" i="13"/>
  <c r="V15" i="13"/>
  <c r="U15" i="13"/>
  <c r="T15" i="13"/>
  <c r="W15" i="13"/>
  <c r="W828" i="13" s="1"/>
  <c r="X15" i="13"/>
  <c r="X828" i="13" s="1"/>
  <c r="J195" i="13"/>
  <c r="K195" i="13"/>
  <c r="L195" i="13"/>
  <c r="M195" i="13"/>
  <c r="P195" i="13"/>
  <c r="N195" i="13"/>
  <c r="O195" i="13"/>
  <c r="T195" i="13"/>
  <c r="Q195" i="13"/>
  <c r="R195" i="13"/>
  <c r="S195" i="13"/>
  <c r="V195" i="13"/>
  <c r="U195" i="13"/>
  <c r="X195" i="13"/>
  <c r="X1008" i="13" s="1"/>
  <c r="W195" i="13"/>
  <c r="W1008" i="13" s="1"/>
  <c r="J208" i="13"/>
  <c r="K208" i="13"/>
  <c r="M208" i="13"/>
  <c r="L208" i="13"/>
  <c r="N208" i="13"/>
  <c r="O208" i="13"/>
  <c r="P208" i="13"/>
  <c r="R208" i="13"/>
  <c r="Q208" i="13"/>
  <c r="S208" i="13"/>
  <c r="T208" i="13"/>
  <c r="U208" i="13"/>
  <c r="V208" i="13"/>
  <c r="W208" i="13"/>
  <c r="W1021" i="13" s="1"/>
  <c r="X208" i="13"/>
  <c r="X1021" i="13" s="1"/>
  <c r="J215" i="13"/>
  <c r="K215" i="13"/>
  <c r="L215" i="13"/>
  <c r="M215" i="13"/>
  <c r="P215" i="13"/>
  <c r="N215" i="13"/>
  <c r="O215" i="13"/>
  <c r="Q215" i="13"/>
  <c r="T215" i="13"/>
  <c r="U215" i="13"/>
  <c r="R215" i="13"/>
  <c r="S215" i="13"/>
  <c r="V215" i="13"/>
  <c r="W215" i="13"/>
  <c r="W1028" i="13" s="1"/>
  <c r="X215" i="13"/>
  <c r="X1028" i="13" s="1"/>
  <c r="J168" i="14"/>
  <c r="K168" i="14"/>
  <c r="L168" i="14"/>
  <c r="M168" i="14"/>
  <c r="N168" i="14"/>
  <c r="P168" i="14"/>
  <c r="O168" i="14"/>
  <c r="Q168" i="14"/>
  <c r="T168" i="14"/>
  <c r="V168" i="14"/>
  <c r="R168" i="14"/>
  <c r="S168" i="14"/>
  <c r="U168" i="14"/>
  <c r="W168" i="14"/>
  <c r="W963" i="14" s="1"/>
  <c r="X168" i="14"/>
  <c r="X963" i="14" s="1"/>
  <c r="J198" i="14"/>
  <c r="K198" i="14"/>
  <c r="L198" i="14"/>
  <c r="M198" i="14"/>
  <c r="O198" i="14"/>
  <c r="N198" i="14"/>
  <c r="P198" i="14"/>
  <c r="S198" i="14"/>
  <c r="T198" i="14"/>
  <c r="R198" i="14"/>
  <c r="Q198" i="14"/>
  <c r="V198" i="14"/>
  <c r="U198" i="14"/>
  <c r="W198" i="14"/>
  <c r="W993" i="14" s="1"/>
  <c r="X198" i="14"/>
  <c r="X993" i="14" s="1"/>
  <c r="J158" i="14"/>
  <c r="K158" i="14"/>
  <c r="M158" i="14"/>
  <c r="O158" i="14"/>
  <c r="L158" i="14"/>
  <c r="P158" i="14"/>
  <c r="Q158" i="14"/>
  <c r="R158" i="14"/>
  <c r="S158" i="14"/>
  <c r="N158" i="14"/>
  <c r="U158" i="14"/>
  <c r="T158" i="14"/>
  <c r="V158" i="14"/>
  <c r="W158" i="14"/>
  <c r="W953" i="14" s="1"/>
  <c r="X158" i="14"/>
  <c r="X953" i="14" s="1"/>
  <c r="W119" i="18"/>
  <c r="W911" i="18" s="1"/>
  <c r="X119" i="18"/>
  <c r="X911" i="18" s="1"/>
  <c r="L119" i="18"/>
  <c r="J119" i="18"/>
  <c r="Q119" i="18"/>
  <c r="V119" i="18"/>
  <c r="P119" i="18"/>
  <c r="M119" i="18"/>
  <c r="K119" i="18"/>
  <c r="N119" i="18"/>
  <c r="U119" i="18"/>
  <c r="R119" i="18"/>
  <c r="O119" i="18"/>
  <c r="S119" i="18"/>
  <c r="T119" i="18"/>
  <c r="X169" i="18"/>
  <c r="X961" i="18" s="1"/>
  <c r="W169" i="18"/>
  <c r="W961" i="18" s="1"/>
  <c r="Q169" i="18"/>
  <c r="U169" i="18"/>
  <c r="R169" i="18"/>
  <c r="L169" i="18"/>
  <c r="K169" i="18"/>
  <c r="M169" i="18"/>
  <c r="P169" i="18"/>
  <c r="O169" i="18"/>
  <c r="T169" i="18"/>
  <c r="V169" i="18"/>
  <c r="S169" i="18"/>
  <c r="N169" i="18"/>
  <c r="J169" i="18"/>
  <c r="M104" i="18"/>
  <c r="X104" i="18"/>
  <c r="X896" i="18" s="1"/>
  <c r="W104" i="18"/>
  <c r="W896" i="18" s="1"/>
  <c r="S104" i="18"/>
  <c r="P104" i="18"/>
  <c r="N104" i="18"/>
  <c r="L104" i="18"/>
  <c r="V104" i="18"/>
  <c r="O104" i="18"/>
  <c r="Q104" i="18"/>
  <c r="J104" i="18"/>
  <c r="U104" i="18"/>
  <c r="K104" i="18"/>
  <c r="R104" i="18"/>
  <c r="T104" i="18"/>
  <c r="F33" i="12"/>
  <c r="J172" i="13"/>
  <c r="K172" i="13"/>
  <c r="L172" i="13"/>
  <c r="N172" i="13"/>
  <c r="P172" i="13"/>
  <c r="O172" i="13"/>
  <c r="Q172" i="13"/>
  <c r="R172" i="13"/>
  <c r="M172" i="13"/>
  <c r="T172" i="13"/>
  <c r="U172" i="13"/>
  <c r="V172" i="13"/>
  <c r="S172" i="13"/>
  <c r="W172" i="13"/>
  <c r="W985" i="13" s="1"/>
  <c r="X172" i="13"/>
  <c r="X985" i="13" s="1"/>
  <c r="J111" i="13"/>
  <c r="K111" i="13"/>
  <c r="L111" i="13"/>
  <c r="O111" i="13"/>
  <c r="M111" i="13"/>
  <c r="N111" i="13"/>
  <c r="Q111" i="13"/>
  <c r="U111" i="13"/>
  <c r="T111" i="13"/>
  <c r="P111" i="13"/>
  <c r="R111" i="13"/>
  <c r="S111" i="13"/>
  <c r="V111" i="13"/>
  <c r="W111" i="13"/>
  <c r="W924" i="13" s="1"/>
  <c r="X111" i="13"/>
  <c r="X924" i="13" s="1"/>
  <c r="J257" i="13"/>
  <c r="K257" i="13"/>
  <c r="M257" i="13"/>
  <c r="L257" i="13"/>
  <c r="O257" i="13"/>
  <c r="N257" i="13"/>
  <c r="S257" i="13"/>
  <c r="P257" i="13"/>
  <c r="R257" i="13"/>
  <c r="U257" i="13"/>
  <c r="T257" i="13"/>
  <c r="Q257" i="13"/>
  <c r="V257" i="13"/>
  <c r="W257" i="13"/>
  <c r="W1070" i="13" s="1"/>
  <c r="X257" i="13"/>
  <c r="X1070" i="13" s="1"/>
  <c r="J173" i="14"/>
  <c r="K173" i="14"/>
  <c r="L173" i="14"/>
  <c r="M173" i="14"/>
  <c r="O173" i="14"/>
  <c r="N173" i="14"/>
  <c r="P173" i="14"/>
  <c r="R173" i="14"/>
  <c r="S173" i="14"/>
  <c r="Q173" i="14"/>
  <c r="U173" i="14"/>
  <c r="V173" i="14"/>
  <c r="T173" i="14"/>
  <c r="W173" i="14"/>
  <c r="W968" i="14" s="1"/>
  <c r="X173" i="14"/>
  <c r="X968" i="14" s="1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X101" i="14"/>
  <c r="X896" i="14" s="1"/>
  <c r="W101" i="14"/>
  <c r="W896" i="14" s="1"/>
  <c r="J203" i="13"/>
  <c r="K203" i="13"/>
  <c r="L203" i="13"/>
  <c r="N203" i="13"/>
  <c r="M203" i="13"/>
  <c r="P203" i="13"/>
  <c r="O203" i="13"/>
  <c r="T203" i="13"/>
  <c r="S203" i="13"/>
  <c r="Q203" i="13"/>
  <c r="R203" i="13"/>
  <c r="V203" i="13"/>
  <c r="U203" i="13"/>
  <c r="X203" i="13"/>
  <c r="X1016" i="13" s="1"/>
  <c r="W203" i="13"/>
  <c r="W1016" i="13" s="1"/>
  <c r="J242" i="13"/>
  <c r="K242" i="13"/>
  <c r="L242" i="13"/>
  <c r="M242" i="13"/>
  <c r="O242" i="13"/>
  <c r="P242" i="13"/>
  <c r="N242" i="13"/>
  <c r="R242" i="13"/>
  <c r="Q242" i="13"/>
  <c r="T242" i="13"/>
  <c r="U242" i="13"/>
  <c r="S242" i="13"/>
  <c r="V242" i="13"/>
  <c r="W242" i="13"/>
  <c r="W1055" i="13" s="1"/>
  <c r="X242" i="13"/>
  <c r="X1055" i="13" s="1"/>
  <c r="J216" i="14"/>
  <c r="K216" i="14"/>
  <c r="L216" i="14"/>
  <c r="M216" i="14"/>
  <c r="N216" i="14"/>
  <c r="O216" i="14"/>
  <c r="Q216" i="14"/>
  <c r="R216" i="14"/>
  <c r="P216" i="14"/>
  <c r="S216" i="14"/>
  <c r="T216" i="14"/>
  <c r="V216" i="14"/>
  <c r="U216" i="14"/>
  <c r="X216" i="14"/>
  <c r="X1011" i="14" s="1"/>
  <c r="W216" i="14"/>
  <c r="W1011" i="14" s="1"/>
  <c r="W189" i="18"/>
  <c r="X189" i="18"/>
  <c r="K189" i="18"/>
  <c r="O189" i="18"/>
  <c r="V189" i="18"/>
  <c r="J189" i="18"/>
  <c r="T189" i="18"/>
  <c r="Q189" i="18"/>
  <c r="U189" i="18"/>
  <c r="L189" i="18"/>
  <c r="P189" i="18"/>
  <c r="S189" i="18"/>
  <c r="R189" i="18"/>
  <c r="M189" i="18"/>
  <c r="N189" i="18"/>
  <c r="W106" i="18"/>
  <c r="W898" i="18" s="1"/>
  <c r="X106" i="18"/>
  <c r="X898" i="18" s="1"/>
  <c r="K106" i="18"/>
  <c r="P106" i="18"/>
  <c r="O106" i="18"/>
  <c r="R106" i="18"/>
  <c r="Q106" i="18"/>
  <c r="M106" i="18"/>
  <c r="L106" i="18"/>
  <c r="U106" i="18"/>
  <c r="T106" i="18"/>
  <c r="J106" i="18"/>
  <c r="N106" i="18"/>
  <c r="V106" i="18"/>
  <c r="S106" i="18"/>
  <c r="X168" i="18"/>
  <c r="X960" i="18" s="1"/>
  <c r="W168" i="18"/>
  <c r="W960" i="18" s="1"/>
  <c r="P168" i="18"/>
  <c r="N168" i="18"/>
  <c r="J168" i="18"/>
  <c r="S168" i="18"/>
  <c r="Q168" i="18"/>
  <c r="R168" i="18"/>
  <c r="U168" i="18"/>
  <c r="K168" i="18"/>
  <c r="T168" i="18"/>
  <c r="M168" i="18"/>
  <c r="V168" i="18"/>
  <c r="O168" i="18"/>
  <c r="L168" i="18"/>
  <c r="X166" i="18"/>
  <c r="X958" i="18" s="1"/>
  <c r="W166" i="18"/>
  <c r="W958" i="18" s="1"/>
  <c r="N166" i="18"/>
  <c r="K166" i="18"/>
  <c r="S166" i="18"/>
  <c r="M166" i="18"/>
  <c r="V166" i="18"/>
  <c r="T166" i="18"/>
  <c r="P166" i="18"/>
  <c r="J166" i="18"/>
  <c r="L166" i="18"/>
  <c r="Q166" i="18"/>
  <c r="R166" i="18"/>
  <c r="U166" i="18"/>
  <c r="O166" i="18"/>
  <c r="J279" i="14"/>
  <c r="K279" i="14"/>
  <c r="L279" i="14"/>
  <c r="M279" i="14"/>
  <c r="O279" i="14"/>
  <c r="N279" i="14"/>
  <c r="P279" i="14"/>
  <c r="Q279" i="14"/>
  <c r="R279" i="14"/>
  <c r="R283" i="14" s="1"/>
  <c r="U279" i="14"/>
  <c r="V279" i="14"/>
  <c r="T279" i="14"/>
  <c r="S279" i="14"/>
  <c r="W279" i="14"/>
  <c r="W283" i="14" s="1"/>
  <c r="X279" i="14"/>
  <c r="X283" i="14" s="1"/>
  <c r="J232" i="14"/>
  <c r="K232" i="14"/>
  <c r="L232" i="14"/>
  <c r="M232" i="14"/>
  <c r="N232" i="14"/>
  <c r="P232" i="14"/>
  <c r="O232" i="14"/>
  <c r="Q232" i="14"/>
  <c r="S232" i="14"/>
  <c r="U232" i="14"/>
  <c r="R232" i="14"/>
  <c r="V232" i="14"/>
  <c r="T232" i="14"/>
  <c r="W232" i="14"/>
  <c r="X232" i="14"/>
  <c r="J166" i="14"/>
  <c r="K166" i="14"/>
  <c r="M166" i="14"/>
  <c r="O166" i="14"/>
  <c r="N166" i="14"/>
  <c r="Q166" i="14"/>
  <c r="L166" i="14"/>
  <c r="S166" i="14"/>
  <c r="U166" i="14"/>
  <c r="R166" i="14"/>
  <c r="T166" i="14"/>
  <c r="P166" i="14"/>
  <c r="V166" i="14"/>
  <c r="W166" i="14"/>
  <c r="W961" i="14" s="1"/>
  <c r="X166" i="14"/>
  <c r="X961" i="14" s="1"/>
  <c r="I143" i="18"/>
  <c r="M143" i="10"/>
  <c r="J678" i="14"/>
  <c r="J714" i="14" s="1"/>
  <c r="K678" i="14"/>
  <c r="N678" i="14"/>
  <c r="M678" i="14"/>
  <c r="O678" i="14"/>
  <c r="L678" i="14"/>
  <c r="P678" i="14"/>
  <c r="Q678" i="14"/>
  <c r="T678" i="14"/>
  <c r="S678" i="14"/>
  <c r="R678" i="14"/>
  <c r="V678" i="14"/>
  <c r="U678" i="14"/>
  <c r="W678" i="14"/>
  <c r="W714" i="14" s="1"/>
  <c r="X678" i="14"/>
  <c r="X714" i="14" s="1"/>
  <c r="J97" i="13"/>
  <c r="K97" i="13"/>
  <c r="L97" i="13"/>
  <c r="M97" i="13"/>
  <c r="O97" i="13"/>
  <c r="P97" i="13"/>
  <c r="R97" i="13"/>
  <c r="N97" i="13"/>
  <c r="Q97" i="13"/>
  <c r="S97" i="13"/>
  <c r="T97" i="13"/>
  <c r="U97" i="13"/>
  <c r="V97" i="13"/>
  <c r="X97" i="13"/>
  <c r="X910" i="13" s="1"/>
  <c r="W97" i="13"/>
  <c r="W910" i="13" s="1"/>
  <c r="J15" i="14"/>
  <c r="K15" i="14"/>
  <c r="L15" i="14"/>
  <c r="M15" i="14"/>
  <c r="N15" i="14"/>
  <c r="Q15" i="14"/>
  <c r="P15" i="14"/>
  <c r="O15" i="14"/>
  <c r="S15" i="14"/>
  <c r="T15" i="14"/>
  <c r="R15" i="14"/>
  <c r="V15" i="14"/>
  <c r="U15" i="14"/>
  <c r="X15" i="14"/>
  <c r="X810" i="14" s="1"/>
  <c r="W15" i="14"/>
  <c r="W810" i="14" s="1"/>
  <c r="J130" i="14"/>
  <c r="K130" i="14"/>
  <c r="L130" i="14"/>
  <c r="M130" i="14"/>
  <c r="N130" i="14"/>
  <c r="P130" i="14"/>
  <c r="O130" i="14"/>
  <c r="Q130" i="14"/>
  <c r="S130" i="14"/>
  <c r="U130" i="14"/>
  <c r="T130" i="14"/>
  <c r="V130" i="14"/>
  <c r="R130" i="14"/>
  <c r="X130" i="14"/>
  <c r="X925" i="14" s="1"/>
  <c r="W130" i="14"/>
  <c r="W925" i="14" s="1"/>
  <c r="J209" i="13"/>
  <c r="K209" i="13"/>
  <c r="L209" i="13"/>
  <c r="M209" i="13"/>
  <c r="N209" i="13"/>
  <c r="O209" i="13"/>
  <c r="P209" i="13"/>
  <c r="R209" i="13"/>
  <c r="Q209" i="13"/>
  <c r="S209" i="13"/>
  <c r="T209" i="13"/>
  <c r="U209" i="13"/>
  <c r="V209" i="13"/>
  <c r="W209" i="13"/>
  <c r="W1022" i="13" s="1"/>
  <c r="X209" i="13"/>
  <c r="X1022" i="13" s="1"/>
  <c r="J154" i="14"/>
  <c r="K154" i="14"/>
  <c r="L154" i="14"/>
  <c r="N154" i="14"/>
  <c r="O154" i="14"/>
  <c r="P154" i="14"/>
  <c r="Q154" i="14"/>
  <c r="M154" i="14"/>
  <c r="R154" i="14"/>
  <c r="T154" i="14"/>
  <c r="U154" i="14"/>
  <c r="V154" i="14"/>
  <c r="S154" i="14"/>
  <c r="W154" i="14"/>
  <c r="W949" i="14" s="1"/>
  <c r="X154" i="14"/>
  <c r="X949" i="14" s="1"/>
  <c r="M90" i="21"/>
  <c r="J262" i="14"/>
  <c r="J1057" i="14" s="1"/>
  <c r="K262" i="14"/>
  <c r="M262" i="14"/>
  <c r="N262" i="14"/>
  <c r="L262" i="14"/>
  <c r="Q262" i="14"/>
  <c r="P262" i="14"/>
  <c r="O262" i="14"/>
  <c r="R262" i="14"/>
  <c r="T262" i="14"/>
  <c r="V262" i="14"/>
  <c r="S262" i="14"/>
  <c r="U262" i="14"/>
  <c r="X262" i="14"/>
  <c r="X1057" i="14" s="1"/>
  <c r="W262" i="14"/>
  <c r="W1057" i="14" s="1"/>
  <c r="J222" i="14"/>
  <c r="J1017" i="14" s="1"/>
  <c r="K222" i="14"/>
  <c r="L222" i="14"/>
  <c r="M222" i="14"/>
  <c r="O222" i="14"/>
  <c r="N222" i="14"/>
  <c r="Q222" i="14"/>
  <c r="R222" i="14"/>
  <c r="T222" i="14"/>
  <c r="P222" i="14"/>
  <c r="U222" i="14"/>
  <c r="V222" i="14"/>
  <c r="S222" i="14"/>
  <c r="X222" i="14"/>
  <c r="X1017" i="14" s="1"/>
  <c r="W222" i="14"/>
  <c r="W1017" i="14" s="1"/>
  <c r="J208" i="14"/>
  <c r="K208" i="14"/>
  <c r="L208" i="14"/>
  <c r="N208" i="14"/>
  <c r="M208" i="14"/>
  <c r="O208" i="14"/>
  <c r="Q208" i="14"/>
  <c r="P208" i="14"/>
  <c r="R208" i="14"/>
  <c r="T208" i="14"/>
  <c r="V208" i="14"/>
  <c r="S208" i="14"/>
  <c r="U208" i="14"/>
  <c r="W208" i="14"/>
  <c r="W1003" i="14" s="1"/>
  <c r="X208" i="14"/>
  <c r="X1003" i="14" s="1"/>
  <c r="J205" i="14"/>
  <c r="L205" i="14"/>
  <c r="K205" i="14"/>
  <c r="M205" i="14"/>
  <c r="P205" i="14"/>
  <c r="R205" i="14"/>
  <c r="Q205" i="14"/>
  <c r="O205" i="14"/>
  <c r="S205" i="14"/>
  <c r="N205" i="14"/>
  <c r="T205" i="14"/>
  <c r="U205" i="14"/>
  <c r="V205" i="14"/>
  <c r="X205" i="14"/>
  <c r="X1000" i="14" s="1"/>
  <c r="W205" i="14"/>
  <c r="W1000" i="14" s="1"/>
  <c r="X242" i="18"/>
  <c r="X1034" i="18" s="1"/>
  <c r="W242" i="18"/>
  <c r="W1034" i="18" s="1"/>
  <c r="L242" i="18"/>
  <c r="Q242" i="18"/>
  <c r="V242" i="18"/>
  <c r="K242" i="18"/>
  <c r="P242" i="18"/>
  <c r="M242" i="18"/>
  <c r="J242" i="18"/>
  <c r="R242" i="18"/>
  <c r="N242" i="18"/>
  <c r="U242" i="18"/>
  <c r="S242" i="18"/>
  <c r="T242" i="18"/>
  <c r="O242" i="18"/>
  <c r="K141" i="18"/>
  <c r="K933" i="18" s="1"/>
  <c r="X141" i="18"/>
  <c r="X933" i="18" s="1"/>
  <c r="W141" i="18"/>
  <c r="W933" i="18" s="1"/>
  <c r="N141" i="18"/>
  <c r="N933" i="18" s="1"/>
  <c r="S141" i="18"/>
  <c r="S933" i="18" s="1"/>
  <c r="R141" i="18"/>
  <c r="R933" i="18" s="1"/>
  <c r="V141" i="18"/>
  <c r="V933" i="18" s="1"/>
  <c r="Q141" i="18"/>
  <c r="Q933" i="18" s="1"/>
  <c r="M141" i="18"/>
  <c r="M933" i="18" s="1"/>
  <c r="U141" i="18"/>
  <c r="U933" i="18" s="1"/>
  <c r="P141" i="18"/>
  <c r="P933" i="18" s="1"/>
  <c r="L141" i="18"/>
  <c r="L933" i="18" s="1"/>
  <c r="T141" i="18"/>
  <c r="T933" i="18" s="1"/>
  <c r="J141" i="18"/>
  <c r="J933" i="18" s="1"/>
  <c r="O141" i="18"/>
  <c r="O933" i="18" s="1"/>
  <c r="W209" i="18"/>
  <c r="W1001" i="18" s="1"/>
  <c r="X209" i="18"/>
  <c r="X1001" i="18" s="1"/>
  <c r="S209" i="18"/>
  <c r="O209" i="18"/>
  <c r="J209" i="18"/>
  <c r="T209" i="18"/>
  <c r="U209" i="18"/>
  <c r="U1001" i="18" s="1"/>
  <c r="V209" i="18"/>
  <c r="K209" i="18"/>
  <c r="P209" i="18"/>
  <c r="Q209" i="18"/>
  <c r="R209" i="18"/>
  <c r="N209" i="18"/>
  <c r="M209" i="18"/>
  <c r="L209" i="18"/>
  <c r="X123" i="18"/>
  <c r="X915" i="18" s="1"/>
  <c r="W123" i="18"/>
  <c r="W915" i="18" s="1"/>
  <c r="Q123" i="18"/>
  <c r="V123" i="18"/>
  <c r="S123" i="18"/>
  <c r="R123" i="18"/>
  <c r="N123" i="18"/>
  <c r="M123" i="18"/>
  <c r="P123" i="18"/>
  <c r="T123" i="18"/>
  <c r="K123" i="18"/>
  <c r="L123" i="18"/>
  <c r="J123" i="18"/>
  <c r="U123" i="18"/>
  <c r="O123" i="18"/>
  <c r="J210" i="13"/>
  <c r="K210" i="13"/>
  <c r="L210" i="13"/>
  <c r="M210" i="13"/>
  <c r="N210" i="13"/>
  <c r="O210" i="13"/>
  <c r="Q210" i="13"/>
  <c r="R210" i="13"/>
  <c r="S210" i="13"/>
  <c r="P210" i="13"/>
  <c r="T210" i="13"/>
  <c r="U210" i="13"/>
  <c r="V210" i="13"/>
  <c r="W210" i="13"/>
  <c r="W1023" i="13" s="1"/>
  <c r="X210" i="13"/>
  <c r="X1023" i="13" s="1"/>
  <c r="J246" i="13"/>
  <c r="K246" i="13"/>
  <c r="L246" i="13"/>
  <c r="M246" i="13"/>
  <c r="N246" i="13"/>
  <c r="P246" i="13"/>
  <c r="O246" i="13"/>
  <c r="Q246" i="13"/>
  <c r="S246" i="13"/>
  <c r="R246" i="13"/>
  <c r="U246" i="13"/>
  <c r="T246" i="13"/>
  <c r="V246" i="13"/>
  <c r="X246" i="13"/>
  <c r="X1059" i="13" s="1"/>
  <c r="W246" i="13"/>
  <c r="W1059" i="13" s="1"/>
  <c r="J251" i="13"/>
  <c r="K251" i="13"/>
  <c r="L251" i="13"/>
  <c r="M251" i="13"/>
  <c r="Q251" i="13"/>
  <c r="N251" i="13"/>
  <c r="T251" i="13"/>
  <c r="P251" i="13"/>
  <c r="O251" i="13"/>
  <c r="R251" i="13"/>
  <c r="S251" i="13"/>
  <c r="U251" i="13"/>
  <c r="V251" i="13"/>
  <c r="X251" i="13"/>
  <c r="X1064" i="13" s="1"/>
  <c r="W251" i="13"/>
  <c r="W1064" i="13" s="1"/>
  <c r="J238" i="13"/>
  <c r="K238" i="13"/>
  <c r="L238" i="13"/>
  <c r="M238" i="13"/>
  <c r="N238" i="13"/>
  <c r="P238" i="13"/>
  <c r="Q238" i="13"/>
  <c r="S238" i="13"/>
  <c r="O238" i="13"/>
  <c r="R238" i="13"/>
  <c r="U238" i="13"/>
  <c r="T238" i="13"/>
  <c r="V238" i="13"/>
  <c r="W238" i="13"/>
  <c r="W1051" i="13" s="1"/>
  <c r="X238" i="13"/>
  <c r="X1051" i="13" s="1"/>
  <c r="J149" i="14"/>
  <c r="K149" i="14"/>
  <c r="L149" i="14"/>
  <c r="O149" i="14"/>
  <c r="N149" i="14"/>
  <c r="P149" i="14"/>
  <c r="M149" i="14"/>
  <c r="Q149" i="14"/>
  <c r="S149" i="14"/>
  <c r="R149" i="14"/>
  <c r="U149" i="14"/>
  <c r="T149" i="14"/>
  <c r="V149" i="14"/>
  <c r="W149" i="14"/>
  <c r="W944" i="14" s="1"/>
  <c r="X149" i="14"/>
  <c r="X944" i="14" s="1"/>
  <c r="J216" i="13"/>
  <c r="K216" i="13"/>
  <c r="L216" i="13"/>
  <c r="M216" i="13"/>
  <c r="O216" i="13"/>
  <c r="P216" i="13"/>
  <c r="Q216" i="13"/>
  <c r="N216" i="13"/>
  <c r="T216" i="13"/>
  <c r="U216" i="13"/>
  <c r="R216" i="13"/>
  <c r="S216" i="13"/>
  <c r="V216" i="13"/>
  <c r="W216" i="13"/>
  <c r="W1029" i="13" s="1"/>
  <c r="X216" i="13"/>
  <c r="X1029" i="13" s="1"/>
  <c r="W121" i="18"/>
  <c r="W913" i="18" s="1"/>
  <c r="K121" i="18"/>
  <c r="Q121" i="18"/>
  <c r="R121" i="18"/>
  <c r="L121" i="18"/>
  <c r="M121" i="18"/>
  <c r="T121" i="18"/>
  <c r="O121" i="18"/>
  <c r="N121" i="18"/>
  <c r="P121" i="18"/>
  <c r="J121" i="18"/>
  <c r="V121" i="18"/>
  <c r="U121" i="18"/>
  <c r="X121" i="18"/>
  <c r="X913" i="18" s="1"/>
  <c r="S121" i="18"/>
  <c r="W98" i="18"/>
  <c r="W890" i="18" s="1"/>
  <c r="X98" i="18"/>
  <c r="X890" i="18" s="1"/>
  <c r="T98" i="18"/>
  <c r="N98" i="18"/>
  <c r="L98" i="18"/>
  <c r="P98" i="18"/>
  <c r="Q98" i="18"/>
  <c r="V98" i="18"/>
  <c r="R98" i="18"/>
  <c r="K98" i="18"/>
  <c r="O98" i="18"/>
  <c r="J98" i="18"/>
  <c r="S98" i="18"/>
  <c r="M98" i="18"/>
  <c r="U98" i="18"/>
  <c r="W241" i="18"/>
  <c r="W1033" i="18" s="1"/>
  <c r="X241" i="18"/>
  <c r="X1033" i="18" s="1"/>
  <c r="T241" i="18"/>
  <c r="R241" i="18"/>
  <c r="K241" i="18"/>
  <c r="P241" i="18"/>
  <c r="S241" i="18"/>
  <c r="J241" i="18"/>
  <c r="Q241" i="18"/>
  <c r="L241" i="18"/>
  <c r="O241" i="18"/>
  <c r="N241" i="18"/>
  <c r="M241" i="18"/>
  <c r="U241" i="18"/>
  <c r="V241" i="18"/>
  <c r="J625" i="14"/>
  <c r="K625" i="14"/>
  <c r="L625" i="14"/>
  <c r="M625" i="14"/>
  <c r="O625" i="14"/>
  <c r="N625" i="14"/>
  <c r="P625" i="14"/>
  <c r="Q625" i="14"/>
  <c r="R625" i="14"/>
  <c r="S625" i="14"/>
  <c r="V625" i="14"/>
  <c r="T625" i="14"/>
  <c r="U625" i="14"/>
  <c r="X625" i="14"/>
  <c r="W625" i="14"/>
  <c r="I757" i="14"/>
  <c r="J182" i="14"/>
  <c r="K182" i="14"/>
  <c r="M182" i="14"/>
  <c r="L182" i="14"/>
  <c r="O182" i="14"/>
  <c r="P182" i="14"/>
  <c r="Q182" i="14"/>
  <c r="S182" i="14"/>
  <c r="R182" i="14"/>
  <c r="U182" i="14"/>
  <c r="T182" i="14"/>
  <c r="N182" i="14"/>
  <c r="V182" i="14"/>
  <c r="W182" i="14"/>
  <c r="W977" i="14" s="1"/>
  <c r="X182" i="14"/>
  <c r="X977" i="14" s="1"/>
  <c r="J178" i="14"/>
  <c r="K178" i="14"/>
  <c r="L178" i="14"/>
  <c r="M178" i="14"/>
  <c r="N178" i="14"/>
  <c r="O178" i="14"/>
  <c r="Q178" i="14"/>
  <c r="P178" i="14"/>
  <c r="S178" i="14"/>
  <c r="T178" i="14"/>
  <c r="V178" i="14"/>
  <c r="U178" i="14"/>
  <c r="R178" i="14"/>
  <c r="X178" i="14"/>
  <c r="X973" i="14" s="1"/>
  <c r="W178" i="14"/>
  <c r="W973" i="14" s="1"/>
  <c r="J245" i="14"/>
  <c r="K245" i="14"/>
  <c r="L245" i="14"/>
  <c r="M245" i="14"/>
  <c r="N245" i="14"/>
  <c r="O245" i="14"/>
  <c r="Q245" i="14"/>
  <c r="P245" i="14"/>
  <c r="R245" i="14"/>
  <c r="T245" i="14"/>
  <c r="S245" i="14"/>
  <c r="V245" i="14"/>
  <c r="U245" i="14"/>
  <c r="X245" i="14"/>
  <c r="X1040" i="14" s="1"/>
  <c r="W245" i="14"/>
  <c r="W1040" i="14" s="1"/>
  <c r="W199" i="18"/>
  <c r="W991" i="18" s="1"/>
  <c r="X199" i="18"/>
  <c r="X991" i="18" s="1"/>
  <c r="V199" i="18"/>
  <c r="K199" i="18"/>
  <c r="J199" i="18"/>
  <c r="R199" i="18"/>
  <c r="N199" i="18"/>
  <c r="M199" i="18"/>
  <c r="S199" i="18"/>
  <c r="L199" i="18"/>
  <c r="U199" i="18"/>
  <c r="T199" i="18"/>
  <c r="O199" i="18"/>
  <c r="P199" i="18"/>
  <c r="Q199" i="18"/>
  <c r="W234" i="18"/>
  <c r="W1026" i="18" s="1"/>
  <c r="X234" i="18"/>
  <c r="X1026" i="18" s="1"/>
  <c r="O234" i="18"/>
  <c r="J234" i="18"/>
  <c r="M234" i="18"/>
  <c r="U234" i="18"/>
  <c r="L234" i="18"/>
  <c r="N234" i="18"/>
  <c r="S234" i="18"/>
  <c r="V234" i="18"/>
  <c r="Q234" i="18"/>
  <c r="T234" i="18"/>
  <c r="K234" i="18"/>
  <c r="R234" i="18"/>
  <c r="P234" i="18"/>
  <c r="Q108" i="18"/>
  <c r="W108" i="18"/>
  <c r="W900" i="18" s="1"/>
  <c r="X108" i="18"/>
  <c r="X900" i="18" s="1"/>
  <c r="V108" i="18"/>
  <c r="L108" i="18"/>
  <c r="N108" i="18"/>
  <c r="M108" i="18"/>
  <c r="U108" i="18"/>
  <c r="J108" i="18"/>
  <c r="R108" i="18"/>
  <c r="P108" i="18"/>
  <c r="K108" i="18"/>
  <c r="S108" i="18"/>
  <c r="T108" i="18"/>
  <c r="O108" i="18"/>
  <c r="W179" i="18"/>
  <c r="W971" i="18" s="1"/>
  <c r="X179" i="18"/>
  <c r="X971" i="18" s="1"/>
  <c r="K179" i="18"/>
  <c r="V179" i="18"/>
  <c r="R179" i="18"/>
  <c r="Q179" i="18"/>
  <c r="U179" i="18"/>
  <c r="T179" i="18"/>
  <c r="O179" i="18"/>
  <c r="J179" i="18"/>
  <c r="P179" i="18"/>
  <c r="S179" i="18"/>
  <c r="N179" i="18"/>
  <c r="M179" i="18"/>
  <c r="L179" i="18"/>
  <c r="J98" i="13"/>
  <c r="K98" i="13"/>
  <c r="L98" i="13"/>
  <c r="P98" i="13"/>
  <c r="N98" i="13"/>
  <c r="Q98" i="13"/>
  <c r="T98" i="13"/>
  <c r="M98" i="13"/>
  <c r="O98" i="13"/>
  <c r="R98" i="13"/>
  <c r="V98" i="13"/>
  <c r="S98" i="13"/>
  <c r="U98" i="13"/>
  <c r="W98" i="13"/>
  <c r="W911" i="13" s="1"/>
  <c r="X98" i="13"/>
  <c r="X911" i="13" s="1"/>
  <c r="J198" i="13"/>
  <c r="L198" i="13"/>
  <c r="K198" i="13"/>
  <c r="M198" i="13"/>
  <c r="P198" i="13"/>
  <c r="Q198" i="13"/>
  <c r="S198" i="13"/>
  <c r="O198" i="13"/>
  <c r="R198" i="13"/>
  <c r="N198" i="13"/>
  <c r="U198" i="13"/>
  <c r="T198" i="13"/>
  <c r="V198" i="13"/>
  <c r="X198" i="13"/>
  <c r="X1011" i="13" s="1"/>
  <c r="W198" i="13"/>
  <c r="W1011" i="13" s="1"/>
  <c r="J211" i="13"/>
  <c r="K211" i="13"/>
  <c r="L211" i="13"/>
  <c r="M211" i="13"/>
  <c r="N211" i="13"/>
  <c r="Q211" i="13"/>
  <c r="P211" i="13"/>
  <c r="T211" i="13"/>
  <c r="S211" i="13"/>
  <c r="R211" i="13"/>
  <c r="O211" i="13"/>
  <c r="V211" i="13"/>
  <c r="U211" i="13"/>
  <c r="W211" i="13"/>
  <c r="W1024" i="13" s="1"/>
  <c r="X211" i="13"/>
  <c r="X1024" i="13" s="1"/>
  <c r="J252" i="13"/>
  <c r="K252" i="13"/>
  <c r="L252" i="13"/>
  <c r="N252" i="13"/>
  <c r="O252" i="13"/>
  <c r="Q252" i="13"/>
  <c r="M252" i="13"/>
  <c r="R252" i="13"/>
  <c r="P252" i="13"/>
  <c r="T252" i="13"/>
  <c r="S252" i="13"/>
  <c r="U252" i="13"/>
  <c r="V252" i="13"/>
  <c r="W252" i="13"/>
  <c r="W1065" i="13" s="1"/>
  <c r="X252" i="13"/>
  <c r="X1065" i="13" s="1"/>
  <c r="J176" i="14"/>
  <c r="K176" i="14"/>
  <c r="L176" i="14"/>
  <c r="M176" i="14"/>
  <c r="O176" i="14"/>
  <c r="Q176" i="14"/>
  <c r="N176" i="14"/>
  <c r="P176" i="14"/>
  <c r="R176" i="14"/>
  <c r="S176" i="14"/>
  <c r="T176" i="14"/>
  <c r="V176" i="14"/>
  <c r="U176" i="14"/>
  <c r="W176" i="14"/>
  <c r="W971" i="14" s="1"/>
  <c r="X176" i="14"/>
  <c r="X971" i="14" s="1"/>
  <c r="J207" i="14"/>
  <c r="K207" i="14"/>
  <c r="L207" i="14"/>
  <c r="M207" i="14"/>
  <c r="N207" i="14"/>
  <c r="O207" i="14"/>
  <c r="Q207" i="14"/>
  <c r="R207" i="14"/>
  <c r="P207" i="14"/>
  <c r="T207" i="14"/>
  <c r="V207" i="14"/>
  <c r="S207" i="14"/>
  <c r="U207" i="14"/>
  <c r="W207" i="14"/>
  <c r="W1002" i="14" s="1"/>
  <c r="X207" i="14"/>
  <c r="X1002" i="14" s="1"/>
  <c r="J213" i="14"/>
  <c r="L213" i="14"/>
  <c r="M213" i="14"/>
  <c r="N213" i="14"/>
  <c r="P213" i="14"/>
  <c r="Q213" i="14"/>
  <c r="R213" i="14"/>
  <c r="O213" i="14"/>
  <c r="K213" i="14"/>
  <c r="S213" i="14"/>
  <c r="T213" i="14"/>
  <c r="U213" i="14"/>
  <c r="V213" i="14"/>
  <c r="X213" i="14"/>
  <c r="X1008" i="14" s="1"/>
  <c r="W213" i="14"/>
  <c r="W1008" i="14" s="1"/>
  <c r="J206" i="14"/>
  <c r="K206" i="14"/>
  <c r="L206" i="14"/>
  <c r="M206" i="14"/>
  <c r="P206" i="14"/>
  <c r="N206" i="14"/>
  <c r="Q206" i="14"/>
  <c r="O206" i="14"/>
  <c r="O1001" i="14" s="1"/>
  <c r="R206" i="14"/>
  <c r="T206" i="14"/>
  <c r="V206" i="14"/>
  <c r="S206" i="14"/>
  <c r="U206" i="14"/>
  <c r="X206" i="14"/>
  <c r="X1001" i="14" s="1"/>
  <c r="W206" i="14"/>
  <c r="W1001" i="14" s="1"/>
  <c r="J261" i="14"/>
  <c r="K261" i="14"/>
  <c r="L261" i="14"/>
  <c r="M261" i="14"/>
  <c r="N261" i="14"/>
  <c r="O261" i="14"/>
  <c r="Q261" i="14"/>
  <c r="R261" i="14"/>
  <c r="P261" i="14"/>
  <c r="T261" i="14"/>
  <c r="V261" i="14"/>
  <c r="S261" i="14"/>
  <c r="U261" i="14"/>
  <c r="W261" i="14"/>
  <c r="W1056" i="14" s="1"/>
  <c r="X261" i="14"/>
  <c r="X1056" i="14" s="1"/>
  <c r="S259" i="18"/>
  <c r="T259" i="18"/>
  <c r="N259" i="18"/>
  <c r="V259" i="18"/>
  <c r="W259" i="18"/>
  <c r="W1051" i="18" s="1"/>
  <c r="L259" i="18"/>
  <c r="X259" i="18"/>
  <c r="X1051" i="18" s="1"/>
  <c r="R259" i="18"/>
  <c r="K259" i="18"/>
  <c r="Q259" i="18"/>
  <c r="O259" i="18"/>
  <c r="M259" i="18"/>
  <c r="J259" i="18"/>
  <c r="U259" i="18"/>
  <c r="P259" i="18"/>
  <c r="W217" i="18"/>
  <c r="W1009" i="18" s="1"/>
  <c r="X217" i="18"/>
  <c r="X1009" i="18" s="1"/>
  <c r="S217" i="18"/>
  <c r="P217" i="18"/>
  <c r="U217" i="18"/>
  <c r="Q217" i="18"/>
  <c r="J217" i="18"/>
  <c r="M217" i="18"/>
  <c r="L217" i="18"/>
  <c r="O217" i="18"/>
  <c r="V217" i="18"/>
  <c r="R217" i="18"/>
  <c r="N217" i="18"/>
  <c r="T217" i="18"/>
  <c r="K217" i="18"/>
  <c r="W221" i="18"/>
  <c r="W1013" i="18" s="1"/>
  <c r="X221" i="18"/>
  <c r="X1013" i="18" s="1"/>
  <c r="S221" i="18"/>
  <c r="P221" i="18"/>
  <c r="V221" i="18"/>
  <c r="J221" i="18"/>
  <c r="M221" i="18"/>
  <c r="T221" i="18"/>
  <c r="Q221" i="18"/>
  <c r="O221" i="18"/>
  <c r="N221" i="18"/>
  <c r="R221" i="18"/>
  <c r="R1013" i="18" s="1"/>
  <c r="K221" i="18"/>
  <c r="L221" i="18"/>
  <c r="U221" i="18"/>
  <c r="J614" i="17"/>
  <c r="Y122" i="17"/>
  <c r="P453" i="18"/>
  <c r="X453" i="18"/>
  <c r="X489" i="18" s="1"/>
  <c r="W453" i="18"/>
  <c r="W489" i="18" s="1"/>
  <c r="Q453" i="18"/>
  <c r="M453" i="18"/>
  <c r="N453" i="18"/>
  <c r="V453" i="18"/>
  <c r="J453" i="18"/>
  <c r="S453" i="18"/>
  <c r="K453" i="18"/>
  <c r="U453" i="18"/>
  <c r="L453" i="18"/>
  <c r="R453" i="18"/>
  <c r="R489" i="18" s="1"/>
  <c r="O453" i="18"/>
  <c r="T453" i="18"/>
  <c r="J190" i="14"/>
  <c r="K190" i="14"/>
  <c r="L190" i="14"/>
  <c r="M190" i="14"/>
  <c r="N190" i="14"/>
  <c r="O190" i="14"/>
  <c r="P190" i="14"/>
  <c r="R190" i="14"/>
  <c r="Q190" i="14"/>
  <c r="T190" i="14"/>
  <c r="V190" i="14"/>
  <c r="U190" i="14"/>
  <c r="S190" i="14"/>
  <c r="W190" i="14"/>
  <c r="X190" i="14"/>
  <c r="X148" i="18"/>
  <c r="X940" i="18" s="1"/>
  <c r="W148" i="18"/>
  <c r="W940" i="18" s="1"/>
  <c r="K148" i="18"/>
  <c r="O148" i="18"/>
  <c r="M148" i="18"/>
  <c r="P148" i="18"/>
  <c r="T148" i="18"/>
  <c r="L148" i="18"/>
  <c r="S148" i="18"/>
  <c r="N148" i="18"/>
  <c r="V148" i="18"/>
  <c r="J148" i="18"/>
  <c r="U148" i="18"/>
  <c r="R148" i="18"/>
  <c r="Q148" i="18"/>
  <c r="X200" i="18"/>
  <c r="X992" i="18" s="1"/>
  <c r="W200" i="18"/>
  <c r="W992" i="18" s="1"/>
  <c r="J200" i="18"/>
  <c r="S200" i="18"/>
  <c r="N200" i="18"/>
  <c r="R200" i="18"/>
  <c r="V200" i="18"/>
  <c r="O200" i="18"/>
  <c r="K200" i="18"/>
  <c r="L200" i="18"/>
  <c r="Q200" i="18"/>
  <c r="P200" i="18"/>
  <c r="M200" i="18"/>
  <c r="U200" i="18"/>
  <c r="T200" i="18"/>
  <c r="J180" i="13"/>
  <c r="K180" i="13"/>
  <c r="L180" i="13"/>
  <c r="N180" i="13"/>
  <c r="P180" i="13"/>
  <c r="M180" i="13"/>
  <c r="O180" i="13"/>
  <c r="Q180" i="13"/>
  <c r="R180" i="13"/>
  <c r="T180" i="13"/>
  <c r="S180" i="13"/>
  <c r="V180" i="13"/>
  <c r="U180" i="13"/>
  <c r="W180" i="13"/>
  <c r="W993" i="13" s="1"/>
  <c r="X180" i="13"/>
  <c r="X993" i="13" s="1"/>
  <c r="J118" i="13"/>
  <c r="L118" i="13"/>
  <c r="K118" i="13"/>
  <c r="M118" i="13"/>
  <c r="N118" i="13"/>
  <c r="P118" i="13"/>
  <c r="Q118" i="13"/>
  <c r="R118" i="13"/>
  <c r="S118" i="13"/>
  <c r="U118" i="13"/>
  <c r="T118" i="13"/>
  <c r="O118" i="13"/>
  <c r="V118" i="13"/>
  <c r="W118" i="13"/>
  <c r="W931" i="13" s="1"/>
  <c r="X118" i="13"/>
  <c r="X931" i="13" s="1"/>
  <c r="J265" i="13"/>
  <c r="K265" i="13"/>
  <c r="L265" i="13"/>
  <c r="M265" i="13"/>
  <c r="O265" i="13"/>
  <c r="N265" i="13"/>
  <c r="P265" i="13"/>
  <c r="Q265" i="13"/>
  <c r="R265" i="13"/>
  <c r="S265" i="13"/>
  <c r="U265" i="13"/>
  <c r="T265" i="13"/>
  <c r="V265" i="13"/>
  <c r="W265" i="13"/>
  <c r="W1078" i="13" s="1"/>
  <c r="X265" i="13"/>
  <c r="X1078" i="13" s="1"/>
  <c r="J181" i="14"/>
  <c r="K181" i="14"/>
  <c r="L181" i="14"/>
  <c r="O181" i="14"/>
  <c r="M181" i="14"/>
  <c r="N181" i="14"/>
  <c r="P181" i="14"/>
  <c r="Q181" i="14"/>
  <c r="S181" i="14"/>
  <c r="R181" i="14"/>
  <c r="U181" i="14"/>
  <c r="T181" i="14"/>
  <c r="V181" i="14"/>
  <c r="X181" i="14"/>
  <c r="X976" i="14" s="1"/>
  <c r="W181" i="14"/>
  <c r="W976" i="14" s="1"/>
  <c r="J105" i="14"/>
  <c r="L105" i="14"/>
  <c r="M105" i="14"/>
  <c r="K105" i="14"/>
  <c r="N105" i="14"/>
  <c r="P105" i="14"/>
  <c r="Q105" i="14"/>
  <c r="S105" i="14"/>
  <c r="R105" i="14"/>
  <c r="R900" i="14" s="1"/>
  <c r="O105" i="14"/>
  <c r="U105" i="14"/>
  <c r="T105" i="14"/>
  <c r="V105" i="14"/>
  <c r="W105" i="14"/>
  <c r="W900" i="14" s="1"/>
  <c r="X105" i="14"/>
  <c r="X900" i="14" s="1"/>
  <c r="J222" i="13"/>
  <c r="L222" i="13"/>
  <c r="M222" i="13"/>
  <c r="K222" i="13"/>
  <c r="N222" i="13"/>
  <c r="P222" i="13"/>
  <c r="O222" i="13"/>
  <c r="Q222" i="13"/>
  <c r="S222" i="13"/>
  <c r="R222" i="13"/>
  <c r="U222" i="13"/>
  <c r="V222" i="13"/>
  <c r="T222" i="13"/>
  <c r="W222" i="13"/>
  <c r="W1035" i="13" s="1"/>
  <c r="X222" i="13"/>
  <c r="X1035" i="13" s="1"/>
  <c r="J268" i="13"/>
  <c r="K268" i="13"/>
  <c r="L268" i="13"/>
  <c r="M268" i="13"/>
  <c r="N268" i="13"/>
  <c r="O268" i="13"/>
  <c r="Q268" i="13"/>
  <c r="R268" i="13"/>
  <c r="P268" i="13"/>
  <c r="S268" i="13"/>
  <c r="V268" i="13"/>
  <c r="T268" i="13"/>
  <c r="U268" i="13"/>
  <c r="W268" i="13"/>
  <c r="W1081" i="13" s="1"/>
  <c r="X268" i="13"/>
  <c r="X1081" i="13" s="1"/>
  <c r="X110" i="18"/>
  <c r="X902" i="18" s="1"/>
  <c r="N110" i="18"/>
  <c r="W110" i="18"/>
  <c r="W902" i="18" s="1"/>
  <c r="L110" i="18"/>
  <c r="T110" i="18"/>
  <c r="V110" i="18"/>
  <c r="U110" i="18"/>
  <c r="P110" i="18"/>
  <c r="K110" i="18"/>
  <c r="J110" i="18"/>
  <c r="S110" i="18"/>
  <c r="Q110" i="18"/>
  <c r="M110" i="18"/>
  <c r="R110" i="18"/>
  <c r="O110" i="18"/>
  <c r="N208" i="18"/>
  <c r="W208" i="18"/>
  <c r="W1000" i="18" s="1"/>
  <c r="X208" i="18"/>
  <c r="X1000" i="18" s="1"/>
  <c r="T208" i="18"/>
  <c r="V208" i="18"/>
  <c r="L208" i="18"/>
  <c r="K208" i="18"/>
  <c r="S208" i="18"/>
  <c r="O208" i="18"/>
  <c r="U208" i="18"/>
  <c r="J208" i="18"/>
  <c r="M208" i="18"/>
  <c r="R208" i="18"/>
  <c r="Q208" i="18"/>
  <c r="P208" i="18"/>
  <c r="X244" i="18"/>
  <c r="X1036" i="18" s="1"/>
  <c r="W244" i="18"/>
  <c r="W1036" i="18" s="1"/>
  <c r="P244" i="18"/>
  <c r="U244" i="18"/>
  <c r="L244" i="18"/>
  <c r="R244" i="18"/>
  <c r="Q244" i="18"/>
  <c r="S244" i="18"/>
  <c r="J244" i="18"/>
  <c r="N244" i="18"/>
  <c r="M244" i="18"/>
  <c r="V244" i="18"/>
  <c r="O244" i="18"/>
  <c r="T244" i="18"/>
  <c r="K244" i="18"/>
  <c r="L115" i="18"/>
  <c r="V115" i="18"/>
  <c r="P115" i="18"/>
  <c r="R115" i="18"/>
  <c r="X115" i="18"/>
  <c r="X907" i="18" s="1"/>
  <c r="M115" i="18"/>
  <c r="U115" i="18"/>
  <c r="Q115" i="18"/>
  <c r="N115" i="18"/>
  <c r="S115" i="18"/>
  <c r="W115" i="18"/>
  <c r="W907" i="18" s="1"/>
  <c r="T115" i="18"/>
  <c r="J115" i="18"/>
  <c r="O115" i="18"/>
  <c r="K115" i="18"/>
  <c r="J207" i="13"/>
  <c r="K207" i="13"/>
  <c r="L207" i="13"/>
  <c r="M207" i="13"/>
  <c r="N207" i="13"/>
  <c r="O207" i="13"/>
  <c r="P207" i="13"/>
  <c r="R207" i="13"/>
  <c r="Q207" i="13"/>
  <c r="S207" i="13"/>
  <c r="T207" i="13"/>
  <c r="U207" i="13"/>
  <c r="V207" i="13"/>
  <c r="W207" i="13"/>
  <c r="W1020" i="13" s="1"/>
  <c r="X207" i="13"/>
  <c r="X1020" i="13" s="1"/>
  <c r="J220" i="13"/>
  <c r="K220" i="13"/>
  <c r="L220" i="13"/>
  <c r="N220" i="13"/>
  <c r="O220" i="13"/>
  <c r="Q220" i="13"/>
  <c r="P220" i="13"/>
  <c r="R220" i="13"/>
  <c r="M220" i="13"/>
  <c r="S220" i="13"/>
  <c r="T220" i="13"/>
  <c r="U220" i="13"/>
  <c r="V220" i="13"/>
  <c r="W220" i="13"/>
  <c r="W1033" i="13" s="1"/>
  <c r="X220" i="13"/>
  <c r="X1033" i="13" s="1"/>
  <c r="J111" i="14"/>
  <c r="K111" i="14"/>
  <c r="L111" i="14"/>
  <c r="N111" i="14"/>
  <c r="O111" i="14"/>
  <c r="Q111" i="14"/>
  <c r="M111" i="14"/>
  <c r="P111" i="14"/>
  <c r="R111" i="14"/>
  <c r="S111" i="14"/>
  <c r="T111" i="14"/>
  <c r="U111" i="14"/>
  <c r="V111" i="14"/>
  <c r="W111" i="14"/>
  <c r="W906" i="14" s="1"/>
  <c r="X111" i="14"/>
  <c r="X906" i="14" s="1"/>
  <c r="I184" i="13"/>
  <c r="M184" i="5"/>
  <c r="J236" i="13"/>
  <c r="K236" i="13"/>
  <c r="L236" i="13"/>
  <c r="M236" i="13"/>
  <c r="N236" i="13"/>
  <c r="O236" i="13"/>
  <c r="Q236" i="13"/>
  <c r="R236" i="13"/>
  <c r="P236" i="13"/>
  <c r="S236" i="13"/>
  <c r="T236" i="13"/>
  <c r="V236" i="13"/>
  <c r="U236" i="13"/>
  <c r="W236" i="13"/>
  <c r="W1049" i="13" s="1"/>
  <c r="X236" i="13"/>
  <c r="X1049" i="13" s="1"/>
  <c r="W260" i="18"/>
  <c r="W1052" i="18" s="1"/>
  <c r="X260" i="18"/>
  <c r="X1052" i="18" s="1"/>
  <c r="M260" i="18"/>
  <c r="L260" i="18"/>
  <c r="N260" i="18"/>
  <c r="Q260" i="18"/>
  <c r="O260" i="18"/>
  <c r="J260" i="18"/>
  <c r="K260" i="18"/>
  <c r="T260" i="18"/>
  <c r="P260" i="18"/>
  <c r="R260" i="18"/>
  <c r="V260" i="18"/>
  <c r="S260" i="18"/>
  <c r="U260" i="18"/>
  <c r="X233" i="18"/>
  <c r="X1025" i="18" s="1"/>
  <c r="W233" i="18"/>
  <c r="W1025" i="18" s="1"/>
  <c r="R233" i="18"/>
  <c r="O233" i="18"/>
  <c r="Q233" i="18"/>
  <c r="S233" i="18"/>
  <c r="V233" i="18"/>
  <c r="N233" i="18"/>
  <c r="T233" i="18"/>
  <c r="U233" i="18"/>
  <c r="M233" i="18"/>
  <c r="L233" i="18"/>
  <c r="P233" i="18"/>
  <c r="J233" i="18"/>
  <c r="K233" i="18"/>
  <c r="W245" i="18"/>
  <c r="W1037" i="18" s="1"/>
  <c r="X245" i="18"/>
  <c r="X1037" i="18" s="1"/>
  <c r="M245" i="18"/>
  <c r="P245" i="18"/>
  <c r="J245" i="18"/>
  <c r="Q245" i="18"/>
  <c r="L245" i="18"/>
  <c r="U245" i="18"/>
  <c r="R245" i="18"/>
  <c r="N245" i="18"/>
  <c r="T245" i="18"/>
  <c r="V245" i="18"/>
  <c r="O245" i="18"/>
  <c r="K245" i="18"/>
  <c r="S245" i="18"/>
  <c r="W156" i="18"/>
  <c r="W948" i="18" s="1"/>
  <c r="X156" i="18"/>
  <c r="X948" i="18" s="1"/>
  <c r="V156" i="18"/>
  <c r="N156" i="18"/>
  <c r="U156" i="18"/>
  <c r="T156" i="18"/>
  <c r="O156" i="18"/>
  <c r="M156" i="18"/>
  <c r="Q156" i="18"/>
  <c r="R156" i="18"/>
  <c r="J156" i="18"/>
  <c r="S156" i="18"/>
  <c r="K156" i="18"/>
  <c r="L156" i="18"/>
  <c r="P156" i="18"/>
  <c r="J174" i="13"/>
  <c r="L174" i="13"/>
  <c r="M174" i="13"/>
  <c r="K174" i="13"/>
  <c r="N174" i="13"/>
  <c r="P174" i="13"/>
  <c r="Q174" i="13"/>
  <c r="S174" i="13"/>
  <c r="R174" i="13"/>
  <c r="O174" i="13"/>
  <c r="U174" i="13"/>
  <c r="T174" i="13"/>
  <c r="V174" i="13"/>
  <c r="X174" i="13"/>
  <c r="X987" i="13" s="1"/>
  <c r="W174" i="13"/>
  <c r="W987" i="13" s="1"/>
  <c r="J178" i="13"/>
  <c r="K178" i="13"/>
  <c r="L178" i="13"/>
  <c r="M178" i="13"/>
  <c r="O178" i="13"/>
  <c r="P178" i="13"/>
  <c r="N178" i="13"/>
  <c r="R178" i="13"/>
  <c r="S178" i="13"/>
  <c r="U178" i="13"/>
  <c r="Q178" i="13"/>
  <c r="T178" i="13"/>
  <c r="V178" i="13"/>
  <c r="W178" i="13"/>
  <c r="W991" i="13" s="1"/>
  <c r="X178" i="13"/>
  <c r="X991" i="13" s="1"/>
  <c r="J163" i="13"/>
  <c r="K163" i="13"/>
  <c r="L163" i="13"/>
  <c r="N163" i="13"/>
  <c r="M163" i="13"/>
  <c r="P163" i="13"/>
  <c r="O163" i="13"/>
  <c r="Q163" i="13"/>
  <c r="T163" i="13"/>
  <c r="R163" i="13"/>
  <c r="S163" i="13"/>
  <c r="V163" i="13"/>
  <c r="U163" i="13"/>
  <c r="X163" i="13"/>
  <c r="X976" i="13" s="1"/>
  <c r="W163" i="13"/>
  <c r="W976" i="13" s="1"/>
  <c r="J122" i="14"/>
  <c r="K122" i="14"/>
  <c r="L122" i="14"/>
  <c r="M122" i="14"/>
  <c r="N122" i="14"/>
  <c r="P122" i="14"/>
  <c r="O122" i="14"/>
  <c r="S122" i="14"/>
  <c r="Q122" i="14"/>
  <c r="R122" i="14"/>
  <c r="U122" i="14"/>
  <c r="V122" i="14"/>
  <c r="T122" i="14"/>
  <c r="W122" i="14"/>
  <c r="W917" i="14" s="1"/>
  <c r="X122" i="14"/>
  <c r="X917" i="14" s="1"/>
  <c r="J159" i="14"/>
  <c r="L159" i="14"/>
  <c r="K159" i="14"/>
  <c r="M159" i="14"/>
  <c r="P159" i="14"/>
  <c r="O159" i="14"/>
  <c r="R159" i="14"/>
  <c r="Q159" i="14"/>
  <c r="S159" i="14"/>
  <c r="T159" i="14"/>
  <c r="N159" i="14"/>
  <c r="U159" i="14"/>
  <c r="V159" i="14"/>
  <c r="X159" i="14"/>
  <c r="X954" i="14" s="1"/>
  <c r="W159" i="14"/>
  <c r="W954" i="14" s="1"/>
  <c r="J497" i="14"/>
  <c r="K497" i="14"/>
  <c r="L497" i="14"/>
  <c r="N497" i="14"/>
  <c r="M497" i="14"/>
  <c r="O497" i="14"/>
  <c r="R497" i="14"/>
  <c r="R533" i="14" s="1"/>
  <c r="Q497" i="14"/>
  <c r="S497" i="14"/>
  <c r="T497" i="14"/>
  <c r="V497" i="14"/>
  <c r="U497" i="14"/>
  <c r="P497" i="14"/>
  <c r="X497" i="14"/>
  <c r="X533" i="14" s="1"/>
  <c r="W497" i="14"/>
  <c r="W533" i="14" s="1"/>
  <c r="J118" i="14"/>
  <c r="K118" i="14"/>
  <c r="L118" i="14"/>
  <c r="M118" i="14"/>
  <c r="N118" i="14"/>
  <c r="O118" i="14"/>
  <c r="T118" i="14"/>
  <c r="P118" i="14"/>
  <c r="R118" i="14"/>
  <c r="Q118" i="14"/>
  <c r="V118" i="14"/>
  <c r="S118" i="14"/>
  <c r="U118" i="14"/>
  <c r="X118" i="14"/>
  <c r="X913" i="14" s="1"/>
  <c r="W118" i="14"/>
  <c r="W913" i="14" s="1"/>
  <c r="J199" i="14"/>
  <c r="K199" i="14"/>
  <c r="L199" i="14"/>
  <c r="N199" i="14"/>
  <c r="O199" i="14"/>
  <c r="Q199" i="14"/>
  <c r="M199" i="14"/>
  <c r="P199" i="14"/>
  <c r="R199" i="14"/>
  <c r="S199" i="14"/>
  <c r="T199" i="14"/>
  <c r="U199" i="14"/>
  <c r="V199" i="14"/>
  <c r="X199" i="14"/>
  <c r="X994" i="14" s="1"/>
  <c r="W199" i="14"/>
  <c r="W994" i="14" s="1"/>
  <c r="J129" i="14"/>
  <c r="K129" i="14"/>
  <c r="L129" i="14"/>
  <c r="M129" i="14"/>
  <c r="N129" i="14"/>
  <c r="P129" i="14"/>
  <c r="O129" i="14"/>
  <c r="Q129" i="14"/>
  <c r="S129" i="14"/>
  <c r="R129" i="14"/>
  <c r="U129" i="14"/>
  <c r="T129" i="14"/>
  <c r="V129" i="14"/>
  <c r="X129" i="14"/>
  <c r="X924" i="14" s="1"/>
  <c r="W129" i="14"/>
  <c r="W924" i="14" s="1"/>
  <c r="J109" i="14"/>
  <c r="K109" i="14"/>
  <c r="L109" i="14"/>
  <c r="M109" i="14"/>
  <c r="N109" i="14"/>
  <c r="O109" i="14"/>
  <c r="P109" i="14"/>
  <c r="R109" i="14"/>
  <c r="Q109" i="14"/>
  <c r="S109" i="14"/>
  <c r="T109" i="14"/>
  <c r="U109" i="14"/>
  <c r="V109" i="14"/>
  <c r="W109" i="14"/>
  <c r="W904" i="14" s="1"/>
  <c r="X109" i="14"/>
  <c r="X904" i="14" s="1"/>
  <c r="J161" i="14"/>
  <c r="K161" i="14"/>
  <c r="K956" i="14" s="1"/>
  <c r="L161" i="14"/>
  <c r="M161" i="14"/>
  <c r="N161" i="14"/>
  <c r="O161" i="14"/>
  <c r="Q161" i="14"/>
  <c r="R161" i="14"/>
  <c r="P161" i="14"/>
  <c r="S161" i="14"/>
  <c r="T161" i="14"/>
  <c r="V161" i="14"/>
  <c r="U161" i="14"/>
  <c r="W161" i="14"/>
  <c r="W956" i="14" s="1"/>
  <c r="X161" i="14"/>
  <c r="X956" i="14" s="1"/>
  <c r="J151" i="13"/>
  <c r="L151" i="13"/>
  <c r="K151" i="13"/>
  <c r="P151" i="13"/>
  <c r="N151" i="13"/>
  <c r="O151" i="13"/>
  <c r="Q151" i="13"/>
  <c r="R151" i="13"/>
  <c r="S151" i="13"/>
  <c r="U151" i="13"/>
  <c r="M151" i="13"/>
  <c r="T151" i="13"/>
  <c r="V151" i="13"/>
  <c r="W151" i="13"/>
  <c r="W964" i="13" s="1"/>
  <c r="X151" i="13"/>
  <c r="X964" i="13" s="1"/>
  <c r="J201" i="14"/>
  <c r="K201" i="14"/>
  <c r="L201" i="14"/>
  <c r="M201" i="14"/>
  <c r="N201" i="14"/>
  <c r="O201" i="14"/>
  <c r="Q201" i="14"/>
  <c r="P201" i="14"/>
  <c r="R201" i="14"/>
  <c r="U201" i="14"/>
  <c r="S201" i="14"/>
  <c r="T201" i="14"/>
  <c r="V201" i="14"/>
  <c r="W201" i="14"/>
  <c r="W996" i="14" s="1"/>
  <c r="X201" i="14"/>
  <c r="X996" i="14" s="1"/>
  <c r="W263" i="18"/>
  <c r="W1055" i="18" s="1"/>
  <c r="X263" i="18"/>
  <c r="X1055" i="18" s="1"/>
  <c r="Q263" i="18"/>
  <c r="V263" i="18"/>
  <c r="J263" i="18"/>
  <c r="O263" i="18"/>
  <c r="N263" i="18"/>
  <c r="K263" i="18"/>
  <c r="U263" i="18"/>
  <c r="M263" i="18"/>
  <c r="S263" i="18"/>
  <c r="L263" i="18"/>
  <c r="R263" i="18"/>
  <c r="T263" i="18"/>
  <c r="P263" i="18"/>
  <c r="W211" i="18"/>
  <c r="W1003" i="18" s="1"/>
  <c r="X211" i="18"/>
  <c r="X1003" i="18" s="1"/>
  <c r="P211" i="18"/>
  <c r="N211" i="18"/>
  <c r="M211" i="18"/>
  <c r="L211" i="18"/>
  <c r="T211" i="18"/>
  <c r="O211" i="18"/>
  <c r="R211" i="18"/>
  <c r="K211" i="18"/>
  <c r="S211" i="18"/>
  <c r="U211" i="18"/>
  <c r="J211" i="18"/>
  <c r="V211" i="18"/>
  <c r="Q211" i="18"/>
  <c r="W210" i="18"/>
  <c r="W1002" i="18" s="1"/>
  <c r="X210" i="18"/>
  <c r="X1002" i="18" s="1"/>
  <c r="K210" i="18"/>
  <c r="N210" i="18"/>
  <c r="M210" i="18"/>
  <c r="R210" i="18"/>
  <c r="Q210" i="18"/>
  <c r="V210" i="18"/>
  <c r="L210" i="18"/>
  <c r="P210" i="18"/>
  <c r="J210" i="18"/>
  <c r="O210" i="18"/>
  <c r="S210" i="18"/>
  <c r="U210" i="18"/>
  <c r="T210" i="18"/>
  <c r="T243" i="18"/>
  <c r="N243" i="18"/>
  <c r="V243" i="18"/>
  <c r="X243" i="18"/>
  <c r="X1035" i="18" s="1"/>
  <c r="W243" i="18"/>
  <c r="W1035" i="18" s="1"/>
  <c r="M243" i="18"/>
  <c r="L243" i="18"/>
  <c r="K243" i="18"/>
  <c r="U243" i="18"/>
  <c r="S243" i="18"/>
  <c r="Q243" i="18"/>
  <c r="J243" i="18"/>
  <c r="R243" i="18"/>
  <c r="P243" i="18"/>
  <c r="O243" i="18"/>
  <c r="X109" i="18"/>
  <c r="X901" i="18" s="1"/>
  <c r="W109" i="18"/>
  <c r="W901" i="18" s="1"/>
  <c r="N109" i="18"/>
  <c r="O109" i="18"/>
  <c r="S109" i="18"/>
  <c r="J109" i="18"/>
  <c r="K109" i="18"/>
  <c r="V109" i="18"/>
  <c r="T109" i="18"/>
  <c r="M109" i="18"/>
  <c r="U109" i="18"/>
  <c r="P109" i="18"/>
  <c r="R109" i="18"/>
  <c r="L109" i="18"/>
  <c r="Q109" i="18"/>
  <c r="J777" i="13"/>
  <c r="J812" i="13" s="1"/>
  <c r="K777" i="13"/>
  <c r="M777" i="13"/>
  <c r="N777" i="13"/>
  <c r="P777" i="13"/>
  <c r="L777" i="13"/>
  <c r="S777" i="13"/>
  <c r="Q777" i="13"/>
  <c r="O777" i="13"/>
  <c r="R777" i="13"/>
  <c r="U777" i="13"/>
  <c r="V777" i="13"/>
  <c r="T777" i="13"/>
  <c r="W777" i="13"/>
  <c r="W812" i="13" s="1"/>
  <c r="X777" i="13"/>
  <c r="X812" i="13" s="1"/>
  <c r="L403" i="18"/>
  <c r="L407" i="18" s="1"/>
  <c r="W403" i="18"/>
  <c r="W407" i="18" s="1"/>
  <c r="U403" i="18"/>
  <c r="U407" i="18" s="1"/>
  <c r="V403" i="18"/>
  <c r="V407" i="18" s="1"/>
  <c r="N403" i="18"/>
  <c r="N407" i="18" s="1"/>
  <c r="S403" i="18"/>
  <c r="S407" i="18" s="1"/>
  <c r="P403" i="18"/>
  <c r="P407" i="18" s="1"/>
  <c r="J403" i="18"/>
  <c r="J407" i="18" s="1"/>
  <c r="Q403" i="18"/>
  <c r="Q407" i="18" s="1"/>
  <c r="O403" i="18"/>
  <c r="O407" i="18" s="1"/>
  <c r="X403" i="18"/>
  <c r="X407" i="18" s="1"/>
  <c r="K403" i="18"/>
  <c r="K407" i="18" s="1"/>
  <c r="T403" i="18"/>
  <c r="T407" i="18" s="1"/>
  <c r="M403" i="18"/>
  <c r="M407" i="18" s="1"/>
  <c r="R403" i="18"/>
  <c r="R407" i="18" s="1"/>
  <c r="J218" i="13"/>
  <c r="K218" i="13"/>
  <c r="L218" i="13"/>
  <c r="M218" i="13"/>
  <c r="N218" i="13"/>
  <c r="O218" i="13"/>
  <c r="P218" i="13"/>
  <c r="R218" i="13"/>
  <c r="Q218" i="13"/>
  <c r="T218" i="13"/>
  <c r="U218" i="13"/>
  <c r="V218" i="13"/>
  <c r="S218" i="13"/>
  <c r="W218" i="13"/>
  <c r="W1031" i="13" s="1"/>
  <c r="X218" i="13"/>
  <c r="X1031" i="13" s="1"/>
  <c r="I18" i="14"/>
  <c r="M18" i="6"/>
  <c r="J259" i="14"/>
  <c r="L259" i="14"/>
  <c r="K259" i="14"/>
  <c r="M259" i="14"/>
  <c r="N259" i="14"/>
  <c r="O259" i="14"/>
  <c r="P259" i="14"/>
  <c r="R259" i="14"/>
  <c r="Q259" i="14"/>
  <c r="S259" i="14"/>
  <c r="S1054" i="14" s="1"/>
  <c r="T259" i="14"/>
  <c r="U259" i="14"/>
  <c r="V259" i="14"/>
  <c r="X259" i="14"/>
  <c r="X1054" i="14" s="1"/>
  <c r="W259" i="14"/>
  <c r="W1054" i="14" s="1"/>
  <c r="J157" i="13"/>
  <c r="K157" i="13"/>
  <c r="M157" i="13"/>
  <c r="L157" i="13"/>
  <c r="N157" i="13"/>
  <c r="O157" i="13"/>
  <c r="P157" i="13"/>
  <c r="S157" i="13"/>
  <c r="Q157" i="13"/>
  <c r="T157" i="13"/>
  <c r="V157" i="13"/>
  <c r="R157" i="13"/>
  <c r="U157" i="13"/>
  <c r="X157" i="13"/>
  <c r="X970" i="13" s="1"/>
  <c r="W157" i="13"/>
  <c r="W970" i="13" s="1"/>
  <c r="J98" i="14"/>
  <c r="K98" i="14"/>
  <c r="L98" i="14"/>
  <c r="M98" i="14"/>
  <c r="P98" i="14"/>
  <c r="O98" i="14"/>
  <c r="N98" i="14"/>
  <c r="R98" i="14"/>
  <c r="T98" i="14"/>
  <c r="U98" i="14"/>
  <c r="Q98" i="14"/>
  <c r="V98" i="14"/>
  <c r="S98" i="14"/>
  <c r="X98" i="14"/>
  <c r="X893" i="14" s="1"/>
  <c r="W98" i="14"/>
  <c r="W893" i="14" s="1"/>
  <c r="J247" i="14"/>
  <c r="K247" i="14"/>
  <c r="L247" i="14"/>
  <c r="M247" i="14"/>
  <c r="N247" i="14"/>
  <c r="Q247" i="14"/>
  <c r="O247" i="14"/>
  <c r="R247" i="14"/>
  <c r="P247" i="14"/>
  <c r="S247" i="14"/>
  <c r="U247" i="14"/>
  <c r="T247" i="14"/>
  <c r="V247" i="14"/>
  <c r="W247" i="14"/>
  <c r="W1042" i="14" s="1"/>
  <c r="X247" i="14"/>
  <c r="X1042" i="14" s="1"/>
  <c r="W158" i="18"/>
  <c r="W950" i="18" s="1"/>
  <c r="X158" i="18"/>
  <c r="X950" i="18" s="1"/>
  <c r="P158" i="18"/>
  <c r="N158" i="18"/>
  <c r="O158" i="18"/>
  <c r="U158" i="18"/>
  <c r="R158" i="18"/>
  <c r="L158" i="18"/>
  <c r="J158" i="18"/>
  <c r="S158" i="18"/>
  <c r="K158" i="18"/>
  <c r="V158" i="18"/>
  <c r="M158" i="18"/>
  <c r="T158" i="18"/>
  <c r="Q158" i="18"/>
  <c r="L133" i="5"/>
  <c r="I673" i="13"/>
  <c r="J420" i="13"/>
  <c r="K420" i="13"/>
  <c r="L420" i="13"/>
  <c r="M420" i="13"/>
  <c r="O420" i="13"/>
  <c r="Q420" i="13"/>
  <c r="P420" i="13"/>
  <c r="S420" i="13"/>
  <c r="T420" i="13"/>
  <c r="N420" i="13"/>
  <c r="V420" i="13"/>
  <c r="U420" i="13"/>
  <c r="R420" i="13"/>
  <c r="R455" i="13" s="1"/>
  <c r="W420" i="13"/>
  <c r="W455" i="13" s="1"/>
  <c r="X420" i="13"/>
  <c r="X455" i="13" s="1"/>
  <c r="J156" i="13"/>
  <c r="K156" i="13"/>
  <c r="L156" i="13"/>
  <c r="M156" i="13"/>
  <c r="N156" i="13"/>
  <c r="P156" i="13"/>
  <c r="O156" i="13"/>
  <c r="Q156" i="13"/>
  <c r="R156" i="13"/>
  <c r="S156" i="13"/>
  <c r="T156" i="13"/>
  <c r="V156" i="13"/>
  <c r="U156" i="13"/>
  <c r="W156" i="13"/>
  <c r="W969" i="13" s="1"/>
  <c r="X156" i="13"/>
  <c r="X969" i="13" s="1"/>
  <c r="J259" i="13"/>
  <c r="K259" i="13"/>
  <c r="L259" i="13"/>
  <c r="M259" i="13"/>
  <c r="N259" i="13"/>
  <c r="O259" i="13"/>
  <c r="T259" i="13"/>
  <c r="Q259" i="13"/>
  <c r="P259" i="13"/>
  <c r="R259" i="13"/>
  <c r="S259" i="13"/>
  <c r="V259" i="13"/>
  <c r="U259" i="13"/>
  <c r="W259" i="13"/>
  <c r="W1072" i="13" s="1"/>
  <c r="X259" i="13"/>
  <c r="X1072" i="13" s="1"/>
  <c r="J241" i="13"/>
  <c r="K241" i="13"/>
  <c r="L241" i="13"/>
  <c r="M241" i="13"/>
  <c r="O241" i="13"/>
  <c r="N241" i="13"/>
  <c r="Q241" i="13"/>
  <c r="R241" i="13"/>
  <c r="P241" i="13"/>
  <c r="T241" i="13"/>
  <c r="U241" i="13"/>
  <c r="S241" i="13"/>
  <c r="V241" i="13"/>
  <c r="X241" i="13"/>
  <c r="X1054" i="13" s="1"/>
  <c r="W241" i="13"/>
  <c r="W1054" i="13" s="1"/>
  <c r="J157" i="14"/>
  <c r="K157" i="14"/>
  <c r="L157" i="14"/>
  <c r="M157" i="14"/>
  <c r="O157" i="14"/>
  <c r="N157" i="14"/>
  <c r="P157" i="14"/>
  <c r="Q157" i="14"/>
  <c r="S157" i="14"/>
  <c r="R157" i="14"/>
  <c r="R952" i="14" s="1"/>
  <c r="U157" i="14"/>
  <c r="T157" i="14"/>
  <c r="V157" i="14"/>
  <c r="X157" i="14"/>
  <c r="X952" i="14" s="1"/>
  <c r="W157" i="14"/>
  <c r="W952" i="14" s="1"/>
  <c r="J248" i="13"/>
  <c r="L248" i="13"/>
  <c r="M248" i="13"/>
  <c r="O248" i="13"/>
  <c r="N248" i="13"/>
  <c r="P248" i="13"/>
  <c r="K248" i="13"/>
  <c r="Q248" i="13"/>
  <c r="S248" i="13"/>
  <c r="R248" i="13"/>
  <c r="U248" i="13"/>
  <c r="V248" i="13"/>
  <c r="T248" i="13"/>
  <c r="W248" i="13"/>
  <c r="W1061" i="13" s="1"/>
  <c r="X248" i="13"/>
  <c r="X1061" i="13" s="1"/>
  <c r="M145" i="5"/>
  <c r="I145" i="13"/>
  <c r="M276" i="5"/>
  <c r="I276" i="13"/>
  <c r="Q236" i="18"/>
  <c r="N236" i="18"/>
  <c r="W236" i="18"/>
  <c r="W1028" i="18" s="1"/>
  <c r="X236" i="18"/>
  <c r="X1028" i="18" s="1"/>
  <c r="T236" i="18"/>
  <c r="J236" i="18"/>
  <c r="S236" i="18"/>
  <c r="M236" i="18"/>
  <c r="O236" i="18"/>
  <c r="V236" i="18"/>
  <c r="U236" i="18"/>
  <c r="R236" i="18"/>
  <c r="P236" i="18"/>
  <c r="L236" i="18"/>
  <c r="K236" i="18"/>
  <c r="J677" i="13"/>
  <c r="J818" i="13" s="1"/>
  <c r="K677" i="13"/>
  <c r="L677" i="13"/>
  <c r="P677" i="13"/>
  <c r="N677" i="13"/>
  <c r="Q677" i="13"/>
  <c r="R677" i="13"/>
  <c r="S677" i="13"/>
  <c r="T677" i="13"/>
  <c r="O677" i="13"/>
  <c r="M677" i="13"/>
  <c r="V677" i="13"/>
  <c r="U677" i="13"/>
  <c r="X677" i="13"/>
  <c r="X818" i="13" s="1"/>
  <c r="W677" i="13"/>
  <c r="W818" i="13" s="1"/>
  <c r="U174" i="18"/>
  <c r="N174" i="18"/>
  <c r="K174" i="18"/>
  <c r="T174" i="18"/>
  <c r="L174" i="18"/>
  <c r="X174" i="18"/>
  <c r="X966" i="18" s="1"/>
  <c r="W174" i="18"/>
  <c r="W966" i="18" s="1"/>
  <c r="V174" i="18"/>
  <c r="P174" i="18"/>
  <c r="Q174" i="18"/>
  <c r="R174" i="18"/>
  <c r="O174" i="18"/>
  <c r="S174" i="18"/>
  <c r="J174" i="18"/>
  <c r="M174" i="18"/>
  <c r="I90" i="21"/>
  <c r="Y117" i="17"/>
  <c r="J609" i="17"/>
  <c r="J104" i="13"/>
  <c r="K104" i="13"/>
  <c r="M104" i="13"/>
  <c r="L104" i="13"/>
  <c r="O104" i="13"/>
  <c r="N104" i="13"/>
  <c r="P104" i="13"/>
  <c r="Q104" i="13"/>
  <c r="S104" i="13"/>
  <c r="R104" i="13"/>
  <c r="U104" i="13"/>
  <c r="T104" i="13"/>
  <c r="V104" i="13"/>
  <c r="X104" i="13"/>
  <c r="X917" i="13" s="1"/>
  <c r="W104" i="13"/>
  <c r="W917" i="13" s="1"/>
  <c r="J99" i="14"/>
  <c r="K99" i="14"/>
  <c r="L99" i="14"/>
  <c r="M99" i="14"/>
  <c r="N99" i="14"/>
  <c r="O99" i="14"/>
  <c r="P99" i="14"/>
  <c r="R99" i="14"/>
  <c r="T99" i="14"/>
  <c r="U99" i="14"/>
  <c r="Q99" i="14"/>
  <c r="S99" i="14"/>
  <c r="V99" i="14"/>
  <c r="X99" i="14"/>
  <c r="X894" i="14" s="1"/>
  <c r="W99" i="14"/>
  <c r="W894" i="14" s="1"/>
  <c r="J143" i="13"/>
  <c r="K143" i="13"/>
  <c r="L143" i="13"/>
  <c r="M143" i="13"/>
  <c r="N143" i="13"/>
  <c r="O143" i="13"/>
  <c r="R143" i="13"/>
  <c r="S143" i="13"/>
  <c r="T143" i="13"/>
  <c r="Q143" i="13"/>
  <c r="P143" i="13"/>
  <c r="V143" i="13"/>
  <c r="U143" i="13"/>
  <c r="X143" i="13"/>
  <c r="X956" i="13" s="1"/>
  <c r="W143" i="13"/>
  <c r="W956" i="13" s="1"/>
  <c r="J154" i="13"/>
  <c r="K154" i="13"/>
  <c r="L154" i="13"/>
  <c r="M154" i="13"/>
  <c r="N154" i="13"/>
  <c r="O154" i="13"/>
  <c r="R154" i="13"/>
  <c r="Q154" i="13"/>
  <c r="P154" i="13"/>
  <c r="T154" i="13"/>
  <c r="U154" i="13"/>
  <c r="S154" i="13"/>
  <c r="V154" i="13"/>
  <c r="W154" i="13"/>
  <c r="W967" i="13" s="1"/>
  <c r="X154" i="13"/>
  <c r="X967" i="13" s="1"/>
  <c r="J171" i="14"/>
  <c r="K171" i="14"/>
  <c r="M171" i="14"/>
  <c r="N171" i="14"/>
  <c r="Q171" i="14"/>
  <c r="O171" i="14"/>
  <c r="R171" i="14"/>
  <c r="L171" i="14"/>
  <c r="P171" i="14"/>
  <c r="S171" i="14"/>
  <c r="U171" i="14"/>
  <c r="T171" i="14"/>
  <c r="V171" i="14"/>
  <c r="W171" i="14"/>
  <c r="W966" i="14" s="1"/>
  <c r="X171" i="14"/>
  <c r="X966" i="14" s="1"/>
  <c r="J238" i="14"/>
  <c r="K238" i="14"/>
  <c r="L238" i="14"/>
  <c r="M238" i="14"/>
  <c r="N238" i="14"/>
  <c r="P238" i="14"/>
  <c r="Q238" i="14"/>
  <c r="R238" i="14"/>
  <c r="O238" i="14"/>
  <c r="S238" i="14"/>
  <c r="T238" i="14"/>
  <c r="V238" i="14"/>
  <c r="U238" i="14"/>
  <c r="W238" i="14"/>
  <c r="W1033" i="14" s="1"/>
  <c r="X238" i="14"/>
  <c r="X1033" i="14" s="1"/>
  <c r="J211" i="14"/>
  <c r="K211" i="14"/>
  <c r="M211" i="14"/>
  <c r="L211" i="14"/>
  <c r="O211" i="14"/>
  <c r="N211" i="14"/>
  <c r="P211" i="14"/>
  <c r="S211" i="14"/>
  <c r="Q211" i="14"/>
  <c r="U211" i="14"/>
  <c r="T211" i="14"/>
  <c r="R211" i="14"/>
  <c r="V211" i="14"/>
  <c r="W211" i="14"/>
  <c r="W1006" i="14" s="1"/>
  <c r="X211" i="14"/>
  <c r="X1006" i="14" s="1"/>
  <c r="J162" i="14"/>
  <c r="K162" i="14"/>
  <c r="M162" i="14"/>
  <c r="L162" i="14"/>
  <c r="N162" i="14"/>
  <c r="O162" i="14"/>
  <c r="Q162" i="14"/>
  <c r="R162" i="14"/>
  <c r="S162" i="14"/>
  <c r="T162" i="14"/>
  <c r="P162" i="14"/>
  <c r="V162" i="14"/>
  <c r="U162" i="14"/>
  <c r="W162" i="14"/>
  <c r="W957" i="14" s="1"/>
  <c r="X162" i="14"/>
  <c r="X957" i="14" s="1"/>
  <c r="X198" i="18"/>
  <c r="X990" i="18" s="1"/>
  <c r="W198" i="18"/>
  <c r="W990" i="18" s="1"/>
  <c r="N198" i="18"/>
  <c r="U198" i="18"/>
  <c r="V198" i="18"/>
  <c r="P198" i="18"/>
  <c r="O198" i="18"/>
  <c r="S198" i="18"/>
  <c r="M198" i="18"/>
  <c r="K198" i="18"/>
  <c r="R198" i="18"/>
  <c r="Q198" i="18"/>
  <c r="T198" i="18"/>
  <c r="J198" i="18"/>
  <c r="L198" i="18"/>
  <c r="X204" i="18"/>
  <c r="X996" i="18" s="1"/>
  <c r="W204" i="18"/>
  <c r="W996" i="18" s="1"/>
  <c r="V204" i="18"/>
  <c r="M204" i="18"/>
  <c r="U204" i="18"/>
  <c r="P204" i="18"/>
  <c r="J204" i="18"/>
  <c r="R204" i="18"/>
  <c r="S204" i="18"/>
  <c r="L204" i="18"/>
  <c r="N204" i="18"/>
  <c r="O204" i="18"/>
  <c r="Q204" i="18"/>
  <c r="T204" i="18"/>
  <c r="K204" i="18"/>
  <c r="X171" i="18"/>
  <c r="X963" i="18" s="1"/>
  <c r="W171" i="18"/>
  <c r="W963" i="18" s="1"/>
  <c r="V171" i="18"/>
  <c r="P171" i="18"/>
  <c r="S171" i="18"/>
  <c r="T171" i="18"/>
  <c r="N171" i="18"/>
  <c r="Q171" i="18"/>
  <c r="L171" i="18"/>
  <c r="M171" i="18"/>
  <c r="U171" i="18"/>
  <c r="R171" i="18"/>
  <c r="J171" i="18"/>
  <c r="K171" i="18"/>
  <c r="O171" i="18"/>
  <c r="K405" i="14"/>
  <c r="U405" i="14"/>
  <c r="S405" i="14"/>
  <c r="P405" i="14"/>
  <c r="V405" i="14"/>
  <c r="W405" i="14"/>
  <c r="T405" i="14"/>
  <c r="L405" i="14"/>
  <c r="N405" i="14"/>
  <c r="X405" i="14"/>
  <c r="R405" i="14"/>
  <c r="J405" i="14"/>
  <c r="Q405" i="14"/>
  <c r="M405" i="14"/>
  <c r="O405" i="14"/>
  <c r="J219" i="14"/>
  <c r="K219" i="14"/>
  <c r="L219" i="14"/>
  <c r="O219" i="14"/>
  <c r="M219" i="14"/>
  <c r="N219" i="14"/>
  <c r="P219" i="14"/>
  <c r="Q219" i="14"/>
  <c r="S219" i="14"/>
  <c r="R219" i="14"/>
  <c r="U219" i="14"/>
  <c r="T219" i="14"/>
  <c r="V219" i="14"/>
  <c r="W219" i="14"/>
  <c r="W1014" i="14" s="1"/>
  <c r="X219" i="14"/>
  <c r="X1014" i="14" s="1"/>
  <c r="J263" i="14"/>
  <c r="K263" i="14"/>
  <c r="L263" i="14"/>
  <c r="M263" i="14"/>
  <c r="N263" i="14"/>
  <c r="Q263" i="14"/>
  <c r="R263" i="14"/>
  <c r="P263" i="14"/>
  <c r="O263" i="14"/>
  <c r="S263" i="14"/>
  <c r="U263" i="14"/>
  <c r="T263" i="14"/>
  <c r="V263" i="14"/>
  <c r="W263" i="14"/>
  <c r="W1058" i="14" s="1"/>
  <c r="X263" i="14"/>
  <c r="X1058" i="14" s="1"/>
  <c r="Q90" i="21"/>
  <c r="J194" i="13"/>
  <c r="K194" i="13"/>
  <c r="L194" i="13"/>
  <c r="O194" i="13"/>
  <c r="M194" i="13"/>
  <c r="N194" i="13"/>
  <c r="R194" i="13"/>
  <c r="Q194" i="13"/>
  <c r="S194" i="13"/>
  <c r="P194" i="13"/>
  <c r="U194" i="13"/>
  <c r="V194" i="13"/>
  <c r="T194" i="13"/>
  <c r="X194" i="13"/>
  <c r="X1007" i="13" s="1"/>
  <c r="W194" i="13"/>
  <c r="W1007" i="13" s="1"/>
  <c r="J149" i="13"/>
  <c r="K149" i="13"/>
  <c r="L149" i="13"/>
  <c r="M149" i="13"/>
  <c r="N149" i="13"/>
  <c r="O149" i="13"/>
  <c r="Q149" i="13"/>
  <c r="P149" i="13"/>
  <c r="R149" i="13"/>
  <c r="S149" i="13"/>
  <c r="T149" i="13"/>
  <c r="U149" i="13"/>
  <c r="V149" i="13"/>
  <c r="X149" i="13"/>
  <c r="W149" i="13"/>
  <c r="J235" i="14"/>
  <c r="L235" i="14"/>
  <c r="K235" i="14"/>
  <c r="M235" i="14"/>
  <c r="P235" i="14"/>
  <c r="R235" i="14"/>
  <c r="O235" i="14"/>
  <c r="Q235" i="14"/>
  <c r="N235" i="14"/>
  <c r="S235" i="14"/>
  <c r="T235" i="14"/>
  <c r="U235" i="14"/>
  <c r="V235" i="14"/>
  <c r="X235" i="14"/>
  <c r="X1030" i="14" s="1"/>
  <c r="W235" i="14"/>
  <c r="W1030" i="14" s="1"/>
  <c r="J249" i="14"/>
  <c r="K249" i="14"/>
  <c r="L249" i="14"/>
  <c r="M249" i="14"/>
  <c r="O249" i="14"/>
  <c r="N249" i="14"/>
  <c r="P249" i="14"/>
  <c r="R249" i="14"/>
  <c r="S249" i="14"/>
  <c r="U249" i="14"/>
  <c r="Q249" i="14"/>
  <c r="V249" i="14"/>
  <c r="T249" i="14"/>
  <c r="X249" i="14"/>
  <c r="X1044" i="14" s="1"/>
  <c r="W249" i="14"/>
  <c r="W1044" i="14" s="1"/>
  <c r="J248" i="14"/>
  <c r="K248" i="14"/>
  <c r="L248" i="14"/>
  <c r="M248" i="14"/>
  <c r="N248" i="14"/>
  <c r="P248" i="14"/>
  <c r="O248" i="14"/>
  <c r="R248" i="14"/>
  <c r="S248" i="14"/>
  <c r="U248" i="14"/>
  <c r="Q248" i="14"/>
  <c r="V248" i="14"/>
  <c r="T248" i="14"/>
  <c r="W248" i="14"/>
  <c r="W1043" i="14" s="1"/>
  <c r="X248" i="14"/>
  <c r="X1043" i="14" s="1"/>
  <c r="J214" i="14"/>
  <c r="K214" i="14"/>
  <c r="L214" i="14"/>
  <c r="M214" i="14"/>
  <c r="N214" i="14"/>
  <c r="O214" i="14"/>
  <c r="P214" i="14"/>
  <c r="Q214" i="14"/>
  <c r="R214" i="14"/>
  <c r="S214" i="14"/>
  <c r="T214" i="14"/>
  <c r="V214" i="14"/>
  <c r="U214" i="14"/>
  <c r="W214" i="14"/>
  <c r="W1009" i="14" s="1"/>
  <c r="X214" i="14"/>
  <c r="X1009" i="14" s="1"/>
  <c r="J149" i="18"/>
  <c r="M149" i="18"/>
  <c r="W149" i="18"/>
  <c r="W941" i="18" s="1"/>
  <c r="U149" i="18"/>
  <c r="T149" i="18"/>
  <c r="V149" i="18"/>
  <c r="K149" i="18"/>
  <c r="N149" i="18"/>
  <c r="R149" i="18"/>
  <c r="X149" i="18"/>
  <c r="X941" i="18" s="1"/>
  <c r="P149" i="18"/>
  <c r="L149" i="18"/>
  <c r="Q149" i="18"/>
  <c r="S149" i="18"/>
  <c r="O149" i="18"/>
  <c r="J762" i="14"/>
  <c r="J798" i="14" s="1"/>
  <c r="K762" i="14"/>
  <c r="N762" i="14"/>
  <c r="M762" i="14"/>
  <c r="O762" i="14"/>
  <c r="L762" i="14"/>
  <c r="P762" i="14"/>
  <c r="Q762" i="14"/>
  <c r="T762" i="14"/>
  <c r="S762" i="14"/>
  <c r="V762" i="14"/>
  <c r="R762" i="14"/>
  <c r="U762" i="14"/>
  <c r="X762" i="14"/>
  <c r="X798" i="14" s="1"/>
  <c r="W762" i="14"/>
  <c r="W798" i="14" s="1"/>
  <c r="J151" i="14"/>
  <c r="L151" i="14"/>
  <c r="K151" i="14"/>
  <c r="M151" i="14"/>
  <c r="O151" i="14"/>
  <c r="O946" i="14" s="1"/>
  <c r="N151" i="14"/>
  <c r="P151" i="14"/>
  <c r="R151" i="14"/>
  <c r="S151" i="14"/>
  <c r="T151" i="14"/>
  <c r="U151" i="14"/>
  <c r="Q151" i="14"/>
  <c r="V151" i="14"/>
  <c r="X151" i="14"/>
  <c r="X946" i="14" s="1"/>
  <c r="W151" i="14"/>
  <c r="W946" i="14" s="1"/>
  <c r="J255" i="13"/>
  <c r="K255" i="13"/>
  <c r="L255" i="13"/>
  <c r="M255" i="13"/>
  <c r="N255" i="13"/>
  <c r="P255" i="13"/>
  <c r="S255" i="13"/>
  <c r="R255" i="13"/>
  <c r="U255" i="13"/>
  <c r="O255" i="13"/>
  <c r="T255" i="13"/>
  <c r="V255" i="13"/>
  <c r="Q255" i="13"/>
  <c r="X255" i="13"/>
  <c r="X1068" i="13" s="1"/>
  <c r="W255" i="13"/>
  <c r="W1068" i="13" s="1"/>
  <c r="J180" i="14"/>
  <c r="J975" i="14" s="1"/>
  <c r="K180" i="14"/>
  <c r="L180" i="14"/>
  <c r="M180" i="14"/>
  <c r="N180" i="14"/>
  <c r="P180" i="14"/>
  <c r="Q180" i="14"/>
  <c r="S180" i="14"/>
  <c r="R180" i="14"/>
  <c r="U180" i="14"/>
  <c r="O180" i="14"/>
  <c r="T180" i="14"/>
  <c r="V180" i="14"/>
  <c r="X180" i="14"/>
  <c r="X975" i="14" s="1"/>
  <c r="W180" i="14"/>
  <c r="W975" i="14" s="1"/>
  <c r="J167" i="14"/>
  <c r="J962" i="14" s="1"/>
  <c r="L167" i="14"/>
  <c r="K167" i="14"/>
  <c r="M167" i="14"/>
  <c r="N167" i="14"/>
  <c r="O167" i="14"/>
  <c r="P167" i="14"/>
  <c r="R167" i="14"/>
  <c r="Q167" i="14"/>
  <c r="S167" i="14"/>
  <c r="T167" i="14"/>
  <c r="U167" i="14"/>
  <c r="V167" i="14"/>
  <c r="W167" i="14"/>
  <c r="W962" i="14" s="1"/>
  <c r="X167" i="14"/>
  <c r="X962" i="14" s="1"/>
  <c r="X256" i="18"/>
  <c r="X1048" i="18" s="1"/>
  <c r="W256" i="18"/>
  <c r="W1048" i="18" s="1"/>
  <c r="L256" i="18"/>
  <c r="P256" i="18"/>
  <c r="T256" i="18"/>
  <c r="R256" i="18"/>
  <c r="N256" i="18"/>
  <c r="Q256" i="18"/>
  <c r="U256" i="18"/>
  <c r="S256" i="18"/>
  <c r="K256" i="18"/>
  <c r="M256" i="18"/>
  <c r="V256" i="18"/>
  <c r="O256" i="18"/>
  <c r="J256" i="18"/>
  <c r="W117" i="18"/>
  <c r="W909" i="18" s="1"/>
  <c r="J117" i="18"/>
  <c r="M117" i="18"/>
  <c r="U117" i="18"/>
  <c r="N117" i="18"/>
  <c r="K117" i="18"/>
  <c r="Q117" i="18"/>
  <c r="T117" i="18"/>
  <c r="P117" i="18"/>
  <c r="S117" i="18"/>
  <c r="O117" i="18"/>
  <c r="R117" i="18"/>
  <c r="X117" i="18"/>
  <c r="X909" i="18" s="1"/>
  <c r="L117" i="18"/>
  <c r="V117" i="18"/>
  <c r="X257" i="18"/>
  <c r="X1049" i="18" s="1"/>
  <c r="W257" i="18"/>
  <c r="W1049" i="18" s="1"/>
  <c r="T257" i="18"/>
  <c r="V257" i="18"/>
  <c r="U257" i="18"/>
  <c r="K257" i="18"/>
  <c r="P257" i="18"/>
  <c r="O257" i="18"/>
  <c r="J257" i="18"/>
  <c r="L257" i="18"/>
  <c r="M257" i="18"/>
  <c r="S257" i="18"/>
  <c r="R257" i="18"/>
  <c r="N257" i="18"/>
  <c r="Q257" i="18"/>
  <c r="X152" i="18"/>
  <c r="X944" i="18" s="1"/>
  <c r="W152" i="18"/>
  <c r="W944" i="18" s="1"/>
  <c r="T152" i="18"/>
  <c r="K152" i="18"/>
  <c r="R152" i="18"/>
  <c r="P152" i="18"/>
  <c r="N152" i="18"/>
  <c r="M152" i="18"/>
  <c r="V152" i="18"/>
  <c r="U152" i="18"/>
  <c r="J152" i="18"/>
  <c r="J944" i="18" s="1"/>
  <c r="S152" i="18"/>
  <c r="L152" i="18"/>
  <c r="Q152" i="18"/>
  <c r="O152" i="18"/>
  <c r="J691" i="13"/>
  <c r="J726" i="13" s="1"/>
  <c r="L691" i="13"/>
  <c r="K691" i="13"/>
  <c r="M691" i="13"/>
  <c r="P691" i="13"/>
  <c r="N691" i="13"/>
  <c r="O691" i="13"/>
  <c r="R691" i="13"/>
  <c r="Q691" i="13"/>
  <c r="S691" i="13"/>
  <c r="U691" i="13"/>
  <c r="T691" i="13"/>
  <c r="V691" i="13"/>
  <c r="W691" i="13"/>
  <c r="W726" i="13" s="1"/>
  <c r="X691" i="13"/>
  <c r="X726" i="13" s="1"/>
  <c r="K133" i="10"/>
  <c r="I395" i="18"/>
  <c r="J121" i="13"/>
  <c r="K121" i="13"/>
  <c r="L121" i="13"/>
  <c r="M121" i="13"/>
  <c r="O121" i="13"/>
  <c r="N121" i="13"/>
  <c r="R121" i="13"/>
  <c r="Q121" i="13"/>
  <c r="P121" i="13"/>
  <c r="S121" i="13"/>
  <c r="U121" i="13"/>
  <c r="T121" i="13"/>
  <c r="T934" i="13" s="1"/>
  <c r="V121" i="13"/>
  <c r="X121" i="13"/>
  <c r="X934" i="13" s="1"/>
  <c r="W121" i="13"/>
  <c r="W934" i="13" s="1"/>
  <c r="J96" i="13"/>
  <c r="K96" i="13"/>
  <c r="M96" i="13"/>
  <c r="L96" i="13"/>
  <c r="O96" i="13"/>
  <c r="P96" i="13"/>
  <c r="N96" i="13"/>
  <c r="Q96" i="13"/>
  <c r="S96" i="13"/>
  <c r="R96" i="13"/>
  <c r="U96" i="13"/>
  <c r="T96" i="13"/>
  <c r="V96" i="13"/>
  <c r="X96" i="13"/>
  <c r="X909" i="13" s="1"/>
  <c r="W96" i="13"/>
  <c r="W909" i="13" s="1"/>
  <c r="W247" i="18"/>
  <c r="W1039" i="18" s="1"/>
  <c r="X247" i="18"/>
  <c r="X1039" i="18" s="1"/>
  <c r="U247" i="18"/>
  <c r="T247" i="18"/>
  <c r="Q247" i="18"/>
  <c r="O247" i="18"/>
  <c r="V247" i="18"/>
  <c r="K247" i="18"/>
  <c r="R247" i="18"/>
  <c r="L247" i="18"/>
  <c r="J247" i="18"/>
  <c r="S247" i="18"/>
  <c r="P247" i="18"/>
  <c r="M247" i="18"/>
  <c r="N247" i="18"/>
  <c r="J254" i="13"/>
  <c r="L254" i="13"/>
  <c r="K254" i="13"/>
  <c r="M254" i="13"/>
  <c r="N254" i="13"/>
  <c r="P254" i="13"/>
  <c r="Q254" i="13"/>
  <c r="S254" i="13"/>
  <c r="R254" i="13"/>
  <c r="O254" i="13"/>
  <c r="U254" i="13"/>
  <c r="T254" i="13"/>
  <c r="V254" i="13"/>
  <c r="W254" i="13"/>
  <c r="W1067" i="13" s="1"/>
  <c r="X254" i="13"/>
  <c r="X1067" i="13" s="1"/>
  <c r="J102" i="13"/>
  <c r="J915" i="13" s="1"/>
  <c r="K102" i="13"/>
  <c r="L102" i="13"/>
  <c r="N102" i="13"/>
  <c r="P102" i="13"/>
  <c r="Q102" i="13"/>
  <c r="R102" i="13"/>
  <c r="M102" i="13"/>
  <c r="U102" i="13"/>
  <c r="S102" i="13"/>
  <c r="T102" i="13"/>
  <c r="O102" i="13"/>
  <c r="V102" i="13"/>
  <c r="W102" i="13"/>
  <c r="W915" i="13" s="1"/>
  <c r="X102" i="13"/>
  <c r="X915" i="13" s="1"/>
  <c r="J110" i="13"/>
  <c r="L110" i="13"/>
  <c r="M110" i="13"/>
  <c r="K110" i="13"/>
  <c r="N110" i="13"/>
  <c r="O110" i="13"/>
  <c r="P110" i="13"/>
  <c r="Q110" i="13"/>
  <c r="U110" i="13"/>
  <c r="T110" i="13"/>
  <c r="V110" i="13"/>
  <c r="R110" i="13"/>
  <c r="S110" i="13"/>
  <c r="W110" i="13"/>
  <c r="W923" i="13" s="1"/>
  <c r="X110" i="13"/>
  <c r="X923" i="13" s="1"/>
  <c r="W162" i="18"/>
  <c r="W954" i="18" s="1"/>
  <c r="X162" i="18"/>
  <c r="X954" i="18" s="1"/>
  <c r="O162" i="18"/>
  <c r="R162" i="18"/>
  <c r="S162" i="18"/>
  <c r="V162" i="18"/>
  <c r="J162" i="18"/>
  <c r="U162" i="18"/>
  <c r="Q162" i="18"/>
  <c r="T162" i="18"/>
  <c r="N162" i="18"/>
  <c r="P162" i="18"/>
  <c r="K162" i="18"/>
  <c r="L162" i="18"/>
  <c r="M162" i="18"/>
  <c r="W203" i="18"/>
  <c r="W995" i="18" s="1"/>
  <c r="X203" i="18"/>
  <c r="X995" i="18" s="1"/>
  <c r="Q203" i="18"/>
  <c r="T203" i="18"/>
  <c r="M203" i="18"/>
  <c r="S203" i="18"/>
  <c r="U203" i="18"/>
  <c r="R203" i="18"/>
  <c r="K203" i="18"/>
  <c r="L203" i="18"/>
  <c r="V203" i="18"/>
  <c r="N203" i="18"/>
  <c r="J203" i="18"/>
  <c r="O203" i="18"/>
  <c r="P203" i="18"/>
  <c r="W97" i="18"/>
  <c r="W889" i="18" s="1"/>
  <c r="X97" i="18"/>
  <c r="X889" i="18" s="1"/>
  <c r="P97" i="18"/>
  <c r="R97" i="18"/>
  <c r="T97" i="18"/>
  <c r="L97" i="18"/>
  <c r="N97" i="18"/>
  <c r="U97" i="18"/>
  <c r="M97" i="18"/>
  <c r="J97" i="18"/>
  <c r="O97" i="18"/>
  <c r="S97" i="18"/>
  <c r="Q97" i="18"/>
  <c r="V97" i="18"/>
  <c r="K97" i="18"/>
  <c r="J637" i="13"/>
  <c r="J673" i="13" s="1"/>
  <c r="K637" i="13"/>
  <c r="L637" i="13"/>
  <c r="M637" i="13"/>
  <c r="N637" i="13"/>
  <c r="O637" i="13"/>
  <c r="P637" i="13"/>
  <c r="Q637" i="13"/>
  <c r="R637" i="13"/>
  <c r="T637" i="13"/>
  <c r="V637" i="13"/>
  <c r="S637" i="13"/>
  <c r="U637" i="13"/>
  <c r="W637" i="13"/>
  <c r="W673" i="13" s="1"/>
  <c r="X637" i="13"/>
  <c r="X673" i="13" s="1"/>
  <c r="K133" i="5"/>
  <c r="I402" i="13"/>
  <c r="J141" i="13"/>
  <c r="K141" i="13"/>
  <c r="M141" i="13"/>
  <c r="L141" i="13"/>
  <c r="N141" i="13"/>
  <c r="O141" i="13"/>
  <c r="P141" i="13"/>
  <c r="Q141" i="13"/>
  <c r="R141" i="13"/>
  <c r="S141" i="13"/>
  <c r="T141" i="13"/>
  <c r="U141" i="13"/>
  <c r="V141" i="13"/>
  <c r="W141" i="13"/>
  <c r="X141" i="13"/>
  <c r="J176" i="13"/>
  <c r="K176" i="13"/>
  <c r="M176" i="13"/>
  <c r="O176" i="13"/>
  <c r="L176" i="13"/>
  <c r="N176" i="13"/>
  <c r="P176" i="13"/>
  <c r="Q176" i="13"/>
  <c r="S176" i="13"/>
  <c r="R176" i="13"/>
  <c r="U176" i="13"/>
  <c r="T176" i="13"/>
  <c r="V176" i="13"/>
  <c r="W176" i="13"/>
  <c r="W989" i="13" s="1"/>
  <c r="X176" i="13"/>
  <c r="X989" i="13" s="1"/>
  <c r="J112" i="14"/>
  <c r="K112" i="14"/>
  <c r="L112" i="14"/>
  <c r="M112" i="14"/>
  <c r="N112" i="14"/>
  <c r="O112" i="14"/>
  <c r="Q112" i="14"/>
  <c r="P112" i="14"/>
  <c r="R112" i="14"/>
  <c r="S112" i="14"/>
  <c r="U112" i="14"/>
  <c r="V112" i="14"/>
  <c r="T112" i="14"/>
  <c r="X112" i="14"/>
  <c r="X907" i="14" s="1"/>
  <c r="W112" i="14"/>
  <c r="W907" i="14" s="1"/>
  <c r="X240" i="18"/>
  <c r="X1032" i="18" s="1"/>
  <c r="W240" i="18"/>
  <c r="W1032" i="18" s="1"/>
  <c r="T240" i="18"/>
  <c r="V240" i="18"/>
  <c r="P240" i="18"/>
  <c r="U240" i="18"/>
  <c r="J240" i="18"/>
  <c r="J1032" i="18" s="1"/>
  <c r="S240" i="18"/>
  <c r="N240" i="18"/>
  <c r="L240" i="18"/>
  <c r="O240" i="18"/>
  <c r="R240" i="18"/>
  <c r="M240" i="18"/>
  <c r="K240" i="18"/>
  <c r="Q240" i="18"/>
  <c r="X249" i="18"/>
  <c r="X1041" i="18" s="1"/>
  <c r="U249" i="18"/>
  <c r="W249" i="18"/>
  <c r="W1041" i="18" s="1"/>
  <c r="V249" i="18"/>
  <c r="T249" i="18"/>
  <c r="N249" i="18"/>
  <c r="L249" i="18"/>
  <c r="Q249" i="18"/>
  <c r="O249" i="18"/>
  <c r="R249" i="18"/>
  <c r="M249" i="18"/>
  <c r="P249" i="18"/>
  <c r="K249" i="18"/>
  <c r="J249" i="18"/>
  <c r="S249" i="18"/>
  <c r="Q675" i="18"/>
  <c r="K675" i="18"/>
  <c r="L675" i="18"/>
  <c r="W675" i="18"/>
  <c r="W711" i="18" s="1"/>
  <c r="T675" i="18"/>
  <c r="S675" i="18"/>
  <c r="X675" i="18"/>
  <c r="X711" i="18" s="1"/>
  <c r="V675" i="18"/>
  <c r="O675" i="18"/>
  <c r="M675" i="18"/>
  <c r="U675" i="18"/>
  <c r="P675" i="18"/>
  <c r="R675" i="18"/>
  <c r="N675" i="18"/>
  <c r="J675" i="18"/>
  <c r="J711" i="18" s="1"/>
  <c r="J164" i="13"/>
  <c r="K164" i="13"/>
  <c r="L164" i="13"/>
  <c r="N164" i="13"/>
  <c r="P164" i="13"/>
  <c r="M164" i="13"/>
  <c r="O164" i="13"/>
  <c r="Q164" i="13"/>
  <c r="R164" i="13"/>
  <c r="T164" i="13"/>
  <c r="S164" i="13"/>
  <c r="V164" i="13"/>
  <c r="U164" i="13"/>
  <c r="X164" i="13"/>
  <c r="X977" i="13" s="1"/>
  <c r="W164" i="13"/>
  <c r="W977" i="13" s="1"/>
  <c r="J267" i="13"/>
  <c r="K267" i="13"/>
  <c r="L267" i="13"/>
  <c r="M267" i="13"/>
  <c r="N267" i="13"/>
  <c r="O267" i="13"/>
  <c r="T267" i="13"/>
  <c r="Q267" i="13"/>
  <c r="R267" i="13"/>
  <c r="S267" i="13"/>
  <c r="P267" i="13"/>
  <c r="V267" i="13"/>
  <c r="U267" i="13"/>
  <c r="X267" i="13"/>
  <c r="X1080" i="13" s="1"/>
  <c r="W267" i="13"/>
  <c r="W1080" i="13" s="1"/>
  <c r="J249" i="13"/>
  <c r="K249" i="13"/>
  <c r="L249" i="13"/>
  <c r="M249" i="13"/>
  <c r="O249" i="13"/>
  <c r="N249" i="13"/>
  <c r="P249" i="13"/>
  <c r="Q249" i="13"/>
  <c r="S249" i="13"/>
  <c r="R249" i="13"/>
  <c r="U249" i="13"/>
  <c r="V249" i="13"/>
  <c r="T249" i="13"/>
  <c r="W249" i="13"/>
  <c r="W1062" i="13" s="1"/>
  <c r="X249" i="13"/>
  <c r="X1062" i="13" s="1"/>
  <c r="J165" i="14"/>
  <c r="K165" i="14"/>
  <c r="L165" i="14"/>
  <c r="O165" i="14"/>
  <c r="M165" i="14"/>
  <c r="N165" i="14"/>
  <c r="P165" i="14"/>
  <c r="Q165" i="14"/>
  <c r="S165" i="14"/>
  <c r="U165" i="14"/>
  <c r="R165" i="14"/>
  <c r="T165" i="14"/>
  <c r="V165" i="14"/>
  <c r="X165" i="14"/>
  <c r="X960" i="14" s="1"/>
  <c r="W165" i="14"/>
  <c r="W960" i="14" s="1"/>
  <c r="J261" i="13"/>
  <c r="K261" i="13"/>
  <c r="L261" i="13"/>
  <c r="M261" i="13"/>
  <c r="O261" i="13"/>
  <c r="N261" i="13"/>
  <c r="Q261" i="13"/>
  <c r="P261" i="13"/>
  <c r="T261" i="13"/>
  <c r="R261" i="13"/>
  <c r="V261" i="13"/>
  <c r="S261" i="13"/>
  <c r="U261" i="13"/>
  <c r="W261" i="13"/>
  <c r="W1074" i="13" s="1"/>
  <c r="X261" i="13"/>
  <c r="X1074" i="13" s="1"/>
  <c r="J155" i="13"/>
  <c r="K155" i="13"/>
  <c r="L155" i="13"/>
  <c r="M155" i="13"/>
  <c r="N155" i="13"/>
  <c r="P155" i="13"/>
  <c r="O155" i="13"/>
  <c r="T155" i="13"/>
  <c r="Q155" i="13"/>
  <c r="V155" i="13"/>
  <c r="U155" i="13"/>
  <c r="R155" i="13"/>
  <c r="S155" i="13"/>
  <c r="W155" i="13"/>
  <c r="W968" i="13" s="1"/>
  <c r="X155" i="13"/>
  <c r="X968" i="13" s="1"/>
  <c r="J224" i="13"/>
  <c r="J1037" i="13" s="1"/>
  <c r="K224" i="13"/>
  <c r="O224" i="13"/>
  <c r="L224" i="13"/>
  <c r="P224" i="13"/>
  <c r="M224" i="13"/>
  <c r="Q224" i="13"/>
  <c r="R224" i="13"/>
  <c r="R1037" i="13" s="1"/>
  <c r="S224" i="13"/>
  <c r="T224" i="13"/>
  <c r="N224" i="13"/>
  <c r="U224" i="13"/>
  <c r="V224" i="13"/>
  <c r="X224" i="13"/>
  <c r="X1037" i="13" s="1"/>
  <c r="W224" i="13"/>
  <c r="W1037" i="13" s="1"/>
  <c r="J170" i="14"/>
  <c r="K170" i="14"/>
  <c r="L170" i="14"/>
  <c r="M170" i="14"/>
  <c r="N170" i="14"/>
  <c r="O170" i="14"/>
  <c r="P170" i="14"/>
  <c r="Q170" i="14"/>
  <c r="R170" i="14"/>
  <c r="T170" i="14"/>
  <c r="U170" i="14"/>
  <c r="V170" i="14"/>
  <c r="S170" i="14"/>
  <c r="X170" i="14"/>
  <c r="X965" i="14" s="1"/>
  <c r="W170" i="14"/>
  <c r="W965" i="14" s="1"/>
  <c r="J120" i="14"/>
  <c r="K120" i="14"/>
  <c r="M120" i="14"/>
  <c r="L120" i="14"/>
  <c r="N120" i="14"/>
  <c r="O120" i="14"/>
  <c r="S120" i="14"/>
  <c r="T120" i="14"/>
  <c r="Q120" i="14"/>
  <c r="V120" i="14"/>
  <c r="U120" i="14"/>
  <c r="P120" i="14"/>
  <c r="R120" i="14"/>
  <c r="W120" i="14"/>
  <c r="W915" i="14" s="1"/>
  <c r="X120" i="14"/>
  <c r="X915" i="14" s="1"/>
  <c r="W178" i="18"/>
  <c r="W970" i="18" s="1"/>
  <c r="X178" i="18"/>
  <c r="X970" i="18" s="1"/>
  <c r="Q178" i="18"/>
  <c r="P178" i="18"/>
  <c r="T178" i="18"/>
  <c r="U178" i="18"/>
  <c r="O178" i="18"/>
  <c r="M178" i="18"/>
  <c r="K178" i="18"/>
  <c r="J178" i="18"/>
  <c r="S178" i="18"/>
  <c r="S970" i="18" s="1"/>
  <c r="R178" i="18"/>
  <c r="V178" i="18"/>
  <c r="L178" i="18"/>
  <c r="N178" i="18"/>
  <c r="W160" i="18"/>
  <c r="W952" i="18" s="1"/>
  <c r="X160" i="18"/>
  <c r="X952" i="18" s="1"/>
  <c r="R160" i="18"/>
  <c r="S160" i="18"/>
  <c r="V160" i="18"/>
  <c r="J160" i="18"/>
  <c r="L160" i="18"/>
  <c r="O160" i="18"/>
  <c r="P160" i="18"/>
  <c r="T160" i="18"/>
  <c r="N160" i="18"/>
  <c r="U160" i="18"/>
  <c r="K160" i="18"/>
  <c r="Q160" i="18"/>
  <c r="M160" i="18"/>
  <c r="W167" i="18"/>
  <c r="W959" i="18" s="1"/>
  <c r="X167" i="18"/>
  <c r="X959" i="18" s="1"/>
  <c r="U167" i="18"/>
  <c r="N167" i="18"/>
  <c r="V167" i="18"/>
  <c r="R167" i="18"/>
  <c r="T167" i="18"/>
  <c r="S167" i="18"/>
  <c r="P167" i="18"/>
  <c r="L167" i="18"/>
  <c r="M167" i="18"/>
  <c r="O167" i="18"/>
  <c r="Q167" i="18"/>
  <c r="K167" i="18"/>
  <c r="J167" i="18"/>
  <c r="W170" i="18"/>
  <c r="W962" i="18" s="1"/>
  <c r="X170" i="18"/>
  <c r="X962" i="18" s="1"/>
  <c r="Q170" i="18"/>
  <c r="T170" i="18"/>
  <c r="S170" i="18"/>
  <c r="K170" i="18"/>
  <c r="V170" i="18"/>
  <c r="R170" i="18"/>
  <c r="L170" i="18"/>
  <c r="J170" i="18"/>
  <c r="N170" i="18"/>
  <c r="O170" i="18"/>
  <c r="P170" i="18"/>
  <c r="U170" i="18"/>
  <c r="M170" i="18"/>
  <c r="J734" i="13"/>
  <c r="J769" i="13" s="1"/>
  <c r="K734" i="13"/>
  <c r="N734" i="13"/>
  <c r="M734" i="13"/>
  <c r="O734" i="13"/>
  <c r="L734" i="13"/>
  <c r="P734" i="13"/>
  <c r="T734" i="13"/>
  <c r="R734" i="13"/>
  <c r="S734" i="13"/>
  <c r="V734" i="13"/>
  <c r="U734" i="13"/>
  <c r="Q734" i="13"/>
  <c r="X734" i="13"/>
  <c r="X769" i="13" s="1"/>
  <c r="W734" i="13"/>
  <c r="W769" i="13" s="1"/>
  <c r="J253" i="14"/>
  <c r="K253" i="14"/>
  <c r="L253" i="14"/>
  <c r="N253" i="14"/>
  <c r="O253" i="14"/>
  <c r="Q253" i="14"/>
  <c r="M253" i="14"/>
  <c r="R253" i="14"/>
  <c r="S253" i="14"/>
  <c r="T253" i="14"/>
  <c r="P253" i="14"/>
  <c r="V253" i="14"/>
  <c r="U253" i="14"/>
  <c r="W253" i="14"/>
  <c r="W1048" i="14" s="1"/>
  <c r="X253" i="14"/>
  <c r="X1048" i="14" s="1"/>
  <c r="W235" i="18"/>
  <c r="W1027" i="18" s="1"/>
  <c r="X235" i="18"/>
  <c r="X1027" i="18" s="1"/>
  <c r="K235" i="18"/>
  <c r="S235" i="18"/>
  <c r="U235" i="18"/>
  <c r="V235" i="18"/>
  <c r="R235" i="18"/>
  <c r="O235" i="18"/>
  <c r="P235" i="18"/>
  <c r="N235" i="18"/>
  <c r="L235" i="18"/>
  <c r="T235" i="18"/>
  <c r="Q235" i="18"/>
  <c r="J235" i="18"/>
  <c r="M235" i="18"/>
  <c r="X495" i="18"/>
  <c r="X531" i="18" s="1"/>
  <c r="W495" i="18"/>
  <c r="W531" i="18" s="1"/>
  <c r="J495" i="18"/>
  <c r="P495" i="18"/>
  <c r="N495" i="18"/>
  <c r="K495" i="18"/>
  <c r="O495" i="18"/>
  <c r="M495" i="18"/>
  <c r="R495" i="18"/>
  <c r="R531" i="18" s="1"/>
  <c r="T495" i="18"/>
  <c r="S495" i="18"/>
  <c r="L495" i="18"/>
  <c r="Q495" i="18"/>
  <c r="V495" i="18"/>
  <c r="U495" i="18"/>
  <c r="J107" i="13"/>
  <c r="K107" i="13"/>
  <c r="L107" i="13"/>
  <c r="M107" i="13"/>
  <c r="N107" i="13"/>
  <c r="P107" i="13"/>
  <c r="O107" i="13"/>
  <c r="Q107" i="13"/>
  <c r="R107" i="13"/>
  <c r="T107" i="13"/>
  <c r="S107" i="13"/>
  <c r="V107" i="13"/>
  <c r="U107" i="13"/>
  <c r="W107" i="13"/>
  <c r="W920" i="13" s="1"/>
  <c r="X107" i="13"/>
  <c r="X920" i="13" s="1"/>
  <c r="J107" i="14"/>
  <c r="K107" i="14"/>
  <c r="L107" i="14"/>
  <c r="M107" i="14"/>
  <c r="O107" i="14"/>
  <c r="N107" i="14"/>
  <c r="P107" i="14"/>
  <c r="Q107" i="14"/>
  <c r="S107" i="14"/>
  <c r="T107" i="14"/>
  <c r="R107" i="14"/>
  <c r="U107" i="14"/>
  <c r="V107" i="14"/>
  <c r="X107" i="14"/>
  <c r="X902" i="14" s="1"/>
  <c r="W107" i="14"/>
  <c r="W902" i="14" s="1"/>
  <c r="J152" i="13"/>
  <c r="K152" i="13"/>
  <c r="L152" i="13"/>
  <c r="O152" i="13"/>
  <c r="P152" i="13"/>
  <c r="N152" i="13"/>
  <c r="M152" i="13"/>
  <c r="Q152" i="13"/>
  <c r="R152" i="13"/>
  <c r="T152" i="13"/>
  <c r="U152" i="13"/>
  <c r="S152" i="13"/>
  <c r="V152" i="13"/>
  <c r="X152" i="13"/>
  <c r="X965" i="13" s="1"/>
  <c r="W152" i="13"/>
  <c r="W965" i="13" s="1"/>
  <c r="J158" i="13"/>
  <c r="K158" i="13"/>
  <c r="L158" i="13"/>
  <c r="M158" i="13"/>
  <c r="N158" i="13"/>
  <c r="Q158" i="13"/>
  <c r="P158" i="13"/>
  <c r="S158" i="13"/>
  <c r="O158" i="13"/>
  <c r="R158" i="13"/>
  <c r="U158" i="13"/>
  <c r="V158" i="13"/>
  <c r="T158" i="13"/>
  <c r="W158" i="13"/>
  <c r="W971" i="13" s="1"/>
  <c r="X158" i="13"/>
  <c r="X971" i="13" s="1"/>
  <c r="J179" i="14"/>
  <c r="K179" i="14"/>
  <c r="L179" i="14"/>
  <c r="M179" i="14"/>
  <c r="N179" i="14"/>
  <c r="O179" i="14"/>
  <c r="Q179" i="14"/>
  <c r="P179" i="14"/>
  <c r="R179" i="14"/>
  <c r="U179" i="14"/>
  <c r="S179" i="14"/>
  <c r="T179" i="14"/>
  <c r="V179" i="14"/>
  <c r="X179" i="14"/>
  <c r="X974" i="14" s="1"/>
  <c r="W179" i="14"/>
  <c r="W974" i="14" s="1"/>
  <c r="J246" i="14"/>
  <c r="K246" i="14"/>
  <c r="L246" i="14"/>
  <c r="M246" i="14"/>
  <c r="N246" i="14"/>
  <c r="O246" i="14"/>
  <c r="P246" i="14"/>
  <c r="Q246" i="14"/>
  <c r="R246" i="14"/>
  <c r="T246" i="14"/>
  <c r="U246" i="14"/>
  <c r="S246" i="14"/>
  <c r="V246" i="14"/>
  <c r="X246" i="14"/>
  <c r="X1041" i="14" s="1"/>
  <c r="W246" i="14"/>
  <c r="W1041" i="14" s="1"/>
  <c r="K218" i="14"/>
  <c r="L218" i="14"/>
  <c r="M218" i="14"/>
  <c r="N218" i="14"/>
  <c r="P218" i="14"/>
  <c r="O218" i="14"/>
  <c r="S218" i="14"/>
  <c r="R218" i="14"/>
  <c r="U218" i="14"/>
  <c r="Q218" i="14"/>
  <c r="T218" i="14"/>
  <c r="V218" i="14"/>
  <c r="J218" i="14"/>
  <c r="X218" i="14"/>
  <c r="X1013" i="14" s="1"/>
  <c r="W218" i="14"/>
  <c r="W1013" i="14" s="1"/>
  <c r="T141" i="14"/>
  <c r="T936" i="14" s="1"/>
  <c r="O141" i="14"/>
  <c r="O936" i="14" s="1"/>
  <c r="U141" i="14"/>
  <c r="U936" i="14" s="1"/>
  <c r="M141" i="14"/>
  <c r="M936" i="14" s="1"/>
  <c r="P141" i="14"/>
  <c r="P936" i="14" s="1"/>
  <c r="R141" i="14"/>
  <c r="R936" i="14" s="1"/>
  <c r="S141" i="14"/>
  <c r="S936" i="14" s="1"/>
  <c r="J141" i="14"/>
  <c r="J936" i="14" s="1"/>
  <c r="L141" i="14"/>
  <c r="L936" i="14" s="1"/>
  <c r="K141" i="14"/>
  <c r="K936" i="14" s="1"/>
  <c r="Q141" i="14"/>
  <c r="Q936" i="14" s="1"/>
  <c r="W141" i="14"/>
  <c r="W936" i="14" s="1"/>
  <c r="X141" i="14"/>
  <c r="X936" i="14" s="1"/>
  <c r="V141" i="14"/>
  <c r="V936" i="14" s="1"/>
  <c r="N141" i="14"/>
  <c r="N936" i="14" s="1"/>
  <c r="X102" i="18"/>
  <c r="X894" i="18" s="1"/>
  <c r="W102" i="18"/>
  <c r="W894" i="18" s="1"/>
  <c r="T102" i="18"/>
  <c r="T894" i="18" s="1"/>
  <c r="N102" i="18"/>
  <c r="L102" i="18"/>
  <c r="K102" i="18"/>
  <c r="U102" i="18"/>
  <c r="V102" i="18"/>
  <c r="J102" i="18"/>
  <c r="S102" i="18"/>
  <c r="P102" i="18"/>
  <c r="P894" i="18" s="1"/>
  <c r="Q102" i="18"/>
  <c r="O102" i="18"/>
  <c r="M102" i="18"/>
  <c r="R102" i="18"/>
  <c r="X232" i="18"/>
  <c r="X1024" i="18" s="1"/>
  <c r="W232" i="18"/>
  <c r="W1024" i="18" s="1"/>
  <c r="U232" i="18"/>
  <c r="S232" i="18"/>
  <c r="R232" i="18"/>
  <c r="J232" i="18"/>
  <c r="K232" i="18"/>
  <c r="T232" i="18"/>
  <c r="L232" i="18"/>
  <c r="M232" i="18"/>
  <c r="O232" i="18"/>
  <c r="P232" i="18"/>
  <c r="Q232" i="18"/>
  <c r="N232" i="18"/>
  <c r="V232" i="18"/>
  <c r="W15" i="19"/>
  <c r="W99" i="19" s="1"/>
  <c r="M15" i="19"/>
  <c r="J15" i="19"/>
  <c r="V15" i="19"/>
  <c r="V99" i="19" s="1"/>
  <c r="S15" i="19"/>
  <c r="K15" i="19"/>
  <c r="Q15" i="19"/>
  <c r="U15" i="19"/>
  <c r="R15" i="19"/>
  <c r="L15" i="19"/>
  <c r="I15" i="19"/>
  <c r="N15" i="19"/>
  <c r="P15" i="19"/>
  <c r="O15" i="19"/>
  <c r="T15" i="19"/>
  <c r="X142" i="14"/>
  <c r="X937" i="14" s="1"/>
  <c r="W142" i="14"/>
  <c r="W937" i="14" s="1"/>
  <c r="T142" i="14"/>
  <c r="T937" i="14" s="1"/>
  <c r="V142" i="14"/>
  <c r="V937" i="14" s="1"/>
  <c r="J142" i="14"/>
  <c r="J937" i="14" s="1"/>
  <c r="R142" i="14"/>
  <c r="R937" i="14" s="1"/>
  <c r="L142" i="14"/>
  <c r="L937" i="14" s="1"/>
  <c r="O142" i="14"/>
  <c r="O937" i="14" s="1"/>
  <c r="Q142" i="14"/>
  <c r="Q937" i="14" s="1"/>
  <c r="N142" i="14"/>
  <c r="N937" i="14" s="1"/>
  <c r="S142" i="14"/>
  <c r="S937" i="14" s="1"/>
  <c r="M142" i="14"/>
  <c r="M937" i="14" s="1"/>
  <c r="K142" i="14"/>
  <c r="K937" i="14" s="1"/>
  <c r="U142" i="14"/>
  <c r="U937" i="14" s="1"/>
  <c r="P142" i="14"/>
  <c r="P937" i="14" s="1"/>
  <c r="J90" i="21"/>
  <c r="M131" i="5"/>
  <c r="J133" i="5"/>
  <c r="I131" i="13"/>
  <c r="J150" i="13"/>
  <c r="L150" i="13"/>
  <c r="M150" i="13"/>
  <c r="K150" i="13"/>
  <c r="N150" i="13"/>
  <c r="O150" i="13"/>
  <c r="Q150" i="13"/>
  <c r="S150" i="13"/>
  <c r="R150" i="13"/>
  <c r="U150" i="13"/>
  <c r="P150" i="13"/>
  <c r="T150" i="13"/>
  <c r="V150" i="13"/>
  <c r="X150" i="13"/>
  <c r="X963" i="13" s="1"/>
  <c r="W150" i="13"/>
  <c r="W963" i="13" s="1"/>
  <c r="J102" i="14"/>
  <c r="K102" i="14"/>
  <c r="L102" i="14"/>
  <c r="M102" i="14"/>
  <c r="N102" i="14"/>
  <c r="Q102" i="14"/>
  <c r="T102" i="14"/>
  <c r="P102" i="14"/>
  <c r="S102" i="14"/>
  <c r="R102" i="14"/>
  <c r="V102" i="14"/>
  <c r="U102" i="14"/>
  <c r="O102" i="14"/>
  <c r="X102" i="14"/>
  <c r="X897" i="14" s="1"/>
  <c r="W102" i="14"/>
  <c r="W897" i="14" s="1"/>
  <c r="J195" i="14"/>
  <c r="L195" i="14"/>
  <c r="M195" i="14"/>
  <c r="O195" i="14"/>
  <c r="N195" i="14"/>
  <c r="P195" i="14"/>
  <c r="Q195" i="14"/>
  <c r="S195" i="14"/>
  <c r="K195" i="14"/>
  <c r="R195" i="14"/>
  <c r="U195" i="14"/>
  <c r="T195" i="14"/>
  <c r="V195" i="14"/>
  <c r="W195" i="14"/>
  <c r="W990" i="14" s="1"/>
  <c r="X195" i="14"/>
  <c r="X990" i="14" s="1"/>
  <c r="W153" i="18"/>
  <c r="W945" i="18" s="1"/>
  <c r="X153" i="18"/>
  <c r="X945" i="18" s="1"/>
  <c r="L153" i="18"/>
  <c r="N153" i="18"/>
  <c r="M153" i="18"/>
  <c r="R153" i="18"/>
  <c r="Q153" i="18"/>
  <c r="P153" i="18"/>
  <c r="J153" i="18"/>
  <c r="S153" i="18"/>
  <c r="T153" i="18"/>
  <c r="K153" i="18"/>
  <c r="O153" i="18"/>
  <c r="V153" i="18"/>
  <c r="U153" i="18"/>
  <c r="X101" i="18"/>
  <c r="X893" i="18" s="1"/>
  <c r="W101" i="18"/>
  <c r="W893" i="18" s="1"/>
  <c r="R101" i="18"/>
  <c r="J101" i="18"/>
  <c r="K101" i="18"/>
  <c r="M101" i="18"/>
  <c r="L101" i="18"/>
  <c r="P101" i="18"/>
  <c r="O101" i="18"/>
  <c r="Q101" i="18"/>
  <c r="N101" i="18"/>
  <c r="V101" i="18"/>
  <c r="S101" i="18"/>
  <c r="U101" i="18"/>
  <c r="T101" i="18"/>
  <c r="X112" i="18"/>
  <c r="X904" i="18" s="1"/>
  <c r="W112" i="18"/>
  <c r="W904" i="18" s="1"/>
  <c r="P112" i="18"/>
  <c r="M112" i="18"/>
  <c r="O112" i="18"/>
  <c r="J112" i="18"/>
  <c r="U112" i="18"/>
  <c r="R112" i="18"/>
  <c r="T112" i="18"/>
  <c r="Q112" i="18"/>
  <c r="V112" i="18"/>
  <c r="S112" i="18"/>
  <c r="N112" i="18"/>
  <c r="L112" i="18"/>
  <c r="K112" i="18"/>
  <c r="W246" i="18"/>
  <c r="W1038" i="18" s="1"/>
  <c r="X246" i="18"/>
  <c r="X1038" i="18" s="1"/>
  <c r="M246" i="18"/>
  <c r="L246" i="18"/>
  <c r="T246" i="18"/>
  <c r="N246" i="18"/>
  <c r="R246" i="18"/>
  <c r="V246" i="18"/>
  <c r="S246" i="18"/>
  <c r="U246" i="18"/>
  <c r="O246" i="18"/>
  <c r="Q246" i="18"/>
  <c r="P246" i="18"/>
  <c r="J246" i="18"/>
  <c r="K246" i="18"/>
  <c r="J406" i="13"/>
  <c r="K406" i="13"/>
  <c r="L406" i="13"/>
  <c r="M406" i="13"/>
  <c r="N406" i="13"/>
  <c r="O406" i="13"/>
  <c r="P406" i="13"/>
  <c r="Q406" i="13"/>
  <c r="R406" i="13"/>
  <c r="R547" i="13" s="1"/>
  <c r="T406" i="13"/>
  <c r="V406" i="13"/>
  <c r="S406" i="13"/>
  <c r="U406" i="13"/>
  <c r="X406" i="13"/>
  <c r="X547" i="13" s="1"/>
  <c r="W406" i="13"/>
  <c r="W547" i="13" s="1"/>
  <c r="J100" i="13"/>
  <c r="K100" i="13"/>
  <c r="L100" i="13"/>
  <c r="N100" i="13"/>
  <c r="M100" i="13"/>
  <c r="O100" i="13"/>
  <c r="P100" i="13"/>
  <c r="Q100" i="13"/>
  <c r="R100" i="13"/>
  <c r="S100" i="13"/>
  <c r="T100" i="13"/>
  <c r="U100" i="13"/>
  <c r="V100" i="13"/>
  <c r="X100" i="13"/>
  <c r="X913" i="13" s="1"/>
  <c r="W100" i="13"/>
  <c r="W913" i="13" s="1"/>
  <c r="J237" i="13"/>
  <c r="K237" i="13"/>
  <c r="L237" i="13"/>
  <c r="M237" i="13"/>
  <c r="N237" i="13"/>
  <c r="O237" i="13"/>
  <c r="S237" i="13"/>
  <c r="T237" i="13"/>
  <c r="R237" i="13"/>
  <c r="V237" i="13"/>
  <c r="U237" i="13"/>
  <c r="P237" i="13"/>
  <c r="Q237" i="13"/>
  <c r="X237" i="13"/>
  <c r="X1050" i="13" s="1"/>
  <c r="W237" i="13"/>
  <c r="W1050" i="13" s="1"/>
  <c r="J223" i="13"/>
  <c r="L223" i="13"/>
  <c r="K223" i="13"/>
  <c r="P223" i="13"/>
  <c r="O223" i="13"/>
  <c r="M223" i="13"/>
  <c r="Q223" i="13"/>
  <c r="R223" i="13"/>
  <c r="N223" i="13"/>
  <c r="S223" i="13"/>
  <c r="U223" i="13"/>
  <c r="T223" i="13"/>
  <c r="V223" i="13"/>
  <c r="X223" i="13"/>
  <c r="X1036" i="13" s="1"/>
  <c r="W223" i="13"/>
  <c r="W1036" i="13" s="1"/>
  <c r="J125" i="14"/>
  <c r="K125" i="14"/>
  <c r="L125" i="14"/>
  <c r="M125" i="14"/>
  <c r="O125" i="14"/>
  <c r="N125" i="14"/>
  <c r="P125" i="14"/>
  <c r="R125" i="14"/>
  <c r="Q125" i="14"/>
  <c r="S125" i="14"/>
  <c r="T125" i="14"/>
  <c r="U125" i="14"/>
  <c r="V125" i="14"/>
  <c r="X125" i="14"/>
  <c r="X920" i="14" s="1"/>
  <c r="W125" i="14"/>
  <c r="W920" i="14" s="1"/>
  <c r="J169" i="13"/>
  <c r="J982" i="13" s="1"/>
  <c r="K169" i="13"/>
  <c r="L169" i="13"/>
  <c r="M169" i="13"/>
  <c r="O169" i="13"/>
  <c r="P169" i="13"/>
  <c r="N169" i="13"/>
  <c r="Q169" i="13"/>
  <c r="S169" i="13"/>
  <c r="R169" i="13"/>
  <c r="U169" i="13"/>
  <c r="T169" i="13"/>
  <c r="V169" i="13"/>
  <c r="X169" i="13"/>
  <c r="X982" i="13" s="1"/>
  <c r="W169" i="13"/>
  <c r="W982" i="13" s="1"/>
  <c r="J243" i="14"/>
  <c r="L243" i="14"/>
  <c r="K243" i="14"/>
  <c r="M243" i="14"/>
  <c r="N243" i="14"/>
  <c r="O243" i="14"/>
  <c r="P243" i="14"/>
  <c r="R243" i="14"/>
  <c r="Q243" i="14"/>
  <c r="S243" i="14"/>
  <c r="T243" i="14"/>
  <c r="U243" i="14"/>
  <c r="V243" i="14"/>
  <c r="W243" i="14"/>
  <c r="W1038" i="14" s="1"/>
  <c r="X243" i="14"/>
  <c r="X1038" i="14" s="1"/>
  <c r="W172" i="18"/>
  <c r="W964" i="18" s="1"/>
  <c r="X172" i="18"/>
  <c r="X964" i="18" s="1"/>
  <c r="S172" i="18"/>
  <c r="K172" i="18"/>
  <c r="V172" i="18"/>
  <c r="N172" i="18"/>
  <c r="J172" i="18"/>
  <c r="R172" i="18"/>
  <c r="P172" i="18"/>
  <c r="T172" i="18"/>
  <c r="L172" i="18"/>
  <c r="Q172" i="18"/>
  <c r="U172" i="18"/>
  <c r="M172" i="18"/>
  <c r="O172" i="18"/>
  <c r="W359" i="18"/>
  <c r="W395" i="18" s="1"/>
  <c r="W397" i="18" s="1"/>
  <c r="X359" i="18"/>
  <c r="X395" i="18" s="1"/>
  <c r="X397" i="18" s="1"/>
  <c r="S359" i="18"/>
  <c r="M359" i="18"/>
  <c r="N359" i="18"/>
  <c r="P359" i="18"/>
  <c r="J359" i="18"/>
  <c r="L359" i="18"/>
  <c r="V359" i="18"/>
  <c r="U359" i="18"/>
  <c r="K359" i="18"/>
  <c r="R359" i="18"/>
  <c r="R395" i="18" s="1"/>
  <c r="R397" i="18" s="1"/>
  <c r="Q359" i="18"/>
  <c r="T359" i="18"/>
  <c r="O359" i="18"/>
  <c r="J219" i="13"/>
  <c r="K219" i="13"/>
  <c r="L219" i="13"/>
  <c r="M219" i="13"/>
  <c r="N219" i="13"/>
  <c r="O219" i="13"/>
  <c r="R219" i="13"/>
  <c r="S219" i="13"/>
  <c r="T219" i="13"/>
  <c r="Q219" i="13"/>
  <c r="V219" i="13"/>
  <c r="P219" i="13"/>
  <c r="U219" i="13"/>
  <c r="W219" i="13"/>
  <c r="W1032" i="13" s="1"/>
  <c r="X219" i="13"/>
  <c r="X1032" i="13" s="1"/>
  <c r="J221" i="13"/>
  <c r="K221" i="13"/>
  <c r="L221" i="13"/>
  <c r="M221" i="13"/>
  <c r="N221" i="13"/>
  <c r="O221" i="13"/>
  <c r="Q221" i="13"/>
  <c r="P221" i="13"/>
  <c r="R221" i="13"/>
  <c r="S221" i="13"/>
  <c r="U221" i="13"/>
  <c r="V221" i="13"/>
  <c r="T221" i="13"/>
  <c r="W221" i="13"/>
  <c r="W1034" i="13" s="1"/>
  <c r="X221" i="13"/>
  <c r="X1034" i="13" s="1"/>
  <c r="J209" i="14"/>
  <c r="K209" i="14"/>
  <c r="L209" i="14"/>
  <c r="N209" i="14"/>
  <c r="M209" i="14"/>
  <c r="O209" i="14"/>
  <c r="Q209" i="14"/>
  <c r="R209" i="14"/>
  <c r="P209" i="14"/>
  <c r="S209" i="14"/>
  <c r="U209" i="14"/>
  <c r="T209" i="14"/>
  <c r="V209" i="14"/>
  <c r="W209" i="14"/>
  <c r="W1004" i="14" s="1"/>
  <c r="X209" i="14"/>
  <c r="X1004" i="14" s="1"/>
  <c r="J117" i="13"/>
  <c r="L117" i="13"/>
  <c r="K117" i="13"/>
  <c r="M117" i="13"/>
  <c r="N117" i="13"/>
  <c r="P117" i="13"/>
  <c r="Q117" i="13"/>
  <c r="S117" i="13"/>
  <c r="O117" i="13"/>
  <c r="R117" i="13"/>
  <c r="U117" i="13"/>
  <c r="T117" i="13"/>
  <c r="V117" i="13"/>
  <c r="W117" i="13"/>
  <c r="W930" i="13" s="1"/>
  <c r="X117" i="13"/>
  <c r="X930" i="13" s="1"/>
  <c r="J224" i="14"/>
  <c r="K224" i="14"/>
  <c r="L224" i="14"/>
  <c r="N224" i="14"/>
  <c r="M224" i="14"/>
  <c r="O224" i="14"/>
  <c r="P224" i="14"/>
  <c r="Q224" i="14"/>
  <c r="R224" i="14"/>
  <c r="T224" i="14"/>
  <c r="U224" i="14"/>
  <c r="V224" i="14"/>
  <c r="S224" i="14"/>
  <c r="W224" i="14"/>
  <c r="W1019" i="14" s="1"/>
  <c r="X224" i="14"/>
  <c r="X1019" i="14" s="1"/>
  <c r="J234" i="14"/>
  <c r="K234" i="14"/>
  <c r="M234" i="14"/>
  <c r="O234" i="14"/>
  <c r="N234" i="14"/>
  <c r="P234" i="14"/>
  <c r="Q234" i="14"/>
  <c r="R234" i="14"/>
  <c r="L234" i="14"/>
  <c r="S234" i="14"/>
  <c r="U234" i="14"/>
  <c r="T234" i="14"/>
  <c r="V234" i="14"/>
  <c r="X234" i="14"/>
  <c r="X1029" i="14" s="1"/>
  <c r="W234" i="14"/>
  <c r="W1029" i="14" s="1"/>
  <c r="J258" i="14"/>
  <c r="K258" i="14"/>
  <c r="M258" i="14"/>
  <c r="O258" i="14"/>
  <c r="L258" i="14"/>
  <c r="P258" i="14"/>
  <c r="Q258" i="14"/>
  <c r="S258" i="14"/>
  <c r="R258" i="14"/>
  <c r="U258" i="14"/>
  <c r="N258" i="14"/>
  <c r="T258" i="14"/>
  <c r="V258" i="14"/>
  <c r="X258" i="14"/>
  <c r="X1053" i="14" s="1"/>
  <c r="W258" i="14"/>
  <c r="W1053" i="14" s="1"/>
  <c r="X196" i="18"/>
  <c r="X988" i="18" s="1"/>
  <c r="W196" i="18"/>
  <c r="W988" i="18" s="1"/>
  <c r="M196" i="18"/>
  <c r="Q196" i="18"/>
  <c r="N196" i="18"/>
  <c r="J196" i="18"/>
  <c r="P196" i="18"/>
  <c r="T196" i="18"/>
  <c r="V196" i="18"/>
  <c r="L196" i="18"/>
  <c r="O196" i="18"/>
  <c r="K196" i="18"/>
  <c r="S196" i="18"/>
  <c r="U196" i="18"/>
  <c r="R196" i="18"/>
  <c r="W239" i="18"/>
  <c r="W1031" i="18" s="1"/>
  <c r="X239" i="18"/>
  <c r="X1031" i="18" s="1"/>
  <c r="R239" i="18"/>
  <c r="U239" i="18"/>
  <c r="P239" i="18"/>
  <c r="N239" i="18"/>
  <c r="Q239" i="18"/>
  <c r="S239" i="18"/>
  <c r="T239" i="18"/>
  <c r="K239" i="18"/>
  <c r="J239" i="18"/>
  <c r="O239" i="18"/>
  <c r="M239" i="18"/>
  <c r="L239" i="18"/>
  <c r="V239" i="18"/>
  <c r="X262" i="18"/>
  <c r="X1054" i="18" s="1"/>
  <c r="W262" i="18"/>
  <c r="W1054" i="18" s="1"/>
  <c r="N262" i="18"/>
  <c r="V262" i="18"/>
  <c r="S262" i="18"/>
  <c r="O262" i="18"/>
  <c r="J262" i="18"/>
  <c r="U262" i="18"/>
  <c r="M262" i="18"/>
  <c r="T262" i="18"/>
  <c r="K262" i="18"/>
  <c r="R262" i="18"/>
  <c r="L262" i="18"/>
  <c r="Q262" i="18"/>
  <c r="P262" i="18"/>
  <c r="L90" i="21"/>
  <c r="J544" i="14"/>
  <c r="J548" i="14" s="1"/>
  <c r="K544" i="14"/>
  <c r="L544" i="14"/>
  <c r="M544" i="14"/>
  <c r="S544" i="14"/>
  <c r="N544" i="14"/>
  <c r="O544" i="14"/>
  <c r="Q544" i="14"/>
  <c r="R544" i="14"/>
  <c r="P544" i="14"/>
  <c r="U544" i="14"/>
  <c r="T544" i="14"/>
  <c r="V544" i="14"/>
  <c r="W544" i="14"/>
  <c r="W548" i="14" s="1"/>
  <c r="X544" i="14"/>
  <c r="X548" i="14" s="1"/>
  <c r="J142" i="13"/>
  <c r="K142" i="13"/>
  <c r="L142" i="13"/>
  <c r="M142" i="13"/>
  <c r="N142" i="13"/>
  <c r="O142" i="13"/>
  <c r="P142" i="13"/>
  <c r="R142" i="13"/>
  <c r="Q142" i="13"/>
  <c r="S142" i="13"/>
  <c r="T142" i="13"/>
  <c r="U142" i="13"/>
  <c r="V142" i="13"/>
  <c r="W142" i="13"/>
  <c r="W955" i="13" s="1"/>
  <c r="X142" i="13"/>
  <c r="X955" i="13" s="1"/>
  <c r="J14" i="14"/>
  <c r="L14" i="14"/>
  <c r="K14" i="14"/>
  <c r="M14" i="14"/>
  <c r="N14" i="14"/>
  <c r="O14" i="14"/>
  <c r="P14" i="14"/>
  <c r="R14" i="14"/>
  <c r="Q14" i="14"/>
  <c r="S14" i="14"/>
  <c r="T14" i="14"/>
  <c r="U14" i="14"/>
  <c r="V14" i="14"/>
  <c r="W14" i="14"/>
  <c r="X14" i="14"/>
  <c r="J164" i="14"/>
  <c r="J959" i="14" s="1"/>
  <c r="K164" i="14"/>
  <c r="L164" i="14"/>
  <c r="M164" i="14"/>
  <c r="N164" i="14"/>
  <c r="O164" i="14"/>
  <c r="P164" i="14"/>
  <c r="S164" i="14"/>
  <c r="Q164" i="14"/>
  <c r="R164" i="14"/>
  <c r="U164" i="14"/>
  <c r="T164" i="14"/>
  <c r="V164" i="14"/>
  <c r="X164" i="14"/>
  <c r="X959" i="14" s="1"/>
  <c r="W164" i="14"/>
  <c r="W959" i="14" s="1"/>
  <c r="J174" i="14"/>
  <c r="K174" i="14"/>
  <c r="L174" i="14"/>
  <c r="M174" i="14"/>
  <c r="O174" i="14"/>
  <c r="N174" i="14"/>
  <c r="P174" i="14"/>
  <c r="R174" i="14"/>
  <c r="S174" i="14"/>
  <c r="Q174" i="14"/>
  <c r="U174" i="14"/>
  <c r="V174" i="14"/>
  <c r="T174" i="14"/>
  <c r="W174" i="14"/>
  <c r="W969" i="14" s="1"/>
  <c r="X174" i="14"/>
  <c r="X969" i="14" s="1"/>
  <c r="J170" i="13"/>
  <c r="K170" i="13"/>
  <c r="L170" i="13"/>
  <c r="O170" i="13"/>
  <c r="N170" i="13"/>
  <c r="P170" i="13"/>
  <c r="Q170" i="13"/>
  <c r="R170" i="13"/>
  <c r="M170" i="13"/>
  <c r="T170" i="13"/>
  <c r="S170" i="13"/>
  <c r="U170" i="13"/>
  <c r="V170" i="13"/>
  <c r="W170" i="13"/>
  <c r="W983" i="13" s="1"/>
  <c r="X170" i="13"/>
  <c r="X983" i="13" s="1"/>
  <c r="J221" i="14"/>
  <c r="J1016" i="14" s="1"/>
  <c r="L221" i="14"/>
  <c r="K221" i="14"/>
  <c r="M221" i="14"/>
  <c r="O221" i="14"/>
  <c r="N221" i="14"/>
  <c r="P221" i="14"/>
  <c r="R221" i="14"/>
  <c r="S221" i="14"/>
  <c r="Q221" i="14"/>
  <c r="T221" i="14"/>
  <c r="U221" i="14"/>
  <c r="V221" i="14"/>
  <c r="X221" i="14"/>
  <c r="X1016" i="14" s="1"/>
  <c r="W221" i="14"/>
  <c r="W1016" i="14" s="1"/>
  <c r="X215" i="18"/>
  <c r="X1007" i="18" s="1"/>
  <c r="W215" i="18"/>
  <c r="W1007" i="18" s="1"/>
  <c r="R215" i="18"/>
  <c r="J215" i="18"/>
  <c r="P215" i="18"/>
  <c r="O215" i="18"/>
  <c r="N215" i="18"/>
  <c r="U215" i="18"/>
  <c r="Q215" i="18"/>
  <c r="K215" i="18"/>
  <c r="S215" i="18"/>
  <c r="M215" i="18"/>
  <c r="L215" i="18"/>
  <c r="T215" i="18"/>
  <c r="V215" i="18"/>
  <c r="I183" i="18"/>
  <c r="M183" i="10"/>
  <c r="I267" i="18"/>
  <c r="M267" i="10"/>
  <c r="J366" i="13"/>
  <c r="K366" i="13"/>
  <c r="L366" i="13"/>
  <c r="M366" i="13"/>
  <c r="N366" i="13"/>
  <c r="O366" i="13"/>
  <c r="Q366" i="13"/>
  <c r="P366" i="13"/>
  <c r="R366" i="13"/>
  <c r="R402" i="13" s="1"/>
  <c r="U366" i="13"/>
  <c r="S366" i="13"/>
  <c r="T366" i="13"/>
  <c r="V366" i="13"/>
  <c r="W366" i="13"/>
  <c r="W402" i="13" s="1"/>
  <c r="X366" i="13"/>
  <c r="X402" i="13" s="1"/>
  <c r="J240" i="13"/>
  <c r="L240" i="13"/>
  <c r="M240" i="13"/>
  <c r="O240" i="13"/>
  <c r="K240" i="13"/>
  <c r="N240" i="13"/>
  <c r="P240" i="13"/>
  <c r="Q240" i="13"/>
  <c r="R240" i="13"/>
  <c r="S240" i="13"/>
  <c r="U240" i="13"/>
  <c r="T240" i="13"/>
  <c r="V240" i="13"/>
  <c r="W240" i="13"/>
  <c r="W1053" i="13" s="1"/>
  <c r="X240" i="13"/>
  <c r="X1053" i="13" s="1"/>
  <c r="J262" i="13"/>
  <c r="K262" i="13"/>
  <c r="L262" i="13"/>
  <c r="M262" i="13"/>
  <c r="N262" i="13"/>
  <c r="P262" i="13"/>
  <c r="O262" i="13"/>
  <c r="Q262" i="13"/>
  <c r="S262" i="13"/>
  <c r="R262" i="13"/>
  <c r="U262" i="13"/>
  <c r="T262" i="13"/>
  <c r="V262" i="13"/>
  <c r="W262" i="13"/>
  <c r="W1075" i="13" s="1"/>
  <c r="X262" i="13"/>
  <c r="X1075" i="13" s="1"/>
  <c r="J109" i="13"/>
  <c r="K109" i="13"/>
  <c r="L109" i="13"/>
  <c r="L922" i="13" s="1"/>
  <c r="M109" i="13"/>
  <c r="N109" i="13"/>
  <c r="O109" i="13"/>
  <c r="Q109" i="13"/>
  <c r="S109" i="13"/>
  <c r="R109" i="13"/>
  <c r="U109" i="13"/>
  <c r="T109" i="13"/>
  <c r="P109" i="13"/>
  <c r="V109" i="13"/>
  <c r="W109" i="13"/>
  <c r="W922" i="13" s="1"/>
  <c r="X109" i="13"/>
  <c r="X922" i="13" s="1"/>
  <c r="J116" i="13"/>
  <c r="K116" i="13"/>
  <c r="L116" i="13"/>
  <c r="M116" i="13"/>
  <c r="N116" i="13"/>
  <c r="P116" i="13"/>
  <c r="O116" i="13"/>
  <c r="Q116" i="13"/>
  <c r="R116" i="13"/>
  <c r="T116" i="13"/>
  <c r="V116" i="13"/>
  <c r="U116" i="13"/>
  <c r="U929" i="13" s="1"/>
  <c r="S116" i="13"/>
  <c r="X116" i="13"/>
  <c r="X929" i="13" s="1"/>
  <c r="W116" i="13"/>
  <c r="W929" i="13" s="1"/>
  <c r="J155" i="14"/>
  <c r="K155" i="14"/>
  <c r="L155" i="14"/>
  <c r="M155" i="14"/>
  <c r="N155" i="14"/>
  <c r="Q155" i="14"/>
  <c r="P155" i="14"/>
  <c r="R155" i="14"/>
  <c r="O155" i="14"/>
  <c r="S155" i="14"/>
  <c r="U155" i="14"/>
  <c r="T155" i="14"/>
  <c r="V155" i="14"/>
  <c r="X155" i="14"/>
  <c r="X950" i="14" s="1"/>
  <c r="W155" i="14"/>
  <c r="W950" i="14" s="1"/>
  <c r="J135" i="13"/>
  <c r="L135" i="13"/>
  <c r="K135" i="13"/>
  <c r="N135" i="13"/>
  <c r="M135" i="13"/>
  <c r="P135" i="13"/>
  <c r="Q135" i="13"/>
  <c r="R135" i="13"/>
  <c r="U135" i="13"/>
  <c r="S135" i="13"/>
  <c r="T135" i="13"/>
  <c r="V135" i="13"/>
  <c r="O135" i="13"/>
  <c r="W135" i="13"/>
  <c r="X135" i="13"/>
  <c r="S214" i="18"/>
  <c r="N214" i="18"/>
  <c r="V214" i="18"/>
  <c r="X214" i="18"/>
  <c r="X1006" i="18" s="1"/>
  <c r="W214" i="18"/>
  <c r="W1006" i="18" s="1"/>
  <c r="T214" i="18"/>
  <c r="J214" i="18"/>
  <c r="P214" i="18"/>
  <c r="K214" i="18"/>
  <c r="O214" i="18"/>
  <c r="L214" i="18"/>
  <c r="Q214" i="18"/>
  <c r="R214" i="18"/>
  <c r="U214" i="18"/>
  <c r="M214" i="18"/>
  <c r="X261" i="18"/>
  <c r="X1053" i="18" s="1"/>
  <c r="W261" i="18"/>
  <c r="W1053" i="18" s="1"/>
  <c r="N261" i="18"/>
  <c r="P261" i="18"/>
  <c r="L261" i="18"/>
  <c r="O261" i="18"/>
  <c r="V261" i="18"/>
  <c r="T261" i="18"/>
  <c r="Q261" i="18"/>
  <c r="S261" i="18"/>
  <c r="U261" i="18"/>
  <c r="K261" i="18"/>
  <c r="R261" i="18"/>
  <c r="J261" i="18"/>
  <c r="M261" i="18"/>
  <c r="T120" i="18"/>
  <c r="T912" i="18" s="1"/>
  <c r="X120" i="18"/>
  <c r="X912" i="18" s="1"/>
  <c r="V120" i="18"/>
  <c r="N120" i="18"/>
  <c r="W120" i="18"/>
  <c r="W912" i="18" s="1"/>
  <c r="O120" i="18"/>
  <c r="Q120" i="18"/>
  <c r="J120" i="18"/>
  <c r="L120" i="18"/>
  <c r="P120" i="18"/>
  <c r="K120" i="18"/>
  <c r="S120" i="18"/>
  <c r="U120" i="18"/>
  <c r="M120" i="18"/>
  <c r="R120" i="18"/>
  <c r="I131" i="18"/>
  <c r="M131" i="10"/>
  <c r="J133" i="10"/>
  <c r="W107" i="18"/>
  <c r="W899" i="18" s="1"/>
  <c r="X107" i="18"/>
  <c r="X899" i="18" s="1"/>
  <c r="T107" i="18"/>
  <c r="M107" i="18"/>
  <c r="S107" i="18"/>
  <c r="R107" i="18"/>
  <c r="P107" i="18"/>
  <c r="J107" i="18"/>
  <c r="V107" i="18"/>
  <c r="U107" i="18"/>
  <c r="Q107" i="18"/>
  <c r="K107" i="18"/>
  <c r="N107" i="18"/>
  <c r="L107" i="18"/>
  <c r="O107" i="18"/>
  <c r="J599" i="17"/>
  <c r="Y107" i="17"/>
  <c r="V670" i="14"/>
  <c r="U670" i="14"/>
  <c r="Q670" i="14"/>
  <c r="L670" i="14"/>
  <c r="T670" i="14"/>
  <c r="K670" i="14"/>
  <c r="J670" i="14"/>
  <c r="N670" i="14"/>
  <c r="M670" i="14"/>
  <c r="O670" i="14"/>
  <c r="X670" i="14"/>
  <c r="S670" i="14"/>
  <c r="P670" i="14"/>
  <c r="W670" i="14"/>
  <c r="R670" i="14"/>
  <c r="J165" i="13"/>
  <c r="K165" i="13"/>
  <c r="L165" i="13"/>
  <c r="M165" i="13"/>
  <c r="N165" i="13"/>
  <c r="O165" i="13"/>
  <c r="P165" i="13"/>
  <c r="Q165" i="13"/>
  <c r="S165" i="13"/>
  <c r="R165" i="13"/>
  <c r="T165" i="13"/>
  <c r="V165" i="13"/>
  <c r="U165" i="13"/>
  <c r="X165" i="13"/>
  <c r="X978" i="13" s="1"/>
  <c r="W165" i="13"/>
  <c r="W978" i="13" s="1"/>
  <c r="J125" i="13"/>
  <c r="K125" i="13"/>
  <c r="L125" i="13"/>
  <c r="M125" i="13"/>
  <c r="O125" i="13"/>
  <c r="P125" i="13"/>
  <c r="N125" i="13"/>
  <c r="Q125" i="13"/>
  <c r="S125" i="13"/>
  <c r="R125" i="13"/>
  <c r="T125" i="13"/>
  <c r="U125" i="13"/>
  <c r="V125" i="13"/>
  <c r="W125" i="13"/>
  <c r="W938" i="13" s="1"/>
  <c r="X125" i="13"/>
  <c r="X938" i="13" s="1"/>
  <c r="J96" i="14"/>
  <c r="K96" i="14"/>
  <c r="M96" i="14"/>
  <c r="L96" i="14"/>
  <c r="O96" i="14"/>
  <c r="P96" i="14"/>
  <c r="Q96" i="14"/>
  <c r="R96" i="14"/>
  <c r="N96" i="14"/>
  <c r="S96" i="14"/>
  <c r="V96" i="14"/>
  <c r="U96" i="14"/>
  <c r="T96" i="14"/>
  <c r="W96" i="14"/>
  <c r="W891" i="14" s="1"/>
  <c r="X96" i="14"/>
  <c r="X891" i="14" s="1"/>
  <c r="J256" i="13"/>
  <c r="K256" i="13"/>
  <c r="M256" i="13"/>
  <c r="O256" i="13"/>
  <c r="N256" i="13"/>
  <c r="P256" i="13"/>
  <c r="L256" i="13"/>
  <c r="Q256" i="13"/>
  <c r="S256" i="13"/>
  <c r="R256" i="13"/>
  <c r="U256" i="13"/>
  <c r="T256" i="13"/>
  <c r="V256" i="13"/>
  <c r="X256" i="13"/>
  <c r="X1069" i="13" s="1"/>
  <c r="W256" i="13"/>
  <c r="W1069" i="13" s="1"/>
  <c r="J266" i="13"/>
  <c r="K266" i="13"/>
  <c r="L266" i="13"/>
  <c r="O266" i="13"/>
  <c r="M266" i="13"/>
  <c r="N266" i="13"/>
  <c r="P266" i="13"/>
  <c r="R266" i="13"/>
  <c r="Q266" i="13"/>
  <c r="S266" i="13"/>
  <c r="U266" i="13"/>
  <c r="T266" i="13"/>
  <c r="V266" i="13"/>
  <c r="W266" i="13"/>
  <c r="W1079" i="13" s="1"/>
  <c r="X266" i="13"/>
  <c r="X1079" i="13" s="1"/>
  <c r="J250" i="13"/>
  <c r="K250" i="13"/>
  <c r="L250" i="13"/>
  <c r="O250" i="13"/>
  <c r="P250" i="13"/>
  <c r="Q250" i="13"/>
  <c r="R250" i="13"/>
  <c r="M250" i="13"/>
  <c r="N250" i="13"/>
  <c r="S250" i="13"/>
  <c r="T250" i="13"/>
  <c r="U250" i="13"/>
  <c r="V250" i="13"/>
  <c r="W250" i="13"/>
  <c r="W1063" i="13" s="1"/>
  <c r="X250" i="13"/>
  <c r="X1063" i="13" s="1"/>
  <c r="J260" i="14"/>
  <c r="K260" i="14"/>
  <c r="L260" i="14"/>
  <c r="N260" i="14"/>
  <c r="P260" i="14"/>
  <c r="O260" i="14"/>
  <c r="R260" i="14"/>
  <c r="Q260" i="14"/>
  <c r="M260" i="14"/>
  <c r="T260" i="14"/>
  <c r="V260" i="14"/>
  <c r="S260" i="14"/>
  <c r="U260" i="14"/>
  <c r="X260" i="14"/>
  <c r="X1055" i="14" s="1"/>
  <c r="W260" i="14"/>
  <c r="W1055" i="14" s="1"/>
  <c r="J263" i="13"/>
  <c r="L263" i="13"/>
  <c r="K263" i="13"/>
  <c r="N263" i="13"/>
  <c r="M263" i="13"/>
  <c r="P263" i="13"/>
  <c r="O263" i="13"/>
  <c r="Q263" i="13"/>
  <c r="U263" i="13"/>
  <c r="T263" i="13"/>
  <c r="R263" i="13"/>
  <c r="S263" i="13"/>
  <c r="V263" i="13"/>
  <c r="W263" i="13"/>
  <c r="W1076" i="13" s="1"/>
  <c r="X263" i="13"/>
  <c r="X1076" i="13" s="1"/>
  <c r="W192" i="18"/>
  <c r="W984" i="18" s="1"/>
  <c r="X192" i="18"/>
  <c r="X984" i="18" s="1"/>
  <c r="S192" i="18"/>
  <c r="V192" i="18"/>
  <c r="R192" i="18"/>
  <c r="P192" i="18"/>
  <c r="T192" i="18"/>
  <c r="J192" i="18"/>
  <c r="J984" i="18" s="1"/>
  <c r="N192" i="18"/>
  <c r="M192" i="18"/>
  <c r="K192" i="18"/>
  <c r="U192" i="18"/>
  <c r="Q192" i="18"/>
  <c r="L192" i="18"/>
  <c r="O192" i="18"/>
  <c r="X253" i="18"/>
  <c r="X1045" i="18" s="1"/>
  <c r="W253" i="18"/>
  <c r="W1045" i="18" s="1"/>
  <c r="J253" i="18"/>
  <c r="N253" i="18"/>
  <c r="S253" i="18"/>
  <c r="U253" i="18"/>
  <c r="V253" i="18"/>
  <c r="M253" i="18"/>
  <c r="T253" i="18"/>
  <c r="P253" i="18"/>
  <c r="Q253" i="18"/>
  <c r="K253" i="18"/>
  <c r="R253" i="18"/>
  <c r="L253" i="18"/>
  <c r="O253" i="18"/>
  <c r="X177" i="18"/>
  <c r="X969" i="18" s="1"/>
  <c r="W177" i="18"/>
  <c r="W969" i="18" s="1"/>
  <c r="S177" i="18"/>
  <c r="P177" i="18"/>
  <c r="O177" i="18"/>
  <c r="R177" i="18"/>
  <c r="U177" i="18"/>
  <c r="M177" i="18"/>
  <c r="T177" i="18"/>
  <c r="L177" i="18"/>
  <c r="N177" i="18"/>
  <c r="Q177" i="18"/>
  <c r="K177" i="18"/>
  <c r="V177" i="18"/>
  <c r="J177" i="18"/>
  <c r="J556" i="13"/>
  <c r="J560" i="13" s="1"/>
  <c r="K556" i="13"/>
  <c r="K560" i="13" s="1"/>
  <c r="M556" i="13"/>
  <c r="O556" i="13"/>
  <c r="L556" i="13"/>
  <c r="N556" i="13"/>
  <c r="P556" i="13"/>
  <c r="Q556" i="13"/>
  <c r="R556" i="13"/>
  <c r="S556" i="13"/>
  <c r="T556" i="13"/>
  <c r="U556" i="13"/>
  <c r="V556" i="13"/>
  <c r="X556" i="13"/>
  <c r="X560" i="13" s="1"/>
  <c r="W556" i="13"/>
  <c r="W560" i="13" s="1"/>
  <c r="J194" i="14"/>
  <c r="K194" i="14"/>
  <c r="L194" i="14"/>
  <c r="M194" i="14"/>
  <c r="N194" i="14"/>
  <c r="O194" i="14"/>
  <c r="P194" i="14"/>
  <c r="Q194" i="14"/>
  <c r="S194" i="14"/>
  <c r="R194" i="14"/>
  <c r="U194" i="14"/>
  <c r="T194" i="14"/>
  <c r="V194" i="14"/>
  <c r="X194" i="14"/>
  <c r="X989" i="14" s="1"/>
  <c r="W194" i="14"/>
  <c r="W989" i="14" s="1"/>
  <c r="J106" i="14"/>
  <c r="K106" i="14"/>
  <c r="L106" i="14"/>
  <c r="M106" i="14"/>
  <c r="N106" i="14"/>
  <c r="P106" i="14"/>
  <c r="O106" i="14"/>
  <c r="Q106" i="14"/>
  <c r="S106" i="14"/>
  <c r="T106" i="14"/>
  <c r="R106" i="14"/>
  <c r="U106" i="14"/>
  <c r="V106" i="14"/>
  <c r="W106" i="14"/>
  <c r="W901" i="14" s="1"/>
  <c r="X106" i="14"/>
  <c r="X901" i="14" s="1"/>
  <c r="J119" i="14"/>
  <c r="K119" i="14"/>
  <c r="L119" i="14"/>
  <c r="M119" i="14"/>
  <c r="N119" i="14"/>
  <c r="O119" i="14"/>
  <c r="Q119" i="14"/>
  <c r="R119" i="14"/>
  <c r="P119" i="14"/>
  <c r="S119" i="14"/>
  <c r="T119" i="14"/>
  <c r="V119" i="14"/>
  <c r="U119" i="14"/>
  <c r="X119" i="14"/>
  <c r="X914" i="14" s="1"/>
  <c r="W119" i="14"/>
  <c r="W914" i="14" s="1"/>
  <c r="J258" i="13"/>
  <c r="K258" i="13"/>
  <c r="L258" i="13"/>
  <c r="M258" i="13"/>
  <c r="O258" i="13"/>
  <c r="P258" i="13"/>
  <c r="R258" i="13"/>
  <c r="S258" i="13"/>
  <c r="Q258" i="13"/>
  <c r="N258" i="13"/>
  <c r="U258" i="13"/>
  <c r="T258" i="13"/>
  <c r="V258" i="13"/>
  <c r="X258" i="13"/>
  <c r="X1071" i="13" s="1"/>
  <c r="W258" i="13"/>
  <c r="W1071" i="13" s="1"/>
  <c r="J103" i="14"/>
  <c r="K103" i="14"/>
  <c r="L103" i="14"/>
  <c r="N103" i="14"/>
  <c r="M103" i="14"/>
  <c r="O103" i="14"/>
  <c r="Q103" i="14"/>
  <c r="R103" i="14"/>
  <c r="P103" i="14"/>
  <c r="S103" i="14"/>
  <c r="T103" i="14"/>
  <c r="V103" i="14"/>
  <c r="U103" i="14"/>
  <c r="X103" i="14"/>
  <c r="X898" i="14" s="1"/>
  <c r="W103" i="14"/>
  <c r="W898" i="14" s="1"/>
  <c r="J239" i="14"/>
  <c r="K239" i="14"/>
  <c r="L239" i="14"/>
  <c r="N239" i="14"/>
  <c r="O239" i="14"/>
  <c r="M239" i="14"/>
  <c r="Q239" i="14"/>
  <c r="R239" i="14"/>
  <c r="P239" i="14"/>
  <c r="U239" i="14"/>
  <c r="S239" i="14"/>
  <c r="T239" i="14"/>
  <c r="V239" i="14"/>
  <c r="W239" i="14"/>
  <c r="W1034" i="14" s="1"/>
  <c r="X239" i="14"/>
  <c r="X1034" i="14" s="1"/>
  <c r="J160" i="13"/>
  <c r="L160" i="13"/>
  <c r="K160" i="13"/>
  <c r="M160" i="13"/>
  <c r="O160" i="13"/>
  <c r="P160" i="13"/>
  <c r="N160" i="13"/>
  <c r="Q160" i="13"/>
  <c r="R160" i="13"/>
  <c r="S160" i="13"/>
  <c r="U160" i="13"/>
  <c r="T160" i="13"/>
  <c r="V160" i="13"/>
  <c r="W160" i="13"/>
  <c r="W973" i="13" s="1"/>
  <c r="X160" i="13"/>
  <c r="X973" i="13" s="1"/>
  <c r="X126" i="18"/>
  <c r="X918" i="18" s="1"/>
  <c r="W126" i="18"/>
  <c r="W918" i="18" s="1"/>
  <c r="N126" i="18"/>
  <c r="M126" i="18"/>
  <c r="J126" i="18"/>
  <c r="L126" i="18"/>
  <c r="P126" i="18"/>
  <c r="K126" i="18"/>
  <c r="R126" i="18"/>
  <c r="R918" i="18" s="1"/>
  <c r="Q126" i="18"/>
  <c r="V126" i="18"/>
  <c r="T126" i="18"/>
  <c r="S126" i="18"/>
  <c r="U126" i="18"/>
  <c r="O126" i="18"/>
  <c r="J720" i="14"/>
  <c r="J756" i="14" s="1"/>
  <c r="K720" i="14"/>
  <c r="L720" i="14"/>
  <c r="M720" i="14"/>
  <c r="O720" i="14"/>
  <c r="N720" i="14"/>
  <c r="P720" i="14"/>
  <c r="Q720" i="14"/>
  <c r="S720" i="14"/>
  <c r="U720" i="14"/>
  <c r="T720" i="14"/>
  <c r="V720" i="14"/>
  <c r="R720" i="14"/>
  <c r="W720" i="14"/>
  <c r="W756" i="14" s="1"/>
  <c r="X720" i="14"/>
  <c r="X756" i="14" s="1"/>
  <c r="J463" i="13"/>
  <c r="K463" i="13"/>
  <c r="L463" i="13"/>
  <c r="M463" i="13"/>
  <c r="N463" i="13"/>
  <c r="Q463" i="13"/>
  <c r="P463" i="13"/>
  <c r="R463" i="13"/>
  <c r="R498" i="13" s="1"/>
  <c r="O463" i="13"/>
  <c r="U463" i="13"/>
  <c r="S463" i="13"/>
  <c r="T463" i="13"/>
  <c r="V463" i="13"/>
  <c r="X463" i="13"/>
  <c r="X498" i="13" s="1"/>
  <c r="W463" i="13"/>
  <c r="W498" i="13" s="1"/>
  <c r="M132" i="6"/>
  <c r="I132" i="14"/>
  <c r="J134" i="6"/>
  <c r="J257" i="14"/>
  <c r="K257" i="14"/>
  <c r="L257" i="14"/>
  <c r="O257" i="14"/>
  <c r="N257" i="14"/>
  <c r="P257" i="14"/>
  <c r="M257" i="14"/>
  <c r="Q257" i="14"/>
  <c r="S257" i="14"/>
  <c r="R257" i="14"/>
  <c r="U257" i="14"/>
  <c r="T257" i="14"/>
  <c r="V257" i="14"/>
  <c r="X257" i="14"/>
  <c r="X1052" i="14" s="1"/>
  <c r="W257" i="14"/>
  <c r="W1052" i="14" s="1"/>
  <c r="J264" i="14"/>
  <c r="K264" i="14"/>
  <c r="L264" i="14"/>
  <c r="M264" i="14"/>
  <c r="N264" i="14"/>
  <c r="O264" i="14"/>
  <c r="P264" i="14"/>
  <c r="Q264" i="14"/>
  <c r="S264" i="14"/>
  <c r="R264" i="14"/>
  <c r="U264" i="14"/>
  <c r="T264" i="14"/>
  <c r="V264" i="14"/>
  <c r="W264" i="14"/>
  <c r="W1059" i="14" s="1"/>
  <c r="X264" i="14"/>
  <c r="X1059" i="14" s="1"/>
  <c r="J240" i="14"/>
  <c r="K240" i="14"/>
  <c r="L240" i="14"/>
  <c r="M240" i="14"/>
  <c r="N240" i="14"/>
  <c r="O240" i="14"/>
  <c r="P240" i="14"/>
  <c r="S240" i="14"/>
  <c r="Q240" i="14"/>
  <c r="R240" i="14"/>
  <c r="U240" i="14"/>
  <c r="T240" i="14"/>
  <c r="V240" i="14"/>
  <c r="W240" i="14"/>
  <c r="W1035" i="14" s="1"/>
  <c r="X240" i="14"/>
  <c r="X1035" i="14" s="1"/>
  <c r="T212" i="18"/>
  <c r="W212" i="18"/>
  <c r="W1004" i="18" s="1"/>
  <c r="X212" i="18"/>
  <c r="X1004" i="18" s="1"/>
  <c r="U212" i="18"/>
  <c r="O212" i="18"/>
  <c r="J212" i="18"/>
  <c r="N212" i="18"/>
  <c r="P212" i="18"/>
  <c r="V212" i="18"/>
  <c r="R212" i="18"/>
  <c r="Q212" i="18"/>
  <c r="S212" i="18"/>
  <c r="K212" i="18"/>
  <c r="M212" i="18"/>
  <c r="L212" i="18"/>
  <c r="X164" i="18"/>
  <c r="X956" i="18" s="1"/>
  <c r="W164" i="18"/>
  <c r="W956" i="18" s="1"/>
  <c r="R164" i="18"/>
  <c r="V164" i="18"/>
  <c r="U164" i="18"/>
  <c r="T164" i="18"/>
  <c r="S164" i="18"/>
  <c r="J164" i="18"/>
  <c r="O164" i="18"/>
  <c r="Q164" i="18"/>
  <c r="P164" i="18"/>
  <c r="N164" i="18"/>
  <c r="M164" i="18"/>
  <c r="K164" i="18"/>
  <c r="L164" i="18"/>
  <c r="W125" i="18"/>
  <c r="W917" i="18" s="1"/>
  <c r="X125" i="18"/>
  <c r="X917" i="18" s="1"/>
  <c r="P125" i="18"/>
  <c r="U125" i="18"/>
  <c r="K125" i="18"/>
  <c r="Q125" i="18"/>
  <c r="R125" i="18"/>
  <c r="V125" i="18"/>
  <c r="L125" i="18"/>
  <c r="J125" i="18"/>
  <c r="M125" i="18"/>
  <c r="N125" i="18"/>
  <c r="S125" i="18"/>
  <c r="O125" i="18"/>
  <c r="T125" i="18"/>
  <c r="W154" i="18"/>
  <c r="W946" i="18" s="1"/>
  <c r="V154" i="18"/>
  <c r="L154" i="18"/>
  <c r="X154" i="18"/>
  <c r="X946" i="18" s="1"/>
  <c r="T154" i="18"/>
  <c r="N154" i="18"/>
  <c r="P154" i="18"/>
  <c r="U154" i="18"/>
  <c r="R154" i="18"/>
  <c r="M154" i="18"/>
  <c r="O154" i="18"/>
  <c r="J154" i="18"/>
  <c r="S154" i="18"/>
  <c r="Q154" i="18"/>
  <c r="K154" i="18"/>
  <c r="N667" i="18"/>
  <c r="N671" i="18" s="1"/>
  <c r="O667" i="18"/>
  <c r="O671" i="18" s="1"/>
  <c r="T667" i="18"/>
  <c r="T671" i="18" s="1"/>
  <c r="X667" i="18"/>
  <c r="X671" i="18" s="1"/>
  <c r="V667" i="18"/>
  <c r="V671" i="18" s="1"/>
  <c r="S667" i="18"/>
  <c r="S671" i="18" s="1"/>
  <c r="P667" i="18"/>
  <c r="P671" i="18" s="1"/>
  <c r="J667" i="18"/>
  <c r="J671" i="18" s="1"/>
  <c r="W667" i="18"/>
  <c r="W671" i="18" s="1"/>
  <c r="K667" i="18"/>
  <c r="K671" i="18" s="1"/>
  <c r="R667" i="18"/>
  <c r="R671" i="18" s="1"/>
  <c r="L667" i="18"/>
  <c r="L671" i="18" s="1"/>
  <c r="Q667" i="18"/>
  <c r="Q671" i="18" s="1"/>
  <c r="M667" i="18"/>
  <c r="M671" i="18" s="1"/>
  <c r="U667" i="18"/>
  <c r="U671" i="18" s="1"/>
  <c r="J177" i="13"/>
  <c r="K177" i="13"/>
  <c r="M177" i="13"/>
  <c r="L177" i="13"/>
  <c r="O177" i="13"/>
  <c r="N177" i="13"/>
  <c r="P177" i="13"/>
  <c r="S177" i="13"/>
  <c r="R177" i="13"/>
  <c r="U177" i="13"/>
  <c r="Q177" i="13"/>
  <c r="T177" i="13"/>
  <c r="V177" i="13"/>
  <c r="X177" i="13"/>
  <c r="X990" i="13" s="1"/>
  <c r="W177" i="13"/>
  <c r="W990" i="13" s="1"/>
  <c r="J181" i="13"/>
  <c r="K181" i="13"/>
  <c r="L181" i="13"/>
  <c r="M181" i="13"/>
  <c r="O181" i="13"/>
  <c r="P181" i="13"/>
  <c r="N181" i="13"/>
  <c r="Q181" i="13"/>
  <c r="T181" i="13"/>
  <c r="S181" i="13"/>
  <c r="R181" i="13"/>
  <c r="V181" i="13"/>
  <c r="U181" i="13"/>
  <c r="W181" i="13"/>
  <c r="W994" i="13" s="1"/>
  <c r="X181" i="13"/>
  <c r="X994" i="13" s="1"/>
  <c r="J14" i="13"/>
  <c r="K14" i="13"/>
  <c r="L14" i="13"/>
  <c r="N14" i="13"/>
  <c r="M14" i="13"/>
  <c r="P14" i="13"/>
  <c r="O14" i="13"/>
  <c r="Q14" i="13"/>
  <c r="R14" i="13"/>
  <c r="S14" i="13"/>
  <c r="V14" i="13"/>
  <c r="U14" i="13"/>
  <c r="T14" i="13"/>
  <c r="X14" i="13"/>
  <c r="W14" i="13"/>
  <c r="I227" i="13"/>
  <c r="M227" i="5"/>
  <c r="J108" i="13"/>
  <c r="K108" i="13"/>
  <c r="L108" i="13"/>
  <c r="M108" i="13"/>
  <c r="O108" i="13"/>
  <c r="P108" i="13"/>
  <c r="N108" i="13"/>
  <c r="T108" i="13"/>
  <c r="R108" i="13"/>
  <c r="S108" i="13"/>
  <c r="V108" i="13"/>
  <c r="U108" i="13"/>
  <c r="Q108" i="13"/>
  <c r="X108" i="13"/>
  <c r="X921" i="13" s="1"/>
  <c r="W108" i="13"/>
  <c r="W921" i="13" s="1"/>
  <c r="J247" i="13"/>
  <c r="K247" i="13"/>
  <c r="L247" i="13"/>
  <c r="M247" i="13"/>
  <c r="N247" i="13"/>
  <c r="P247" i="13"/>
  <c r="O247" i="13"/>
  <c r="Q247" i="13"/>
  <c r="S247" i="13"/>
  <c r="U247" i="13"/>
  <c r="R247" i="13"/>
  <c r="T247" i="13"/>
  <c r="V247" i="13"/>
  <c r="X247" i="13"/>
  <c r="X1060" i="13" s="1"/>
  <c r="W247" i="13"/>
  <c r="W1060" i="13" s="1"/>
  <c r="J225" i="13"/>
  <c r="K225" i="13"/>
  <c r="M225" i="13"/>
  <c r="O225" i="13"/>
  <c r="N225" i="13"/>
  <c r="P225" i="13"/>
  <c r="L225" i="13"/>
  <c r="S225" i="13"/>
  <c r="T225" i="13"/>
  <c r="Q225" i="13"/>
  <c r="U225" i="13"/>
  <c r="R225" i="13"/>
  <c r="V225" i="13"/>
  <c r="W225" i="13"/>
  <c r="W1038" i="13" s="1"/>
  <c r="X225" i="13"/>
  <c r="X1038" i="13" s="1"/>
  <c r="X147" i="18"/>
  <c r="W147" i="18"/>
  <c r="U147" i="18"/>
  <c r="P147" i="18"/>
  <c r="V147" i="18"/>
  <c r="R147" i="18"/>
  <c r="S147" i="18"/>
  <c r="L147" i="18"/>
  <c r="O147" i="18"/>
  <c r="J147" i="18"/>
  <c r="N147" i="18"/>
  <c r="K147" i="18"/>
  <c r="Q147" i="18"/>
  <c r="T147" i="18"/>
  <c r="M147" i="18"/>
  <c r="X222" i="18"/>
  <c r="X1014" i="18" s="1"/>
  <c r="W222" i="18"/>
  <c r="W1014" i="18" s="1"/>
  <c r="V222" i="18"/>
  <c r="U222" i="18"/>
  <c r="N222" i="18"/>
  <c r="J222" i="18"/>
  <c r="S222" i="18"/>
  <c r="P222" i="18"/>
  <c r="T222" i="18"/>
  <c r="Q222" i="18"/>
  <c r="K222" i="18"/>
  <c r="R222" i="18"/>
  <c r="L222" i="18"/>
  <c r="O222" i="18"/>
  <c r="M222" i="18"/>
  <c r="W116" i="18"/>
  <c r="W908" i="18" s="1"/>
  <c r="X116" i="18"/>
  <c r="X908" i="18" s="1"/>
  <c r="V116" i="18"/>
  <c r="U116" i="18"/>
  <c r="R116" i="18"/>
  <c r="N116" i="18"/>
  <c r="K116" i="18"/>
  <c r="Q116" i="18"/>
  <c r="M116" i="18"/>
  <c r="L116" i="18"/>
  <c r="O116" i="18"/>
  <c r="P116" i="18"/>
  <c r="T116" i="18"/>
  <c r="J116" i="18"/>
  <c r="S116" i="18"/>
  <c r="X411" i="18"/>
  <c r="X447" i="18" s="1"/>
  <c r="J411" i="18"/>
  <c r="W411" i="18"/>
  <c r="W447" i="18" s="1"/>
  <c r="S411" i="18"/>
  <c r="P411" i="18"/>
  <c r="N411" i="18"/>
  <c r="M411" i="18"/>
  <c r="T411" i="18"/>
  <c r="U411" i="18"/>
  <c r="V411" i="18"/>
  <c r="O411" i="18"/>
  <c r="R411" i="18"/>
  <c r="R447" i="18" s="1"/>
  <c r="K411" i="18"/>
  <c r="L411" i="18"/>
  <c r="Q411" i="18"/>
  <c r="J177" i="14"/>
  <c r="J972" i="14" s="1"/>
  <c r="K177" i="14"/>
  <c r="L177" i="14"/>
  <c r="N177" i="14"/>
  <c r="M177" i="14"/>
  <c r="O177" i="14"/>
  <c r="Q177" i="14"/>
  <c r="R177" i="14"/>
  <c r="P177" i="14"/>
  <c r="S177" i="14"/>
  <c r="T177" i="14"/>
  <c r="V177" i="14"/>
  <c r="U177" i="14"/>
  <c r="W177" i="14"/>
  <c r="W972" i="14" s="1"/>
  <c r="X177" i="14"/>
  <c r="X972" i="14" s="1"/>
  <c r="J192" i="14"/>
  <c r="K192" i="14"/>
  <c r="L192" i="14"/>
  <c r="N192" i="14"/>
  <c r="Q192" i="14"/>
  <c r="O192" i="14"/>
  <c r="P192" i="14"/>
  <c r="R192" i="14"/>
  <c r="M192" i="14"/>
  <c r="T192" i="14"/>
  <c r="S192" i="14"/>
  <c r="V192" i="14"/>
  <c r="U192" i="14"/>
  <c r="W192" i="14"/>
  <c r="W987" i="14" s="1"/>
  <c r="X192" i="14"/>
  <c r="X987" i="14" s="1"/>
  <c r="J245" i="13"/>
  <c r="K245" i="13"/>
  <c r="L245" i="13"/>
  <c r="M245" i="13"/>
  <c r="N245" i="13"/>
  <c r="O245" i="13"/>
  <c r="P245" i="13"/>
  <c r="Q245" i="13"/>
  <c r="S245" i="13"/>
  <c r="R245" i="13"/>
  <c r="T245" i="13"/>
  <c r="V245" i="13"/>
  <c r="U245" i="13"/>
  <c r="X245" i="13"/>
  <c r="X1058" i="13" s="1"/>
  <c r="W245" i="13"/>
  <c r="W1058" i="13" s="1"/>
  <c r="W176" i="18"/>
  <c r="W968" i="18" s="1"/>
  <c r="N176" i="18"/>
  <c r="T176" i="18"/>
  <c r="L176" i="18"/>
  <c r="X176" i="18"/>
  <c r="X968" i="18" s="1"/>
  <c r="S176" i="18"/>
  <c r="V176" i="18"/>
  <c r="R176" i="18"/>
  <c r="P176" i="18"/>
  <c r="J176" i="18"/>
  <c r="U176" i="18"/>
  <c r="O176" i="18"/>
  <c r="M176" i="18"/>
  <c r="Q176" i="18"/>
  <c r="K176" i="18"/>
  <c r="X237" i="18"/>
  <c r="X1029" i="18" s="1"/>
  <c r="W237" i="18"/>
  <c r="W1029" i="18" s="1"/>
  <c r="T237" i="18"/>
  <c r="R237" i="18"/>
  <c r="S237" i="18"/>
  <c r="M237" i="18"/>
  <c r="K237" i="18"/>
  <c r="O237" i="18"/>
  <c r="N237" i="18"/>
  <c r="Q237" i="18"/>
  <c r="V237" i="18"/>
  <c r="U237" i="18"/>
  <c r="J237" i="18"/>
  <c r="L237" i="18"/>
  <c r="P237" i="18"/>
  <c r="J101" i="13"/>
  <c r="L101" i="13"/>
  <c r="M101" i="13"/>
  <c r="K101" i="13"/>
  <c r="N101" i="13"/>
  <c r="P101" i="13"/>
  <c r="Q101" i="13"/>
  <c r="S101" i="13"/>
  <c r="R101" i="13"/>
  <c r="O101" i="13"/>
  <c r="U101" i="13"/>
  <c r="T101" i="13"/>
  <c r="V101" i="13"/>
  <c r="W101" i="13"/>
  <c r="W914" i="13" s="1"/>
  <c r="X101" i="13"/>
  <c r="X914" i="13" s="1"/>
  <c r="J272" i="13"/>
  <c r="K272" i="13"/>
  <c r="L272" i="13"/>
  <c r="O272" i="13"/>
  <c r="N272" i="13"/>
  <c r="M272" i="13"/>
  <c r="P272" i="13"/>
  <c r="R272" i="13"/>
  <c r="Q272" i="13"/>
  <c r="S272" i="13"/>
  <c r="U272" i="13"/>
  <c r="V272" i="13"/>
  <c r="T272" i="13"/>
  <c r="W272" i="13"/>
  <c r="W1085" i="13" s="1"/>
  <c r="X272" i="13"/>
  <c r="X1085" i="13" s="1"/>
  <c r="J120" i="13"/>
  <c r="K120" i="13"/>
  <c r="L120" i="13"/>
  <c r="M120" i="13"/>
  <c r="O120" i="13"/>
  <c r="N120" i="13"/>
  <c r="Q120" i="13"/>
  <c r="P120" i="13"/>
  <c r="S120" i="13"/>
  <c r="U120" i="13"/>
  <c r="T120" i="13"/>
  <c r="R120" i="13"/>
  <c r="V120" i="13"/>
  <c r="X120" i="13"/>
  <c r="X933" i="13" s="1"/>
  <c r="W120" i="13"/>
  <c r="W933" i="13" s="1"/>
  <c r="J126" i="13"/>
  <c r="K126" i="13"/>
  <c r="L126" i="13"/>
  <c r="M126" i="13"/>
  <c r="O126" i="13"/>
  <c r="P126" i="13"/>
  <c r="N126" i="13"/>
  <c r="Q126" i="13"/>
  <c r="R126" i="13"/>
  <c r="T126" i="13"/>
  <c r="U126" i="13"/>
  <c r="S126" i="13"/>
  <c r="V126" i="13"/>
  <c r="X126" i="13"/>
  <c r="X939" i="13" s="1"/>
  <c r="W126" i="13"/>
  <c r="W939" i="13" s="1"/>
  <c r="J163" i="14"/>
  <c r="K163" i="14"/>
  <c r="L163" i="14"/>
  <c r="M163" i="14"/>
  <c r="N163" i="14"/>
  <c r="O163" i="14"/>
  <c r="Q163" i="14"/>
  <c r="R163" i="14"/>
  <c r="U163" i="14"/>
  <c r="S163" i="14"/>
  <c r="T163" i="14"/>
  <c r="V163" i="14"/>
  <c r="P163" i="14"/>
  <c r="X163" i="14"/>
  <c r="X958" i="14" s="1"/>
  <c r="W163" i="14"/>
  <c r="W958" i="14" s="1"/>
  <c r="J215" i="14"/>
  <c r="K215" i="14"/>
  <c r="L215" i="14"/>
  <c r="N215" i="14"/>
  <c r="O215" i="14"/>
  <c r="Q215" i="14"/>
  <c r="M215" i="14"/>
  <c r="P215" i="14"/>
  <c r="R215" i="14"/>
  <c r="S215" i="14"/>
  <c r="T215" i="14"/>
  <c r="V215" i="14"/>
  <c r="U215" i="14"/>
  <c r="X215" i="14"/>
  <c r="X1010" i="14" s="1"/>
  <c r="W215" i="14"/>
  <c r="W1010" i="14" s="1"/>
  <c r="J196" i="14"/>
  <c r="K196" i="14"/>
  <c r="L196" i="14"/>
  <c r="M196" i="14"/>
  <c r="O196" i="14"/>
  <c r="N196" i="14"/>
  <c r="S196" i="14"/>
  <c r="P196" i="14"/>
  <c r="R196" i="14"/>
  <c r="Q196" i="14"/>
  <c r="U196" i="14"/>
  <c r="V196" i="14"/>
  <c r="T196" i="14"/>
  <c r="W196" i="14"/>
  <c r="W991" i="14" s="1"/>
  <c r="X196" i="14"/>
  <c r="X991" i="14" s="1"/>
  <c r="J113" i="14"/>
  <c r="L113" i="14"/>
  <c r="M113" i="14"/>
  <c r="K113" i="14"/>
  <c r="N113" i="14"/>
  <c r="P113" i="14"/>
  <c r="O113" i="14"/>
  <c r="Q113" i="14"/>
  <c r="S113" i="14"/>
  <c r="R113" i="14"/>
  <c r="U113" i="14"/>
  <c r="V113" i="14"/>
  <c r="T113" i="14"/>
  <c r="W113" i="14"/>
  <c r="W908" i="14" s="1"/>
  <c r="X113" i="14"/>
  <c r="X908" i="14" s="1"/>
  <c r="J179" i="13"/>
  <c r="K179" i="13"/>
  <c r="L179" i="13"/>
  <c r="M179" i="13"/>
  <c r="P179" i="13"/>
  <c r="N179" i="13"/>
  <c r="O179" i="13"/>
  <c r="T179" i="13"/>
  <c r="Q179" i="13"/>
  <c r="S179" i="13"/>
  <c r="R179" i="13"/>
  <c r="V179" i="13"/>
  <c r="U179" i="13"/>
  <c r="W179" i="13"/>
  <c r="W992" i="13" s="1"/>
  <c r="X179" i="13"/>
  <c r="X992" i="13" s="1"/>
  <c r="X255" i="18"/>
  <c r="X1047" i="18" s="1"/>
  <c r="W255" i="18"/>
  <c r="W1047" i="18" s="1"/>
  <c r="O255" i="18"/>
  <c r="M255" i="18"/>
  <c r="T255" i="18"/>
  <c r="L255" i="18"/>
  <c r="S255" i="18"/>
  <c r="V255" i="18"/>
  <c r="N255" i="18"/>
  <c r="R255" i="18"/>
  <c r="Q255" i="18"/>
  <c r="K255" i="18"/>
  <c r="P255" i="18"/>
  <c r="J255" i="18"/>
  <c r="U255" i="18"/>
  <c r="X207" i="18"/>
  <c r="X999" i="18" s="1"/>
  <c r="W207" i="18"/>
  <c r="W999" i="18" s="1"/>
  <c r="K207" i="18"/>
  <c r="L207" i="18"/>
  <c r="P207" i="18"/>
  <c r="O207" i="18"/>
  <c r="Q207" i="18"/>
  <c r="T207" i="18"/>
  <c r="N207" i="18"/>
  <c r="V207" i="18"/>
  <c r="M207" i="18"/>
  <c r="R207" i="18"/>
  <c r="S207" i="18"/>
  <c r="J207" i="18"/>
  <c r="U207" i="18"/>
  <c r="T264" i="18"/>
  <c r="M264" i="18"/>
  <c r="W264" i="18"/>
  <c r="W1056" i="18" s="1"/>
  <c r="X264" i="18"/>
  <c r="X1056" i="18" s="1"/>
  <c r="N264" i="18"/>
  <c r="S264" i="18"/>
  <c r="L264" i="18"/>
  <c r="V264" i="18"/>
  <c r="K264" i="18"/>
  <c r="J264" i="18"/>
  <c r="U264" i="18"/>
  <c r="R264" i="18"/>
  <c r="O264" i="18"/>
  <c r="P264" i="18"/>
  <c r="Q264" i="18"/>
  <c r="J610" i="17"/>
  <c r="Y118" i="17"/>
  <c r="J175" i="14"/>
  <c r="L175" i="14"/>
  <c r="M175" i="14"/>
  <c r="K175" i="14"/>
  <c r="P175" i="14"/>
  <c r="Q175" i="14"/>
  <c r="R175" i="14"/>
  <c r="N175" i="14"/>
  <c r="S175" i="14"/>
  <c r="T175" i="14"/>
  <c r="U175" i="14"/>
  <c r="O175" i="14"/>
  <c r="V175" i="14"/>
  <c r="X175" i="14"/>
  <c r="X970" i="14" s="1"/>
  <c r="W175" i="14"/>
  <c r="W970" i="14" s="1"/>
  <c r="X251" i="18"/>
  <c r="X1043" i="18" s="1"/>
  <c r="W251" i="18"/>
  <c r="W1043" i="18" s="1"/>
  <c r="N251" i="18"/>
  <c r="S251" i="18"/>
  <c r="T251" i="18"/>
  <c r="M251" i="18"/>
  <c r="L251" i="18"/>
  <c r="O251" i="18"/>
  <c r="U251" i="18"/>
  <c r="K251" i="18"/>
  <c r="J251" i="18"/>
  <c r="J1043" i="18" s="1"/>
  <c r="R251" i="18"/>
  <c r="V251" i="18"/>
  <c r="P251" i="18"/>
  <c r="Q251" i="18"/>
  <c r="J168" i="13"/>
  <c r="K168" i="13"/>
  <c r="M168" i="13"/>
  <c r="O168" i="13"/>
  <c r="N168" i="13"/>
  <c r="L168" i="13"/>
  <c r="P168" i="13"/>
  <c r="Q168" i="13"/>
  <c r="S168" i="13"/>
  <c r="R168" i="13"/>
  <c r="U168" i="13"/>
  <c r="T168" i="13"/>
  <c r="V168" i="13"/>
  <c r="W168" i="13"/>
  <c r="W981" i="13" s="1"/>
  <c r="X168" i="13"/>
  <c r="X981" i="13" s="1"/>
  <c r="J128" i="13"/>
  <c r="K128" i="13"/>
  <c r="M128" i="13"/>
  <c r="N128" i="13"/>
  <c r="O128" i="13"/>
  <c r="L128" i="13"/>
  <c r="P128" i="13"/>
  <c r="R128" i="13"/>
  <c r="T128" i="13"/>
  <c r="U128" i="13"/>
  <c r="Q128" i="13"/>
  <c r="S128" i="13"/>
  <c r="V128" i="13"/>
  <c r="W128" i="13"/>
  <c r="W941" i="13" s="1"/>
  <c r="X128" i="13"/>
  <c r="X941" i="13" s="1"/>
  <c r="J100" i="14"/>
  <c r="K100" i="14"/>
  <c r="L100" i="14"/>
  <c r="M100" i="14"/>
  <c r="N100" i="14"/>
  <c r="O100" i="14"/>
  <c r="P100" i="14"/>
  <c r="R100" i="14"/>
  <c r="Q100" i="14"/>
  <c r="T100" i="14"/>
  <c r="U100" i="14"/>
  <c r="V100" i="14"/>
  <c r="S100" i="14"/>
  <c r="X100" i="14"/>
  <c r="X895" i="14" s="1"/>
  <c r="W100" i="14"/>
  <c r="W895" i="14" s="1"/>
  <c r="J104" i="14"/>
  <c r="K104" i="14"/>
  <c r="L104" i="14"/>
  <c r="M104" i="14"/>
  <c r="N104" i="14"/>
  <c r="O104" i="14"/>
  <c r="Q104" i="14"/>
  <c r="P104" i="14"/>
  <c r="S104" i="14"/>
  <c r="R104" i="14"/>
  <c r="T104" i="14"/>
  <c r="V104" i="14"/>
  <c r="U104" i="14"/>
  <c r="W104" i="14"/>
  <c r="W899" i="14" s="1"/>
  <c r="X104" i="14"/>
  <c r="X899" i="14" s="1"/>
  <c r="J116" i="14"/>
  <c r="K116" i="14"/>
  <c r="M116" i="14"/>
  <c r="O116" i="14"/>
  <c r="L116" i="14"/>
  <c r="N116" i="14"/>
  <c r="P116" i="14"/>
  <c r="T116" i="14"/>
  <c r="R116" i="14"/>
  <c r="U116" i="14"/>
  <c r="Q116" i="14"/>
  <c r="S116" i="14"/>
  <c r="V116" i="14"/>
  <c r="X116" i="14"/>
  <c r="X911" i="14" s="1"/>
  <c r="W116" i="14"/>
  <c r="W911" i="14" s="1"/>
  <c r="J124" i="14"/>
  <c r="K124" i="14"/>
  <c r="L124" i="14"/>
  <c r="M124" i="14"/>
  <c r="O124" i="14"/>
  <c r="Q124" i="14"/>
  <c r="N124" i="14"/>
  <c r="R124" i="14"/>
  <c r="R919" i="14" s="1"/>
  <c r="P124" i="14"/>
  <c r="S124" i="14"/>
  <c r="T124" i="14"/>
  <c r="U124" i="14"/>
  <c r="V124" i="14"/>
  <c r="X124" i="14"/>
  <c r="X919" i="14" s="1"/>
  <c r="W124" i="14"/>
  <c r="W919" i="14" s="1"/>
  <c r="J161" i="13"/>
  <c r="J974" i="13" s="1"/>
  <c r="K161" i="13"/>
  <c r="L161" i="13"/>
  <c r="M161" i="13"/>
  <c r="O161" i="13"/>
  <c r="P161" i="13"/>
  <c r="Q161" i="13"/>
  <c r="R161" i="13"/>
  <c r="N161" i="13"/>
  <c r="S161" i="13"/>
  <c r="T161" i="13"/>
  <c r="U161" i="13"/>
  <c r="V161" i="13"/>
  <c r="W161" i="13"/>
  <c r="W974" i="13" s="1"/>
  <c r="X161" i="13"/>
  <c r="X974" i="13" s="1"/>
  <c r="X118" i="18"/>
  <c r="X910" i="18" s="1"/>
  <c r="W118" i="18"/>
  <c r="W910" i="18" s="1"/>
  <c r="K118" i="18"/>
  <c r="S118" i="18"/>
  <c r="O118" i="18"/>
  <c r="M118" i="18"/>
  <c r="Q118" i="18"/>
  <c r="J118" i="18"/>
  <c r="T118" i="18"/>
  <c r="R118" i="18"/>
  <c r="L118" i="18"/>
  <c r="V118" i="18"/>
  <c r="U118" i="18"/>
  <c r="P118" i="18"/>
  <c r="N118" i="18"/>
  <c r="W165" i="18"/>
  <c r="W957" i="18" s="1"/>
  <c r="X165" i="18"/>
  <c r="X957" i="18" s="1"/>
  <c r="T165" i="18"/>
  <c r="M165" i="18"/>
  <c r="U165" i="18"/>
  <c r="R165" i="18"/>
  <c r="O165" i="18"/>
  <c r="L165" i="18"/>
  <c r="S165" i="18"/>
  <c r="J165" i="18"/>
  <c r="P165" i="18"/>
  <c r="N165" i="18"/>
  <c r="K165" i="18"/>
  <c r="V165" i="18"/>
  <c r="Q165" i="18"/>
  <c r="W254" i="18"/>
  <c r="W1046" i="18" s="1"/>
  <c r="X254" i="18"/>
  <c r="X1046" i="18" s="1"/>
  <c r="T254" i="18"/>
  <c r="M254" i="18"/>
  <c r="Q254" i="18"/>
  <c r="K254" i="18"/>
  <c r="L254" i="18"/>
  <c r="R254" i="18"/>
  <c r="S254" i="18"/>
  <c r="N254" i="18"/>
  <c r="P254" i="18"/>
  <c r="V254" i="18"/>
  <c r="O254" i="18"/>
  <c r="J254" i="18"/>
  <c r="U254" i="18"/>
  <c r="W258" i="18"/>
  <c r="W1050" i="18" s="1"/>
  <c r="X258" i="18"/>
  <c r="X1050" i="18" s="1"/>
  <c r="T258" i="18"/>
  <c r="P258" i="18"/>
  <c r="S258" i="18"/>
  <c r="R258" i="18"/>
  <c r="L258" i="18"/>
  <c r="N258" i="18"/>
  <c r="U258" i="18"/>
  <c r="O258" i="18"/>
  <c r="K258" i="18"/>
  <c r="J258" i="18"/>
  <c r="M258" i="18"/>
  <c r="V258" i="18"/>
  <c r="Q258" i="18"/>
  <c r="J413" i="14"/>
  <c r="K413" i="14"/>
  <c r="L413" i="14"/>
  <c r="M413" i="14"/>
  <c r="N413" i="14"/>
  <c r="O413" i="14"/>
  <c r="Q413" i="14"/>
  <c r="P413" i="14"/>
  <c r="R413" i="14"/>
  <c r="R449" i="14" s="1"/>
  <c r="T413" i="14"/>
  <c r="S413" i="14"/>
  <c r="V413" i="14"/>
  <c r="U413" i="14"/>
  <c r="W413" i="14"/>
  <c r="W449" i="14" s="1"/>
  <c r="X413" i="14"/>
  <c r="X449" i="14" s="1"/>
  <c r="J95" i="13"/>
  <c r="L95" i="13"/>
  <c r="M95" i="13"/>
  <c r="O95" i="13"/>
  <c r="N95" i="13"/>
  <c r="K95" i="13"/>
  <c r="P95" i="13"/>
  <c r="Q95" i="13"/>
  <c r="S95" i="13"/>
  <c r="R95" i="13"/>
  <c r="U95" i="13"/>
  <c r="T95" i="13"/>
  <c r="V95" i="13"/>
  <c r="W95" i="13"/>
  <c r="X95" i="13"/>
  <c r="J115" i="14"/>
  <c r="K115" i="14"/>
  <c r="L115" i="14"/>
  <c r="O115" i="14"/>
  <c r="P115" i="14"/>
  <c r="N115" i="14"/>
  <c r="Q115" i="14"/>
  <c r="M115" i="14"/>
  <c r="R115" i="14"/>
  <c r="T115" i="14"/>
  <c r="U115" i="14"/>
  <c r="S115" i="14"/>
  <c r="V115" i="14"/>
  <c r="W115" i="14"/>
  <c r="W910" i="14" s="1"/>
  <c r="X115" i="14"/>
  <c r="X910" i="14" s="1"/>
  <c r="J167" i="13"/>
  <c r="K167" i="13"/>
  <c r="L167" i="13"/>
  <c r="M167" i="13"/>
  <c r="N167" i="13"/>
  <c r="O167" i="13"/>
  <c r="P167" i="13"/>
  <c r="Q167" i="13"/>
  <c r="S167" i="13"/>
  <c r="R167" i="13"/>
  <c r="U167" i="13"/>
  <c r="V167" i="13"/>
  <c r="T167" i="13"/>
  <c r="W167" i="13"/>
  <c r="W980" i="13" s="1"/>
  <c r="X167" i="13"/>
  <c r="X980" i="13" s="1"/>
  <c r="J173" i="13"/>
  <c r="K173" i="13"/>
  <c r="L173" i="13"/>
  <c r="N173" i="13"/>
  <c r="O173" i="13"/>
  <c r="Q173" i="13"/>
  <c r="R173" i="13"/>
  <c r="P173" i="13"/>
  <c r="M173" i="13"/>
  <c r="T173" i="13"/>
  <c r="S173" i="13"/>
  <c r="U173" i="13"/>
  <c r="V173" i="13"/>
  <c r="X173" i="13"/>
  <c r="X986" i="13" s="1"/>
  <c r="W173" i="13"/>
  <c r="W986" i="13" s="1"/>
  <c r="V201" i="18"/>
  <c r="T201" i="18"/>
  <c r="W201" i="18"/>
  <c r="W993" i="18" s="1"/>
  <c r="X201" i="18"/>
  <c r="X993" i="18" s="1"/>
  <c r="N201" i="18"/>
  <c r="L201" i="18"/>
  <c r="S201" i="18"/>
  <c r="O201" i="18"/>
  <c r="R201" i="18"/>
  <c r="K201" i="18"/>
  <c r="Q201" i="18"/>
  <c r="J201" i="18"/>
  <c r="U201" i="18"/>
  <c r="P201" i="18"/>
  <c r="M201" i="18"/>
  <c r="S140" i="18"/>
  <c r="S932" i="18" s="1"/>
  <c r="T140" i="18"/>
  <c r="T932" i="18" s="1"/>
  <c r="M140" i="18"/>
  <c r="M932" i="18" s="1"/>
  <c r="V140" i="18"/>
  <c r="V932" i="18" s="1"/>
  <c r="J140" i="18"/>
  <c r="J932" i="18" s="1"/>
  <c r="X140" i="18"/>
  <c r="X932" i="18" s="1"/>
  <c r="K140" i="18"/>
  <c r="K932" i="18" s="1"/>
  <c r="O140" i="18"/>
  <c r="O932" i="18" s="1"/>
  <c r="L140" i="18"/>
  <c r="L932" i="18" s="1"/>
  <c r="Q140" i="18"/>
  <c r="Q932" i="18" s="1"/>
  <c r="N140" i="18"/>
  <c r="N932" i="18" s="1"/>
  <c r="W140" i="18"/>
  <c r="W932" i="18" s="1"/>
  <c r="U140" i="18"/>
  <c r="U932" i="18" s="1"/>
  <c r="P140" i="18"/>
  <c r="P932" i="18" s="1"/>
  <c r="R140" i="18"/>
  <c r="R932" i="18" s="1"/>
  <c r="X100" i="18"/>
  <c r="X892" i="18" s="1"/>
  <c r="L100" i="18"/>
  <c r="V100" i="18"/>
  <c r="T100" i="18"/>
  <c r="N100" i="18"/>
  <c r="W100" i="18"/>
  <c r="W892" i="18" s="1"/>
  <c r="M100" i="18"/>
  <c r="O100" i="18"/>
  <c r="P100" i="18"/>
  <c r="R100" i="18"/>
  <c r="Q100" i="18"/>
  <c r="S100" i="18"/>
  <c r="J100" i="18"/>
  <c r="K100" i="18"/>
  <c r="U100" i="18"/>
  <c r="I659" i="18"/>
  <c r="L133" i="10"/>
  <c r="J202" i="13"/>
  <c r="K202" i="13"/>
  <c r="L202" i="13"/>
  <c r="O202" i="13"/>
  <c r="N202" i="13"/>
  <c r="M202" i="13"/>
  <c r="P202" i="13"/>
  <c r="R202" i="13"/>
  <c r="Q202" i="13"/>
  <c r="S202" i="13"/>
  <c r="U202" i="13"/>
  <c r="T202" i="13"/>
  <c r="V202" i="13"/>
  <c r="W202" i="13"/>
  <c r="W1015" i="13" s="1"/>
  <c r="X202" i="13"/>
  <c r="X1015" i="13" s="1"/>
  <c r="J153" i="13"/>
  <c r="K153" i="13"/>
  <c r="M153" i="13"/>
  <c r="O153" i="13"/>
  <c r="P153" i="13"/>
  <c r="L153" i="13"/>
  <c r="N153" i="13"/>
  <c r="T153" i="13"/>
  <c r="Q153" i="13"/>
  <c r="U153" i="13"/>
  <c r="R153" i="13"/>
  <c r="S153" i="13"/>
  <c r="V153" i="13"/>
  <c r="X153" i="13"/>
  <c r="X966" i="13" s="1"/>
  <c r="W153" i="13"/>
  <c r="W966" i="13" s="1"/>
  <c r="J110" i="14"/>
  <c r="K110" i="14"/>
  <c r="L110" i="14"/>
  <c r="M110" i="14"/>
  <c r="N110" i="14"/>
  <c r="O110" i="14"/>
  <c r="R110" i="14"/>
  <c r="S110" i="14"/>
  <c r="T110" i="14"/>
  <c r="Q110" i="14"/>
  <c r="P110" i="14"/>
  <c r="V110" i="14"/>
  <c r="U110" i="14"/>
  <c r="X110" i="14"/>
  <c r="X905" i="14" s="1"/>
  <c r="W110" i="14"/>
  <c r="W905" i="14" s="1"/>
  <c r="J197" i="14"/>
  <c r="L197" i="14"/>
  <c r="K197" i="14"/>
  <c r="O197" i="14"/>
  <c r="M197" i="14"/>
  <c r="P197" i="14"/>
  <c r="R197" i="14"/>
  <c r="N197" i="14"/>
  <c r="Q197" i="14"/>
  <c r="S197" i="14"/>
  <c r="T197" i="14"/>
  <c r="U197" i="14"/>
  <c r="V197" i="14"/>
  <c r="W197" i="14"/>
  <c r="W992" i="14" s="1"/>
  <c r="X197" i="14"/>
  <c r="X992" i="14" s="1"/>
  <c r="J126" i="14"/>
  <c r="K126" i="14"/>
  <c r="L126" i="14"/>
  <c r="N126" i="14"/>
  <c r="M126" i="14"/>
  <c r="O126" i="14"/>
  <c r="P126" i="14"/>
  <c r="Q126" i="14"/>
  <c r="T126" i="14"/>
  <c r="R126" i="14"/>
  <c r="S126" i="14"/>
  <c r="V126" i="14"/>
  <c r="U126" i="14"/>
  <c r="W126" i="14"/>
  <c r="W921" i="14" s="1"/>
  <c r="X126" i="14"/>
  <c r="X921" i="14" s="1"/>
  <c r="I270" i="13"/>
  <c r="M270" i="5"/>
  <c r="J182" i="13"/>
  <c r="K182" i="13"/>
  <c r="L182" i="13"/>
  <c r="M182" i="13"/>
  <c r="N182" i="13"/>
  <c r="O182" i="13"/>
  <c r="Q182" i="13"/>
  <c r="S182" i="13"/>
  <c r="P182" i="13"/>
  <c r="R182" i="13"/>
  <c r="U182" i="13"/>
  <c r="T182" i="13"/>
  <c r="V182" i="13"/>
  <c r="W182" i="13"/>
  <c r="W995" i="13" s="1"/>
  <c r="X182" i="13"/>
  <c r="X995" i="13" s="1"/>
  <c r="J152" i="14"/>
  <c r="K152" i="14"/>
  <c r="L152" i="14"/>
  <c r="M152" i="14"/>
  <c r="O152" i="14"/>
  <c r="P152" i="14"/>
  <c r="N152" i="14"/>
  <c r="Q152" i="14"/>
  <c r="R152" i="14"/>
  <c r="T152" i="14"/>
  <c r="U152" i="14"/>
  <c r="V152" i="14"/>
  <c r="S152" i="14"/>
  <c r="W152" i="14"/>
  <c r="W947" i="14" s="1"/>
  <c r="X152" i="14"/>
  <c r="X947" i="14" s="1"/>
  <c r="J172" i="14"/>
  <c r="K172" i="14"/>
  <c r="N172" i="14"/>
  <c r="L172" i="14"/>
  <c r="M172" i="14"/>
  <c r="P172" i="14"/>
  <c r="R172" i="14"/>
  <c r="S172" i="14"/>
  <c r="Q172" i="14"/>
  <c r="U172" i="14"/>
  <c r="V172" i="14"/>
  <c r="T172" i="14"/>
  <c r="O172" i="14"/>
  <c r="W172" i="14"/>
  <c r="W967" i="14" s="1"/>
  <c r="X172" i="14"/>
  <c r="X967" i="14" s="1"/>
  <c r="J156" i="14"/>
  <c r="J951" i="14" s="1"/>
  <c r="K156" i="14"/>
  <c r="L156" i="14"/>
  <c r="N156" i="14"/>
  <c r="P156" i="14"/>
  <c r="O156" i="14"/>
  <c r="Q156" i="14"/>
  <c r="S156" i="14"/>
  <c r="M156" i="14"/>
  <c r="U156" i="14"/>
  <c r="R156" i="14"/>
  <c r="V156" i="14"/>
  <c r="T156" i="14"/>
  <c r="W156" i="14"/>
  <c r="W951" i="14" s="1"/>
  <c r="X156" i="14"/>
  <c r="X951" i="14" s="1"/>
  <c r="J121" i="14"/>
  <c r="K121" i="14"/>
  <c r="L121" i="14"/>
  <c r="M121" i="14"/>
  <c r="N121" i="14"/>
  <c r="P121" i="14"/>
  <c r="Q121" i="14"/>
  <c r="S121" i="14"/>
  <c r="O121" i="14"/>
  <c r="R121" i="14"/>
  <c r="U121" i="14"/>
  <c r="V121" i="14"/>
  <c r="T121" i="14"/>
  <c r="W121" i="14"/>
  <c r="W916" i="14" s="1"/>
  <c r="X121" i="14"/>
  <c r="X916" i="14" s="1"/>
  <c r="J200" i="14"/>
  <c r="K200" i="14"/>
  <c r="M200" i="14"/>
  <c r="L200" i="14"/>
  <c r="N200" i="14"/>
  <c r="P200" i="14"/>
  <c r="O200" i="14"/>
  <c r="S200" i="14"/>
  <c r="T200" i="14"/>
  <c r="R200" i="14"/>
  <c r="U200" i="14"/>
  <c r="V200" i="14"/>
  <c r="Q200" i="14"/>
  <c r="W200" i="14"/>
  <c r="W995" i="14" s="1"/>
  <c r="X200" i="14"/>
  <c r="X995" i="14" s="1"/>
  <c r="J237" i="14"/>
  <c r="K237" i="14"/>
  <c r="L237" i="14"/>
  <c r="M237" i="14"/>
  <c r="N237" i="14"/>
  <c r="O237" i="14"/>
  <c r="Q237" i="14"/>
  <c r="R237" i="14"/>
  <c r="P237" i="14"/>
  <c r="S237" i="14"/>
  <c r="T237" i="14"/>
  <c r="V237" i="14"/>
  <c r="U237" i="14"/>
  <c r="X237" i="14"/>
  <c r="X1032" i="14" s="1"/>
  <c r="W237" i="14"/>
  <c r="W1032" i="14" s="1"/>
  <c r="W155" i="18"/>
  <c r="W947" i="18" s="1"/>
  <c r="X155" i="18"/>
  <c r="X947" i="18" s="1"/>
  <c r="U155" i="18"/>
  <c r="S155" i="18"/>
  <c r="L155" i="18"/>
  <c r="P155" i="18"/>
  <c r="O155" i="18"/>
  <c r="V155" i="18"/>
  <c r="J155" i="18"/>
  <c r="K155" i="18"/>
  <c r="T155" i="18"/>
  <c r="Q155" i="18"/>
  <c r="N155" i="18"/>
  <c r="R155" i="18"/>
  <c r="M155" i="18"/>
  <c r="L195" i="18"/>
  <c r="V195" i="18"/>
  <c r="Q195" i="18"/>
  <c r="N195" i="18"/>
  <c r="X195" i="18"/>
  <c r="X987" i="18" s="1"/>
  <c r="W195" i="18"/>
  <c r="W987" i="18" s="1"/>
  <c r="T195" i="18"/>
  <c r="S195" i="18"/>
  <c r="J195" i="18"/>
  <c r="M195" i="18"/>
  <c r="P195" i="18"/>
  <c r="O195" i="18"/>
  <c r="U195" i="18"/>
  <c r="R195" i="18"/>
  <c r="K195" i="18"/>
  <c r="W250" i="18"/>
  <c r="W1042" i="18" s="1"/>
  <c r="X250" i="18"/>
  <c r="X1042" i="18" s="1"/>
  <c r="T250" i="18"/>
  <c r="O250" i="18"/>
  <c r="L250" i="18"/>
  <c r="K250" i="18"/>
  <c r="N250" i="18"/>
  <c r="S250" i="18"/>
  <c r="R250" i="18"/>
  <c r="J250" i="18"/>
  <c r="V250" i="18"/>
  <c r="U250" i="18"/>
  <c r="P250" i="18"/>
  <c r="M250" i="18"/>
  <c r="Q250" i="18"/>
  <c r="W151" i="18"/>
  <c r="W943" i="18" s="1"/>
  <c r="X151" i="18"/>
  <c r="X943" i="18" s="1"/>
  <c r="L151" i="18"/>
  <c r="J151" i="18"/>
  <c r="U151" i="18"/>
  <c r="K151" i="18"/>
  <c r="O151" i="18"/>
  <c r="P151" i="18"/>
  <c r="N151" i="18"/>
  <c r="M151" i="18"/>
  <c r="R151" i="18"/>
  <c r="Q151" i="18"/>
  <c r="S151" i="18"/>
  <c r="T151" i="18"/>
  <c r="V151" i="18"/>
  <c r="I18" i="13"/>
  <c r="M18" i="5"/>
  <c r="J113" i="13"/>
  <c r="K113" i="13"/>
  <c r="L113" i="13"/>
  <c r="O113" i="13"/>
  <c r="M113" i="13"/>
  <c r="N113" i="13"/>
  <c r="P113" i="13"/>
  <c r="R113" i="13"/>
  <c r="S113" i="13"/>
  <c r="Q113" i="13"/>
  <c r="U113" i="13"/>
  <c r="T113" i="13"/>
  <c r="V113" i="13"/>
  <c r="W113" i="13"/>
  <c r="W926" i="13" s="1"/>
  <c r="X113" i="13"/>
  <c r="X926" i="13" s="1"/>
  <c r="J127" i="13"/>
  <c r="K127" i="13"/>
  <c r="M127" i="13"/>
  <c r="N127" i="13"/>
  <c r="O127" i="13"/>
  <c r="L127" i="13"/>
  <c r="R127" i="13"/>
  <c r="P127" i="13"/>
  <c r="T127" i="13"/>
  <c r="U127" i="13"/>
  <c r="S127" i="13"/>
  <c r="V127" i="13"/>
  <c r="Q127" i="13"/>
  <c r="X127" i="13"/>
  <c r="X940" i="13" s="1"/>
  <c r="W127" i="13"/>
  <c r="W940" i="13" s="1"/>
  <c r="J236" i="14"/>
  <c r="K236" i="14"/>
  <c r="L236" i="14"/>
  <c r="M236" i="14"/>
  <c r="N236" i="14"/>
  <c r="Q236" i="14"/>
  <c r="R236" i="14"/>
  <c r="P236" i="14"/>
  <c r="O236" i="14"/>
  <c r="S236" i="14"/>
  <c r="T236" i="14"/>
  <c r="V236" i="14"/>
  <c r="U236" i="14"/>
  <c r="W236" i="14"/>
  <c r="W1031" i="14" s="1"/>
  <c r="X236" i="14"/>
  <c r="X1031" i="14" s="1"/>
  <c r="J250" i="14"/>
  <c r="K250" i="14"/>
  <c r="L250" i="14"/>
  <c r="M250" i="14"/>
  <c r="O250" i="14"/>
  <c r="N250" i="14"/>
  <c r="P250" i="14"/>
  <c r="R250" i="14"/>
  <c r="S250" i="14"/>
  <c r="Q250" i="14"/>
  <c r="U250" i="14"/>
  <c r="T250" i="14"/>
  <c r="V250" i="14"/>
  <c r="W250" i="14"/>
  <c r="W1045" i="14" s="1"/>
  <c r="X250" i="14"/>
  <c r="X1045" i="14" s="1"/>
  <c r="J150" i="14"/>
  <c r="K150" i="14"/>
  <c r="L150" i="14"/>
  <c r="M150" i="14"/>
  <c r="O150" i="14"/>
  <c r="N150" i="14"/>
  <c r="P150" i="14"/>
  <c r="S150" i="14"/>
  <c r="R150" i="14"/>
  <c r="U150" i="14"/>
  <c r="Q150" i="14"/>
  <c r="T150" i="14"/>
  <c r="V150" i="14"/>
  <c r="X150" i="14"/>
  <c r="X945" i="14" s="1"/>
  <c r="W150" i="14"/>
  <c r="W945" i="14" s="1"/>
  <c r="W124" i="18"/>
  <c r="W916" i="18" s="1"/>
  <c r="X124" i="18"/>
  <c r="X916" i="18" s="1"/>
  <c r="P124" i="18"/>
  <c r="J124" i="18"/>
  <c r="J916" i="18" s="1"/>
  <c r="N124" i="18"/>
  <c r="L124" i="18"/>
  <c r="O124" i="18"/>
  <c r="Q124" i="18"/>
  <c r="S124" i="18"/>
  <c r="M124" i="18"/>
  <c r="T124" i="18"/>
  <c r="R124" i="18"/>
  <c r="K124" i="18"/>
  <c r="U124" i="18"/>
  <c r="V124" i="18"/>
  <c r="X231" i="18"/>
  <c r="W231" i="18"/>
  <c r="T231" i="18"/>
  <c r="S231" i="18"/>
  <c r="J231" i="18"/>
  <c r="V231" i="18"/>
  <c r="L231" i="18"/>
  <c r="M231" i="18"/>
  <c r="Q231" i="18"/>
  <c r="K231" i="18"/>
  <c r="N231" i="18"/>
  <c r="P231" i="18"/>
  <c r="U231" i="18"/>
  <c r="O231" i="18"/>
  <c r="R231" i="18"/>
  <c r="J285" i="13"/>
  <c r="L285" i="13"/>
  <c r="M285" i="13"/>
  <c r="K285" i="13"/>
  <c r="O285" i="13"/>
  <c r="P285" i="13"/>
  <c r="P289" i="13" s="1"/>
  <c r="R285" i="13"/>
  <c r="R289" i="13" s="1"/>
  <c r="Q285" i="13"/>
  <c r="N285" i="13"/>
  <c r="S285" i="13"/>
  <c r="T285" i="13"/>
  <c r="U285" i="13"/>
  <c r="V285" i="13"/>
  <c r="X285" i="13"/>
  <c r="X289" i="13" s="1"/>
  <c r="W285" i="13"/>
  <c r="W289" i="13" s="1"/>
  <c r="J159" i="13"/>
  <c r="K159" i="13"/>
  <c r="L159" i="13"/>
  <c r="M159" i="13"/>
  <c r="N159" i="13"/>
  <c r="P159" i="13"/>
  <c r="O159" i="13"/>
  <c r="S159" i="13"/>
  <c r="Q159" i="13"/>
  <c r="R159" i="13"/>
  <c r="U159" i="13"/>
  <c r="V159" i="13"/>
  <c r="T159" i="13"/>
  <c r="W159" i="13"/>
  <c r="W972" i="13" s="1"/>
  <c r="X159" i="13"/>
  <c r="X972" i="13" s="1"/>
  <c r="J115" i="13"/>
  <c r="K115" i="13"/>
  <c r="L115" i="13"/>
  <c r="M115" i="13"/>
  <c r="N115" i="13"/>
  <c r="P115" i="13"/>
  <c r="O115" i="13"/>
  <c r="Q115" i="13"/>
  <c r="R115" i="13"/>
  <c r="S115" i="13"/>
  <c r="V115" i="13"/>
  <c r="T115" i="13"/>
  <c r="U115" i="13"/>
  <c r="W115" i="13"/>
  <c r="W928" i="13" s="1"/>
  <c r="X115" i="13"/>
  <c r="X928" i="13" s="1"/>
  <c r="J260" i="13"/>
  <c r="K260" i="13"/>
  <c r="L260" i="13"/>
  <c r="N260" i="13"/>
  <c r="M260" i="13"/>
  <c r="O260" i="13"/>
  <c r="Q260" i="13"/>
  <c r="P260" i="13"/>
  <c r="R260" i="13"/>
  <c r="T260" i="13"/>
  <c r="V260" i="13"/>
  <c r="S260" i="13"/>
  <c r="U260" i="13"/>
  <c r="W260" i="13"/>
  <c r="W1073" i="13" s="1"/>
  <c r="X260" i="13"/>
  <c r="X1073" i="13" s="1"/>
  <c r="J239" i="13"/>
  <c r="K239" i="13"/>
  <c r="L239" i="13"/>
  <c r="M239" i="13"/>
  <c r="N239" i="13"/>
  <c r="P239" i="13"/>
  <c r="O239" i="13"/>
  <c r="S239" i="13"/>
  <c r="Q239" i="13"/>
  <c r="R239" i="13"/>
  <c r="U239" i="13"/>
  <c r="T239" i="13"/>
  <c r="V239" i="13"/>
  <c r="W239" i="13"/>
  <c r="W1052" i="13" s="1"/>
  <c r="X239" i="13"/>
  <c r="X1052" i="13" s="1"/>
  <c r="J193" i="13"/>
  <c r="K193" i="13"/>
  <c r="L193" i="13"/>
  <c r="M193" i="13"/>
  <c r="M1006" i="13" s="1"/>
  <c r="O193" i="13"/>
  <c r="N193" i="13"/>
  <c r="P193" i="13"/>
  <c r="Q193" i="13"/>
  <c r="R193" i="13"/>
  <c r="S193" i="13"/>
  <c r="U193" i="13"/>
  <c r="T193" i="13"/>
  <c r="T1006" i="13" s="1"/>
  <c r="V193" i="13"/>
  <c r="X193" i="13"/>
  <c r="X1006" i="13" s="1"/>
  <c r="W193" i="13"/>
  <c r="W1006" i="13" s="1"/>
  <c r="J112" i="13"/>
  <c r="K112" i="13"/>
  <c r="L112" i="13"/>
  <c r="M112" i="13"/>
  <c r="O112" i="13"/>
  <c r="N112" i="13"/>
  <c r="Q112" i="13"/>
  <c r="S112" i="13"/>
  <c r="P112" i="13"/>
  <c r="R112" i="13"/>
  <c r="U112" i="13"/>
  <c r="T112" i="13"/>
  <c r="V112" i="13"/>
  <c r="X112" i="13"/>
  <c r="X925" i="13" s="1"/>
  <c r="W112" i="13"/>
  <c r="W925" i="13" s="1"/>
  <c r="W161" i="18"/>
  <c r="W953" i="18" s="1"/>
  <c r="X161" i="18"/>
  <c r="X953" i="18" s="1"/>
  <c r="J161" i="18"/>
  <c r="P161" i="18"/>
  <c r="V161" i="18"/>
  <c r="S161" i="18"/>
  <c r="N161" i="18"/>
  <c r="Q161" i="18"/>
  <c r="L161" i="18"/>
  <c r="K161" i="18"/>
  <c r="U161" i="18"/>
  <c r="R161" i="18"/>
  <c r="T161" i="18"/>
  <c r="O161" i="18"/>
  <c r="M161" i="18"/>
  <c r="X105" i="18"/>
  <c r="X897" i="18" s="1"/>
  <c r="W105" i="18"/>
  <c r="W897" i="18" s="1"/>
  <c r="S105" i="18"/>
  <c r="R105" i="18"/>
  <c r="J105" i="18"/>
  <c r="U105" i="18"/>
  <c r="T105" i="18"/>
  <c r="V105" i="18"/>
  <c r="K105" i="18"/>
  <c r="L105" i="18"/>
  <c r="Q105" i="18"/>
  <c r="P105" i="18"/>
  <c r="N105" i="18"/>
  <c r="M105" i="18"/>
  <c r="O105" i="18"/>
  <c r="X95" i="18"/>
  <c r="W95" i="18"/>
  <c r="V95" i="18"/>
  <c r="T95" i="18"/>
  <c r="R95" i="18"/>
  <c r="M95" i="18"/>
  <c r="S95" i="18"/>
  <c r="Q95" i="18"/>
  <c r="P95" i="18"/>
  <c r="L95" i="18"/>
  <c r="U95" i="18"/>
  <c r="K95" i="18"/>
  <c r="O95" i="18"/>
  <c r="N95" i="18"/>
  <c r="J95" i="18"/>
  <c r="O90" i="21"/>
  <c r="J612" i="17"/>
  <c r="Y120" i="17"/>
  <c r="J106" i="13"/>
  <c r="K106" i="13"/>
  <c r="L106" i="13"/>
  <c r="M106" i="13"/>
  <c r="P106" i="13"/>
  <c r="O106" i="13"/>
  <c r="T106" i="13"/>
  <c r="N106" i="13"/>
  <c r="R106" i="13"/>
  <c r="S106" i="13"/>
  <c r="Q106" i="13"/>
  <c r="V106" i="13"/>
  <c r="U106" i="13"/>
  <c r="W106" i="13"/>
  <c r="W919" i="13" s="1"/>
  <c r="X106" i="13"/>
  <c r="X919" i="13" s="1"/>
  <c r="J201" i="13"/>
  <c r="K201" i="13"/>
  <c r="M201" i="13"/>
  <c r="L201" i="13"/>
  <c r="O201" i="13"/>
  <c r="N201" i="13"/>
  <c r="Q201" i="13"/>
  <c r="P201" i="13"/>
  <c r="S201" i="13"/>
  <c r="U201" i="13"/>
  <c r="T201" i="13"/>
  <c r="V201" i="13"/>
  <c r="R201" i="13"/>
  <c r="W201" i="13"/>
  <c r="W1014" i="13" s="1"/>
  <c r="X201" i="13"/>
  <c r="X1014" i="13" s="1"/>
  <c r="J214" i="13"/>
  <c r="L214" i="13"/>
  <c r="M214" i="13"/>
  <c r="K214" i="13"/>
  <c r="P214" i="13"/>
  <c r="Q214" i="13"/>
  <c r="S214" i="13"/>
  <c r="N214" i="13"/>
  <c r="R214" i="13"/>
  <c r="O214" i="13"/>
  <c r="U214" i="13"/>
  <c r="V214" i="13"/>
  <c r="T214" i="13"/>
  <c r="X214" i="13"/>
  <c r="X1027" i="13" s="1"/>
  <c r="W214" i="13"/>
  <c r="W1027" i="13" s="1"/>
  <c r="J264" i="13"/>
  <c r="K264" i="13"/>
  <c r="L264" i="13"/>
  <c r="O264" i="13"/>
  <c r="N264" i="13"/>
  <c r="M264" i="13"/>
  <c r="P264" i="13"/>
  <c r="Q264" i="13"/>
  <c r="S264" i="13"/>
  <c r="R264" i="13"/>
  <c r="U264" i="13"/>
  <c r="T264" i="13"/>
  <c r="V264" i="13"/>
  <c r="W264" i="13"/>
  <c r="W1077" i="13" s="1"/>
  <c r="X264" i="13"/>
  <c r="X1077" i="13" s="1"/>
  <c r="J193" i="14"/>
  <c r="K193" i="14"/>
  <c r="M193" i="14"/>
  <c r="L193" i="14"/>
  <c r="N193" i="14"/>
  <c r="Q193" i="14"/>
  <c r="O193" i="14"/>
  <c r="R193" i="14"/>
  <c r="S193" i="14"/>
  <c r="U193" i="14"/>
  <c r="T193" i="14"/>
  <c r="V193" i="14"/>
  <c r="P193" i="14"/>
  <c r="X193" i="14"/>
  <c r="X988" i="14" s="1"/>
  <c r="W193" i="14"/>
  <c r="W988" i="14" s="1"/>
  <c r="J210" i="14"/>
  <c r="K210" i="14"/>
  <c r="L210" i="14"/>
  <c r="N210" i="14"/>
  <c r="P210" i="14"/>
  <c r="O210" i="14"/>
  <c r="M210" i="14"/>
  <c r="S210" i="14"/>
  <c r="Q210" i="14"/>
  <c r="U210" i="14"/>
  <c r="T210" i="14"/>
  <c r="V210" i="14"/>
  <c r="R210" i="14"/>
  <c r="W210" i="14"/>
  <c r="W1005" i="14" s="1"/>
  <c r="X210" i="14"/>
  <c r="X1005" i="14" s="1"/>
  <c r="J233" i="14"/>
  <c r="K233" i="14"/>
  <c r="O233" i="14"/>
  <c r="M233" i="14"/>
  <c r="N233" i="14"/>
  <c r="L233" i="14"/>
  <c r="P233" i="14"/>
  <c r="Q233" i="14"/>
  <c r="S233" i="14"/>
  <c r="R233" i="14"/>
  <c r="U233" i="14"/>
  <c r="T233" i="14"/>
  <c r="V233" i="14"/>
  <c r="X233" i="14"/>
  <c r="X1028" i="14" s="1"/>
  <c r="W233" i="14"/>
  <c r="W1028" i="14" s="1"/>
  <c r="J212" i="14"/>
  <c r="K212" i="14"/>
  <c r="L212" i="14"/>
  <c r="M212" i="14"/>
  <c r="O212" i="14"/>
  <c r="N212" i="14"/>
  <c r="P212" i="14"/>
  <c r="S212" i="14"/>
  <c r="Q212" i="14"/>
  <c r="U212" i="14"/>
  <c r="T212" i="14"/>
  <c r="V212" i="14"/>
  <c r="R212" i="14"/>
  <c r="W212" i="14"/>
  <c r="W1007" i="14" s="1"/>
  <c r="X212" i="14"/>
  <c r="X1007" i="14" s="1"/>
  <c r="J123" i="13"/>
  <c r="K123" i="13"/>
  <c r="L123" i="13"/>
  <c r="N123" i="13"/>
  <c r="P123" i="13"/>
  <c r="O123" i="13"/>
  <c r="M123" i="13"/>
  <c r="Q123" i="13"/>
  <c r="R123" i="13"/>
  <c r="S123" i="13"/>
  <c r="U123" i="13"/>
  <c r="V123" i="13"/>
  <c r="T123" i="13"/>
  <c r="W123" i="13"/>
  <c r="W936" i="13" s="1"/>
  <c r="X123" i="13"/>
  <c r="X936" i="13" s="1"/>
  <c r="X99" i="18"/>
  <c r="X891" i="18" s="1"/>
  <c r="W99" i="18"/>
  <c r="W891" i="18" s="1"/>
  <c r="N99" i="18"/>
  <c r="K99" i="18"/>
  <c r="M99" i="18"/>
  <c r="Q99" i="18"/>
  <c r="J99" i="18"/>
  <c r="U99" i="18"/>
  <c r="O99" i="18"/>
  <c r="L99" i="18"/>
  <c r="P99" i="18"/>
  <c r="V99" i="18"/>
  <c r="S99" i="18"/>
  <c r="T99" i="18"/>
  <c r="R99" i="18"/>
  <c r="L213" i="18"/>
  <c r="T213" i="18"/>
  <c r="W213" i="18"/>
  <c r="W1005" i="18" s="1"/>
  <c r="N213" i="18"/>
  <c r="X213" i="18"/>
  <c r="X1005" i="18" s="1"/>
  <c r="V213" i="18"/>
  <c r="M213" i="18"/>
  <c r="Q213" i="18"/>
  <c r="K213" i="18"/>
  <c r="S213" i="18"/>
  <c r="J213" i="18"/>
  <c r="U213" i="18"/>
  <c r="P213" i="18"/>
  <c r="O213" i="18"/>
  <c r="R213" i="18"/>
  <c r="W163" i="18"/>
  <c r="W955" i="18" s="1"/>
  <c r="V163" i="18"/>
  <c r="X163" i="18"/>
  <c r="X955" i="18" s="1"/>
  <c r="P163" i="18"/>
  <c r="M163" i="18"/>
  <c r="S163" i="18"/>
  <c r="N163" i="18"/>
  <c r="J163" i="18"/>
  <c r="K163" i="18"/>
  <c r="L163" i="18"/>
  <c r="T163" i="18"/>
  <c r="U163" i="18"/>
  <c r="O163" i="18"/>
  <c r="R163" i="18"/>
  <c r="Q163" i="18"/>
  <c r="W218" i="18"/>
  <c r="W1010" i="18" s="1"/>
  <c r="N218" i="18"/>
  <c r="V218" i="18"/>
  <c r="T218" i="18"/>
  <c r="X218" i="18"/>
  <c r="X1010" i="18" s="1"/>
  <c r="L218" i="18"/>
  <c r="M218" i="18"/>
  <c r="K218" i="18"/>
  <c r="P218" i="18"/>
  <c r="J218" i="18"/>
  <c r="U218" i="18"/>
  <c r="Q218" i="18"/>
  <c r="S218" i="18"/>
  <c r="R218" i="18"/>
  <c r="O218" i="18"/>
  <c r="V717" i="18"/>
  <c r="W717" i="18"/>
  <c r="W753" i="18" s="1"/>
  <c r="L717" i="18"/>
  <c r="T717" i="18"/>
  <c r="K717" i="18"/>
  <c r="R717" i="18"/>
  <c r="Q717" i="18"/>
  <c r="N717" i="18"/>
  <c r="S717" i="18"/>
  <c r="X717" i="18"/>
  <c r="X753" i="18" s="1"/>
  <c r="O717" i="18"/>
  <c r="U717" i="18"/>
  <c r="M717" i="18"/>
  <c r="J717" i="18"/>
  <c r="J753" i="18" s="1"/>
  <c r="P717" i="18"/>
  <c r="I268" i="14"/>
  <c r="M268" i="6"/>
  <c r="J127" i="14"/>
  <c r="K127" i="14"/>
  <c r="L127" i="14"/>
  <c r="N127" i="14"/>
  <c r="M127" i="14"/>
  <c r="O127" i="14"/>
  <c r="Q127" i="14"/>
  <c r="P127" i="14"/>
  <c r="R127" i="14"/>
  <c r="T127" i="14"/>
  <c r="S127" i="14"/>
  <c r="V127" i="14"/>
  <c r="U127" i="14"/>
  <c r="X127" i="14"/>
  <c r="X922" i="14" s="1"/>
  <c r="W127" i="14"/>
  <c r="W922" i="14" s="1"/>
  <c r="J242" i="14"/>
  <c r="K242" i="14"/>
  <c r="M242" i="14"/>
  <c r="L242" i="14"/>
  <c r="O242" i="14"/>
  <c r="N242" i="14"/>
  <c r="Q242" i="14"/>
  <c r="P242" i="14"/>
  <c r="S242" i="14"/>
  <c r="U242" i="14"/>
  <c r="R242" i="14"/>
  <c r="T242" i="14"/>
  <c r="V242" i="14"/>
  <c r="X242" i="14"/>
  <c r="X1037" i="14" s="1"/>
  <c r="W242" i="14"/>
  <c r="W1037" i="14" s="1"/>
  <c r="J202" i="14"/>
  <c r="K202" i="14"/>
  <c r="M202" i="14"/>
  <c r="L202" i="14"/>
  <c r="N202" i="14"/>
  <c r="P202" i="14"/>
  <c r="O202" i="14"/>
  <c r="S202" i="14"/>
  <c r="Q202" i="14"/>
  <c r="R202" i="14"/>
  <c r="U202" i="14"/>
  <c r="V202" i="14"/>
  <c r="T202" i="14"/>
  <c r="W202" i="14"/>
  <c r="W997" i="14" s="1"/>
  <c r="X202" i="14"/>
  <c r="X997" i="14" s="1"/>
  <c r="J254" i="14"/>
  <c r="K254" i="14"/>
  <c r="L254" i="14"/>
  <c r="M254" i="14"/>
  <c r="N254" i="14"/>
  <c r="O254" i="14"/>
  <c r="Q254" i="14"/>
  <c r="S254" i="14"/>
  <c r="T254" i="14"/>
  <c r="R254" i="14"/>
  <c r="P254" i="14"/>
  <c r="V254" i="14"/>
  <c r="U254" i="14"/>
  <c r="W254" i="14"/>
  <c r="W1049" i="14" s="1"/>
  <c r="X254" i="14"/>
  <c r="X1049" i="14" s="1"/>
  <c r="J220" i="14"/>
  <c r="K220" i="14"/>
  <c r="L220" i="14"/>
  <c r="M220" i="14"/>
  <c r="O220" i="14"/>
  <c r="N220" i="14"/>
  <c r="S220" i="14"/>
  <c r="R220" i="14"/>
  <c r="P220" i="14"/>
  <c r="U220" i="14"/>
  <c r="Q220" i="14"/>
  <c r="T220" i="14"/>
  <c r="V220" i="14"/>
  <c r="W220" i="14"/>
  <c r="W1015" i="14" s="1"/>
  <c r="X220" i="14"/>
  <c r="X1015" i="14" s="1"/>
  <c r="J203" i="14"/>
  <c r="K203" i="14"/>
  <c r="M203" i="14"/>
  <c r="O203" i="14"/>
  <c r="L203" i="14"/>
  <c r="N203" i="14"/>
  <c r="P203" i="14"/>
  <c r="Q203" i="14"/>
  <c r="R203" i="14"/>
  <c r="S203" i="14"/>
  <c r="U203" i="14"/>
  <c r="T203" i="14"/>
  <c r="V203" i="14"/>
  <c r="W203" i="14"/>
  <c r="W998" i="14" s="1"/>
  <c r="X203" i="14"/>
  <c r="X998" i="14" s="1"/>
  <c r="I184" i="14"/>
  <c r="M184" i="6"/>
  <c r="U623" i="18"/>
  <c r="T623" i="18"/>
  <c r="L623" i="18"/>
  <c r="R623" i="18"/>
  <c r="M623" i="18"/>
  <c r="P623" i="18"/>
  <c r="W623" i="18"/>
  <c r="W659" i="18" s="1"/>
  <c r="W661" i="18" s="1"/>
  <c r="J623" i="18"/>
  <c r="J659" i="18" s="1"/>
  <c r="J661" i="18" s="1"/>
  <c r="X623" i="18"/>
  <c r="X659" i="18" s="1"/>
  <c r="X661" i="18" s="1"/>
  <c r="K623" i="18"/>
  <c r="O623" i="18"/>
  <c r="V623" i="18"/>
  <c r="S623" i="18"/>
  <c r="N623" i="18"/>
  <c r="Q623" i="18"/>
  <c r="J455" i="14"/>
  <c r="K455" i="14"/>
  <c r="L455" i="14"/>
  <c r="M455" i="14"/>
  <c r="N455" i="14"/>
  <c r="O455" i="14"/>
  <c r="P455" i="14"/>
  <c r="Q455" i="14"/>
  <c r="R455" i="14"/>
  <c r="R491" i="14" s="1"/>
  <c r="S455" i="14"/>
  <c r="V455" i="14"/>
  <c r="U455" i="14"/>
  <c r="T455" i="14"/>
  <c r="W455" i="14"/>
  <c r="W491" i="14" s="1"/>
  <c r="X455" i="14"/>
  <c r="X491" i="14" s="1"/>
  <c r="J95" i="14"/>
  <c r="K95" i="14"/>
  <c r="L95" i="14"/>
  <c r="N95" i="14"/>
  <c r="M95" i="14"/>
  <c r="O95" i="14"/>
  <c r="Q95" i="14"/>
  <c r="P95" i="14"/>
  <c r="R95" i="14"/>
  <c r="S95" i="14"/>
  <c r="V95" i="14"/>
  <c r="U95" i="14"/>
  <c r="T95" i="14"/>
  <c r="X95" i="14"/>
  <c r="W95" i="14"/>
  <c r="I227" i="14"/>
  <c r="J117" i="14"/>
  <c r="K117" i="14"/>
  <c r="L117" i="14"/>
  <c r="M117" i="14"/>
  <c r="N117" i="14"/>
  <c r="O117" i="14"/>
  <c r="P117" i="14"/>
  <c r="R117" i="14"/>
  <c r="Q117" i="14"/>
  <c r="T117" i="14"/>
  <c r="U117" i="14"/>
  <c r="S117" i="14"/>
  <c r="V117" i="14"/>
  <c r="X117" i="14"/>
  <c r="X912" i="14" s="1"/>
  <c r="W117" i="14"/>
  <c r="W912" i="14" s="1"/>
  <c r="J255" i="14"/>
  <c r="K255" i="14"/>
  <c r="L255" i="14"/>
  <c r="M255" i="14"/>
  <c r="N255" i="14"/>
  <c r="O255" i="14"/>
  <c r="Q255" i="14"/>
  <c r="P255" i="14"/>
  <c r="R255" i="14"/>
  <c r="U255" i="14"/>
  <c r="S255" i="14"/>
  <c r="T255" i="14"/>
  <c r="V255" i="14"/>
  <c r="X255" i="14"/>
  <c r="X1050" i="14" s="1"/>
  <c r="W255" i="14"/>
  <c r="W1050" i="14" s="1"/>
  <c r="J186" i="13"/>
  <c r="L186" i="13"/>
  <c r="M186" i="13"/>
  <c r="O186" i="13"/>
  <c r="N186" i="13"/>
  <c r="P186" i="13"/>
  <c r="Q186" i="13"/>
  <c r="K186" i="13"/>
  <c r="U186" i="13"/>
  <c r="S186" i="13"/>
  <c r="T186" i="13"/>
  <c r="R186" i="13"/>
  <c r="V186" i="13"/>
  <c r="W186" i="13"/>
  <c r="W999" i="13" s="1"/>
  <c r="X186" i="13"/>
  <c r="X999" i="13" s="1"/>
  <c r="X206" i="18"/>
  <c r="X998" i="18" s="1"/>
  <c r="W206" i="18"/>
  <c r="W998" i="18" s="1"/>
  <c r="V206" i="18"/>
  <c r="P206" i="18"/>
  <c r="N206" i="18"/>
  <c r="U206" i="18"/>
  <c r="R206" i="18"/>
  <c r="O206" i="18"/>
  <c r="K206" i="18"/>
  <c r="M206" i="18"/>
  <c r="L206" i="18"/>
  <c r="J206" i="18"/>
  <c r="Q206" i="18"/>
  <c r="S206" i="18"/>
  <c r="T206" i="18"/>
  <c r="X220" i="18"/>
  <c r="X1012" i="18" s="1"/>
  <c r="W220" i="18"/>
  <c r="W1012" i="18" s="1"/>
  <c r="U220" i="18"/>
  <c r="V220" i="18"/>
  <c r="Q220" i="18"/>
  <c r="K220" i="18"/>
  <c r="R220" i="18"/>
  <c r="O220" i="18"/>
  <c r="N220" i="18"/>
  <c r="S220" i="18"/>
  <c r="J220" i="18"/>
  <c r="P220" i="18"/>
  <c r="M220" i="18"/>
  <c r="T220" i="18"/>
  <c r="L220" i="18"/>
  <c r="X194" i="18"/>
  <c r="X986" i="18" s="1"/>
  <c r="W194" i="18"/>
  <c r="W986" i="18" s="1"/>
  <c r="K194" i="18"/>
  <c r="T194" i="18"/>
  <c r="P194" i="18"/>
  <c r="J194" i="18"/>
  <c r="Q194" i="18"/>
  <c r="V194" i="18"/>
  <c r="S194" i="18"/>
  <c r="N194" i="18"/>
  <c r="O194" i="18"/>
  <c r="U194" i="18"/>
  <c r="R194" i="18"/>
  <c r="M194" i="18"/>
  <c r="L194" i="18"/>
  <c r="W113" i="18"/>
  <c r="W905" i="18" s="1"/>
  <c r="X113" i="18"/>
  <c r="X905" i="18" s="1"/>
  <c r="K113" i="18"/>
  <c r="L113" i="18"/>
  <c r="R113" i="18"/>
  <c r="S113" i="18"/>
  <c r="T113" i="18"/>
  <c r="M113" i="18"/>
  <c r="Q113" i="18"/>
  <c r="P113" i="18"/>
  <c r="U113" i="18"/>
  <c r="N113" i="18"/>
  <c r="V113" i="18"/>
  <c r="O113" i="18"/>
  <c r="J113" i="18"/>
  <c r="X205" i="18"/>
  <c r="X997" i="18" s="1"/>
  <c r="W205" i="18"/>
  <c r="W997" i="18" s="1"/>
  <c r="K205" i="18"/>
  <c r="V205" i="18"/>
  <c r="J205" i="18"/>
  <c r="P205" i="18"/>
  <c r="L205" i="18"/>
  <c r="M205" i="18"/>
  <c r="S205" i="18"/>
  <c r="T205" i="18"/>
  <c r="Q205" i="18"/>
  <c r="U205" i="18"/>
  <c r="O205" i="18"/>
  <c r="N205" i="18"/>
  <c r="R205" i="18"/>
  <c r="K134" i="6"/>
  <c r="I397" i="14"/>
  <c r="J103" i="13"/>
  <c r="K103" i="13"/>
  <c r="L103" i="13"/>
  <c r="M103" i="13"/>
  <c r="O103" i="13"/>
  <c r="N103" i="13"/>
  <c r="S103" i="13"/>
  <c r="R103" i="13"/>
  <c r="Q103" i="13"/>
  <c r="U103" i="13"/>
  <c r="P103" i="13"/>
  <c r="T103" i="13"/>
  <c r="V103" i="13"/>
  <c r="V916" i="13" s="1"/>
  <c r="X103" i="13"/>
  <c r="X916" i="13" s="1"/>
  <c r="W103" i="13"/>
  <c r="W916" i="13" s="1"/>
  <c r="J243" i="13"/>
  <c r="K243" i="13"/>
  <c r="L243" i="13"/>
  <c r="N243" i="13"/>
  <c r="M243" i="13"/>
  <c r="O243" i="13"/>
  <c r="O1056" i="13" s="1"/>
  <c r="P243" i="13"/>
  <c r="Q243" i="13"/>
  <c r="T243" i="13"/>
  <c r="R243" i="13"/>
  <c r="S243" i="13"/>
  <c r="V243" i="13"/>
  <c r="U243" i="13"/>
  <c r="X243" i="13"/>
  <c r="X1056" i="13" s="1"/>
  <c r="W243" i="13"/>
  <c r="W1056" i="13" s="1"/>
  <c r="J192" i="13"/>
  <c r="K192" i="13"/>
  <c r="L192" i="13"/>
  <c r="O192" i="13"/>
  <c r="N192" i="13"/>
  <c r="M192" i="13"/>
  <c r="Q192" i="13"/>
  <c r="S192" i="13"/>
  <c r="R192" i="13"/>
  <c r="U192" i="13"/>
  <c r="P192" i="13"/>
  <c r="T192" i="13"/>
  <c r="V192" i="13"/>
  <c r="X192" i="13"/>
  <c r="W192" i="13"/>
  <c r="J205" i="13"/>
  <c r="K205" i="13"/>
  <c r="M205" i="13"/>
  <c r="L205" i="13"/>
  <c r="N205" i="13"/>
  <c r="O205" i="13"/>
  <c r="P205" i="13"/>
  <c r="Q205" i="13"/>
  <c r="R205" i="13"/>
  <c r="R1018" i="13" s="1"/>
  <c r="S205" i="13"/>
  <c r="S1018" i="13" s="1"/>
  <c r="T205" i="13"/>
  <c r="V205" i="13"/>
  <c r="U205" i="13"/>
  <c r="W205" i="13"/>
  <c r="W1018" i="13" s="1"/>
  <c r="X205" i="13"/>
  <c r="X1018" i="13" s="1"/>
  <c r="J196" i="13"/>
  <c r="K196" i="13"/>
  <c r="L196" i="13"/>
  <c r="M196" i="13"/>
  <c r="N196" i="13"/>
  <c r="P196" i="13"/>
  <c r="O196" i="13"/>
  <c r="Q196" i="13"/>
  <c r="R196" i="13"/>
  <c r="R1009" i="13" s="1"/>
  <c r="S196" i="13"/>
  <c r="V196" i="13"/>
  <c r="T196" i="13"/>
  <c r="U196" i="13"/>
  <c r="X196" i="13"/>
  <c r="X1009" i="13" s="1"/>
  <c r="W196" i="13"/>
  <c r="W1009" i="13" s="1"/>
  <c r="J160" i="14"/>
  <c r="K160" i="14"/>
  <c r="K955" i="14" s="1"/>
  <c r="L160" i="14"/>
  <c r="L955" i="14" s="1"/>
  <c r="M160" i="14"/>
  <c r="N160" i="14"/>
  <c r="O160" i="14"/>
  <c r="Q160" i="14"/>
  <c r="R160" i="14"/>
  <c r="P160" i="14"/>
  <c r="S160" i="14"/>
  <c r="T160" i="14"/>
  <c r="V160" i="14"/>
  <c r="U160" i="14"/>
  <c r="X160" i="14"/>
  <c r="X955" i="14" s="1"/>
  <c r="W160" i="14"/>
  <c r="W955" i="14" s="1"/>
  <c r="W193" i="18"/>
  <c r="W985" i="18" s="1"/>
  <c r="T193" i="18"/>
  <c r="X193" i="18"/>
  <c r="X985" i="18" s="1"/>
  <c r="K193" i="18"/>
  <c r="L193" i="18"/>
  <c r="V193" i="18"/>
  <c r="N193" i="18"/>
  <c r="S193" i="18"/>
  <c r="Q193" i="18"/>
  <c r="R193" i="18"/>
  <c r="P193" i="18"/>
  <c r="O193" i="18"/>
  <c r="M193" i="18"/>
  <c r="J193" i="18"/>
  <c r="U193" i="18"/>
  <c r="X114" i="18"/>
  <c r="X906" i="18" s="1"/>
  <c r="W114" i="18"/>
  <c r="W906" i="18" s="1"/>
  <c r="M114" i="18"/>
  <c r="L114" i="18"/>
  <c r="O114" i="18"/>
  <c r="V114" i="18"/>
  <c r="R114" i="18"/>
  <c r="S114" i="18"/>
  <c r="N114" i="18"/>
  <c r="J114" i="18"/>
  <c r="K114" i="18"/>
  <c r="T114" i="18"/>
  <c r="Q114" i="18"/>
  <c r="P114" i="18"/>
  <c r="U114" i="18"/>
  <c r="W216" i="18"/>
  <c r="W1008" i="18" s="1"/>
  <c r="X216" i="18"/>
  <c r="X1008" i="18" s="1"/>
  <c r="L216" i="18"/>
  <c r="K216" i="18"/>
  <c r="Q216" i="18"/>
  <c r="S216" i="18"/>
  <c r="U216" i="18"/>
  <c r="M216" i="18"/>
  <c r="T216" i="18"/>
  <c r="V216" i="18"/>
  <c r="O216" i="18"/>
  <c r="N216" i="18"/>
  <c r="P216" i="18"/>
  <c r="J216" i="18"/>
  <c r="R216" i="18"/>
  <c r="J166" i="13"/>
  <c r="K166" i="13"/>
  <c r="L166" i="13"/>
  <c r="M166" i="13"/>
  <c r="N166" i="13"/>
  <c r="O166" i="13"/>
  <c r="Q166" i="13"/>
  <c r="S166" i="13"/>
  <c r="R166" i="13"/>
  <c r="P166" i="13"/>
  <c r="U166" i="13"/>
  <c r="T166" i="13"/>
  <c r="V166" i="13"/>
  <c r="X166" i="13"/>
  <c r="X979" i="13" s="1"/>
  <c r="W166" i="13"/>
  <c r="W979" i="13" s="1"/>
  <c r="J244" i="14"/>
  <c r="K244" i="14"/>
  <c r="L244" i="14"/>
  <c r="M244" i="14"/>
  <c r="P244" i="14"/>
  <c r="N244" i="14"/>
  <c r="Q244" i="14"/>
  <c r="T244" i="14"/>
  <c r="O244" i="14"/>
  <c r="R244" i="14"/>
  <c r="S244" i="14"/>
  <c r="V244" i="14"/>
  <c r="U244" i="14"/>
  <c r="X244" i="14"/>
  <c r="X1039" i="14" s="1"/>
  <c r="W244" i="14"/>
  <c r="W1039" i="14" s="1"/>
  <c r="J266" i="14"/>
  <c r="K266" i="14"/>
  <c r="L266" i="14"/>
  <c r="O266" i="14"/>
  <c r="M266" i="14"/>
  <c r="N266" i="14"/>
  <c r="P266" i="14"/>
  <c r="S266" i="14"/>
  <c r="R266" i="14"/>
  <c r="U266" i="14"/>
  <c r="Q266" i="14"/>
  <c r="T266" i="14"/>
  <c r="V266" i="14"/>
  <c r="X266" i="14"/>
  <c r="X1061" i="14" s="1"/>
  <c r="W266" i="14"/>
  <c r="W1061" i="14" s="1"/>
  <c r="W140" i="14"/>
  <c r="V140" i="14"/>
  <c r="O140" i="14"/>
  <c r="L140" i="14"/>
  <c r="X140" i="14"/>
  <c r="J140" i="14"/>
  <c r="S140" i="14"/>
  <c r="K140" i="14"/>
  <c r="M140" i="14"/>
  <c r="R140" i="14"/>
  <c r="N140" i="14"/>
  <c r="T140" i="14"/>
  <c r="P140" i="14"/>
  <c r="Q140" i="14"/>
  <c r="U140" i="14"/>
  <c r="W150" i="18"/>
  <c r="W942" i="18" s="1"/>
  <c r="X150" i="18"/>
  <c r="X942" i="18" s="1"/>
  <c r="U150" i="18"/>
  <c r="S150" i="18"/>
  <c r="N150" i="18"/>
  <c r="T150" i="18"/>
  <c r="L150" i="18"/>
  <c r="K150" i="18"/>
  <c r="P150" i="18"/>
  <c r="J150" i="18"/>
  <c r="V150" i="18"/>
  <c r="R150" i="18"/>
  <c r="M150" i="18"/>
  <c r="O150" i="18"/>
  <c r="Q150" i="18"/>
  <c r="J162" i="13"/>
  <c r="K162" i="13"/>
  <c r="L162" i="13"/>
  <c r="M162" i="13"/>
  <c r="O162" i="13"/>
  <c r="P162" i="13"/>
  <c r="R162" i="13"/>
  <c r="Q162" i="13"/>
  <c r="N162" i="13"/>
  <c r="S162" i="13"/>
  <c r="T162" i="13"/>
  <c r="U162" i="13"/>
  <c r="V162" i="13"/>
  <c r="X162" i="13"/>
  <c r="X975" i="13" s="1"/>
  <c r="W162" i="13"/>
  <c r="W975" i="13" s="1"/>
  <c r="J122" i="13"/>
  <c r="K122" i="13"/>
  <c r="L122" i="13"/>
  <c r="N122" i="13"/>
  <c r="M122" i="13"/>
  <c r="Q122" i="13"/>
  <c r="O122" i="13"/>
  <c r="P122" i="13"/>
  <c r="T122" i="13"/>
  <c r="S122" i="13"/>
  <c r="R122" i="13"/>
  <c r="U122" i="13"/>
  <c r="V122" i="13"/>
  <c r="X122" i="13"/>
  <c r="X935" i="13" s="1"/>
  <c r="W122" i="13"/>
  <c r="W935" i="13" s="1"/>
  <c r="J229" i="13"/>
  <c r="K229" i="13"/>
  <c r="M229" i="13"/>
  <c r="L229" i="13"/>
  <c r="O229" i="13"/>
  <c r="N229" i="13"/>
  <c r="Q229" i="13"/>
  <c r="S229" i="13"/>
  <c r="P229" i="13"/>
  <c r="U229" i="13"/>
  <c r="T229" i="13"/>
  <c r="R229" i="13"/>
  <c r="V229" i="13"/>
  <c r="W229" i="13"/>
  <c r="W1042" i="13" s="1"/>
  <c r="X229" i="13"/>
  <c r="X1042" i="13" s="1"/>
  <c r="J244" i="13"/>
  <c r="K244" i="13"/>
  <c r="L244" i="13"/>
  <c r="N244" i="13"/>
  <c r="M244" i="13"/>
  <c r="O244" i="13"/>
  <c r="Q244" i="13"/>
  <c r="P244" i="13"/>
  <c r="R244" i="13"/>
  <c r="T244" i="13"/>
  <c r="S244" i="13"/>
  <c r="V244" i="13"/>
  <c r="U244" i="13"/>
  <c r="X244" i="13"/>
  <c r="X1057" i="13" s="1"/>
  <c r="W244" i="13"/>
  <c r="W1057" i="13" s="1"/>
  <c r="J212" i="13"/>
  <c r="K212" i="13"/>
  <c r="L212" i="13"/>
  <c r="N212" i="13"/>
  <c r="P212" i="13"/>
  <c r="M212" i="13"/>
  <c r="O212" i="13"/>
  <c r="Q212" i="13"/>
  <c r="R212" i="13"/>
  <c r="S212" i="13"/>
  <c r="V212" i="13"/>
  <c r="T212" i="13"/>
  <c r="U212" i="13"/>
  <c r="W212" i="13"/>
  <c r="W1025" i="13" s="1"/>
  <c r="X212" i="13"/>
  <c r="X1025" i="13" s="1"/>
  <c r="J213" i="13"/>
  <c r="J1026" i="13" s="1"/>
  <c r="K213" i="13"/>
  <c r="L213" i="13"/>
  <c r="M213" i="13"/>
  <c r="N213" i="13"/>
  <c r="O213" i="13"/>
  <c r="Q213" i="13"/>
  <c r="P213" i="13"/>
  <c r="S213" i="13"/>
  <c r="R213" i="13"/>
  <c r="V213" i="13"/>
  <c r="T213" i="13"/>
  <c r="U213" i="13"/>
  <c r="X213" i="13"/>
  <c r="X1026" i="13" s="1"/>
  <c r="W213" i="13"/>
  <c r="W1026" i="13" s="1"/>
  <c r="K252" i="14"/>
  <c r="L252" i="14"/>
  <c r="J252" i="14"/>
  <c r="J1047" i="14" s="1"/>
  <c r="M252" i="14"/>
  <c r="O252" i="14"/>
  <c r="Q252" i="14"/>
  <c r="N252" i="14"/>
  <c r="R252" i="14"/>
  <c r="S252" i="14"/>
  <c r="T252" i="14"/>
  <c r="P252" i="14"/>
  <c r="V252" i="14"/>
  <c r="U252" i="14"/>
  <c r="X252" i="14"/>
  <c r="X1047" i="14" s="1"/>
  <c r="W252" i="14"/>
  <c r="W1047" i="14" s="1"/>
  <c r="J199" i="13"/>
  <c r="L199" i="13"/>
  <c r="K199" i="13"/>
  <c r="N199" i="13"/>
  <c r="M199" i="13"/>
  <c r="Q199" i="13"/>
  <c r="R199" i="13"/>
  <c r="P199" i="13"/>
  <c r="U199" i="13"/>
  <c r="O199" i="13"/>
  <c r="T199" i="13"/>
  <c r="S199" i="13"/>
  <c r="V199" i="13"/>
  <c r="X199" i="13"/>
  <c r="X1012" i="13" s="1"/>
  <c r="W199" i="13"/>
  <c r="W1012" i="13" s="1"/>
  <c r="J253" i="13"/>
  <c r="K253" i="13"/>
  <c r="L253" i="13"/>
  <c r="N253" i="13"/>
  <c r="M253" i="13"/>
  <c r="O253" i="13"/>
  <c r="Q253" i="13"/>
  <c r="R253" i="13"/>
  <c r="P253" i="13"/>
  <c r="T253" i="13"/>
  <c r="S253" i="13"/>
  <c r="U253" i="13"/>
  <c r="V253" i="13"/>
  <c r="X253" i="13"/>
  <c r="X1066" i="13" s="1"/>
  <c r="W253" i="13"/>
  <c r="W1066" i="13" s="1"/>
  <c r="W238" i="18"/>
  <c r="W1030" i="18" s="1"/>
  <c r="X238" i="18"/>
  <c r="X1030" i="18" s="1"/>
  <c r="R238" i="18"/>
  <c r="S238" i="18"/>
  <c r="Q238" i="18"/>
  <c r="K238" i="18"/>
  <c r="L238" i="18"/>
  <c r="M238" i="18"/>
  <c r="J238" i="18"/>
  <c r="T238" i="18"/>
  <c r="U238" i="18"/>
  <c r="O238" i="18"/>
  <c r="V238" i="18"/>
  <c r="N238" i="18"/>
  <c r="P238" i="18"/>
  <c r="W175" i="18"/>
  <c r="W967" i="18" s="1"/>
  <c r="X175" i="18"/>
  <c r="X967" i="18" s="1"/>
  <c r="N175" i="18"/>
  <c r="O175" i="18"/>
  <c r="R175" i="18"/>
  <c r="P175" i="18"/>
  <c r="T175" i="18"/>
  <c r="M175" i="18"/>
  <c r="V175" i="18"/>
  <c r="S175" i="18"/>
  <c r="U175" i="18"/>
  <c r="Q175" i="18"/>
  <c r="L175" i="18"/>
  <c r="K175" i="18"/>
  <c r="J175" i="18"/>
  <c r="W202" i="18"/>
  <c r="W994" i="18" s="1"/>
  <c r="X202" i="18"/>
  <c r="X994" i="18" s="1"/>
  <c r="L202" i="18"/>
  <c r="J202" i="18"/>
  <c r="O202" i="18"/>
  <c r="R202" i="18"/>
  <c r="K202" i="18"/>
  <c r="S202" i="18"/>
  <c r="M202" i="18"/>
  <c r="P202" i="18"/>
  <c r="T202" i="18"/>
  <c r="Q202" i="18"/>
  <c r="N202" i="18"/>
  <c r="V202" i="18"/>
  <c r="U202" i="18"/>
  <c r="W180" i="18"/>
  <c r="W972" i="18" s="1"/>
  <c r="X180" i="18"/>
  <c r="X972" i="18" s="1"/>
  <c r="T180" i="18"/>
  <c r="J180" i="18"/>
  <c r="S180" i="18"/>
  <c r="L180" i="18"/>
  <c r="N180" i="18"/>
  <c r="M180" i="18"/>
  <c r="Q180" i="18"/>
  <c r="O180" i="18"/>
  <c r="U180" i="18"/>
  <c r="K180" i="18"/>
  <c r="V180" i="18"/>
  <c r="R180" i="18"/>
  <c r="P180" i="18"/>
  <c r="J759" i="18"/>
  <c r="J795" i="18" s="1"/>
  <c r="W759" i="18"/>
  <c r="W795" i="18" s="1"/>
  <c r="N759" i="18"/>
  <c r="K759" i="18"/>
  <c r="V759" i="18"/>
  <c r="S759" i="18"/>
  <c r="P759" i="18"/>
  <c r="M759" i="18"/>
  <c r="R759" i="18"/>
  <c r="Q759" i="18"/>
  <c r="X759" i="18"/>
  <c r="X795" i="18" s="1"/>
  <c r="T759" i="18"/>
  <c r="L759" i="18"/>
  <c r="U759" i="18"/>
  <c r="O759" i="18"/>
  <c r="I226" i="14"/>
  <c r="M226" i="6"/>
  <c r="I225" i="18"/>
  <c r="M225" i="10"/>
  <c r="P90" i="21"/>
  <c r="J114" i="13"/>
  <c r="K114" i="13"/>
  <c r="L114" i="13"/>
  <c r="M114" i="13"/>
  <c r="N114" i="13"/>
  <c r="P114" i="13"/>
  <c r="O114" i="13"/>
  <c r="Q114" i="13"/>
  <c r="R114" i="13"/>
  <c r="T114" i="13"/>
  <c r="S114" i="13"/>
  <c r="V114" i="13"/>
  <c r="U114" i="13"/>
  <c r="W114" i="13"/>
  <c r="W927" i="13" s="1"/>
  <c r="X114" i="13"/>
  <c r="X927" i="13" s="1"/>
  <c r="J204" i="13"/>
  <c r="K204" i="13"/>
  <c r="L204" i="13"/>
  <c r="N204" i="13"/>
  <c r="M204" i="13"/>
  <c r="P204" i="13"/>
  <c r="O204" i="13"/>
  <c r="Q204" i="13"/>
  <c r="R204" i="13"/>
  <c r="S204" i="13"/>
  <c r="T204" i="13"/>
  <c r="V204" i="13"/>
  <c r="U204" i="13"/>
  <c r="W204" i="13"/>
  <c r="W1017" i="13" s="1"/>
  <c r="X204" i="13"/>
  <c r="X1017" i="13" s="1"/>
  <c r="J217" i="13"/>
  <c r="K217" i="13"/>
  <c r="M217" i="13"/>
  <c r="N217" i="13"/>
  <c r="O217" i="13"/>
  <c r="L217" i="13"/>
  <c r="Q217" i="13"/>
  <c r="P217" i="13"/>
  <c r="R217" i="13"/>
  <c r="T217" i="13"/>
  <c r="U217" i="13"/>
  <c r="V217" i="13"/>
  <c r="S217" i="13"/>
  <c r="W217" i="13"/>
  <c r="W1030" i="13" s="1"/>
  <c r="X217" i="13"/>
  <c r="X1030" i="13" s="1"/>
  <c r="J97" i="14"/>
  <c r="K97" i="14"/>
  <c r="L97" i="14"/>
  <c r="M97" i="14"/>
  <c r="P97" i="14"/>
  <c r="O97" i="14"/>
  <c r="Q97" i="14"/>
  <c r="S97" i="14"/>
  <c r="R97" i="14"/>
  <c r="N97" i="14"/>
  <c r="T97" i="14"/>
  <c r="U97" i="14"/>
  <c r="V97" i="14"/>
  <c r="W97" i="14"/>
  <c r="W892" i="14" s="1"/>
  <c r="X97" i="14"/>
  <c r="X892" i="14" s="1"/>
  <c r="J105" i="13"/>
  <c r="K105" i="13"/>
  <c r="L105" i="13"/>
  <c r="M105" i="13"/>
  <c r="O105" i="13"/>
  <c r="P105" i="13"/>
  <c r="R105" i="13"/>
  <c r="N105" i="13"/>
  <c r="S105" i="13"/>
  <c r="Q105" i="13"/>
  <c r="U105" i="13"/>
  <c r="T105" i="13"/>
  <c r="V105" i="13"/>
  <c r="W105" i="13"/>
  <c r="W918" i="13" s="1"/>
  <c r="X105" i="13"/>
  <c r="X918" i="13" s="1"/>
  <c r="J217" i="14"/>
  <c r="K217" i="14"/>
  <c r="N217" i="14"/>
  <c r="L217" i="14"/>
  <c r="M217" i="14"/>
  <c r="Q217" i="14"/>
  <c r="O217" i="14"/>
  <c r="P217" i="14"/>
  <c r="R217" i="14"/>
  <c r="U217" i="14"/>
  <c r="S217" i="14"/>
  <c r="T217" i="14"/>
  <c r="V217" i="14"/>
  <c r="W217" i="14"/>
  <c r="W1012" i="14" s="1"/>
  <c r="X217" i="14"/>
  <c r="X1012" i="14" s="1"/>
  <c r="J241" i="14"/>
  <c r="K241" i="14"/>
  <c r="L241" i="14"/>
  <c r="O241" i="14"/>
  <c r="N241" i="14"/>
  <c r="P241" i="14"/>
  <c r="Q241" i="14"/>
  <c r="S241" i="14"/>
  <c r="U241" i="14"/>
  <c r="R241" i="14"/>
  <c r="M241" i="14"/>
  <c r="T241" i="14"/>
  <c r="V241" i="14"/>
  <c r="X241" i="14"/>
  <c r="X1036" i="14" s="1"/>
  <c r="W241" i="14"/>
  <c r="W1036" i="14" s="1"/>
  <c r="N139" i="18"/>
  <c r="U139" i="18"/>
  <c r="Q139" i="18"/>
  <c r="W139" i="18"/>
  <c r="V139" i="18"/>
  <c r="O139" i="18"/>
  <c r="R139" i="18"/>
  <c r="J139" i="18"/>
  <c r="T139" i="18"/>
  <c r="K139" i="18"/>
  <c r="S139" i="18"/>
  <c r="L139" i="18"/>
  <c r="X139" i="18"/>
  <c r="M139" i="18"/>
  <c r="P139" i="18"/>
  <c r="W96" i="18"/>
  <c r="W888" i="18" s="1"/>
  <c r="X96" i="18"/>
  <c r="X888" i="18" s="1"/>
  <c r="S96" i="18"/>
  <c r="P96" i="18"/>
  <c r="L96" i="18"/>
  <c r="N96" i="18"/>
  <c r="K96" i="18"/>
  <c r="V96" i="18"/>
  <c r="Q96" i="18"/>
  <c r="M96" i="18"/>
  <c r="J96" i="18"/>
  <c r="T96" i="18"/>
  <c r="O96" i="18"/>
  <c r="R96" i="18"/>
  <c r="U96" i="18"/>
  <c r="X157" i="18"/>
  <c r="X949" i="18" s="1"/>
  <c r="W157" i="18"/>
  <c r="W949" i="18" s="1"/>
  <c r="M157" i="18"/>
  <c r="V157" i="18"/>
  <c r="J157" i="18"/>
  <c r="Q157" i="18"/>
  <c r="O157" i="18"/>
  <c r="U157" i="18"/>
  <c r="T157" i="18"/>
  <c r="L157" i="18"/>
  <c r="S157" i="18"/>
  <c r="P157" i="18"/>
  <c r="N157" i="18"/>
  <c r="R157" i="18"/>
  <c r="K157" i="18"/>
  <c r="X122" i="18"/>
  <c r="X914" i="18" s="1"/>
  <c r="W122" i="18"/>
  <c r="W914" i="18" s="1"/>
  <c r="V122" i="18"/>
  <c r="K122" i="18"/>
  <c r="S122" i="18"/>
  <c r="M122" i="18"/>
  <c r="O122" i="18"/>
  <c r="N122" i="18"/>
  <c r="U122" i="18"/>
  <c r="R122" i="18"/>
  <c r="L122" i="18"/>
  <c r="P122" i="18"/>
  <c r="J122" i="18"/>
  <c r="Q122" i="18"/>
  <c r="T122" i="18"/>
  <c r="X111" i="18"/>
  <c r="X903" i="18" s="1"/>
  <c r="W111" i="18"/>
  <c r="W903" i="18" s="1"/>
  <c r="N111" i="18"/>
  <c r="O111" i="18"/>
  <c r="U111" i="18"/>
  <c r="T111" i="18"/>
  <c r="L111" i="18"/>
  <c r="M111" i="18"/>
  <c r="R111" i="18"/>
  <c r="P111" i="18"/>
  <c r="V111" i="18"/>
  <c r="Q111" i="18"/>
  <c r="J111" i="18"/>
  <c r="K111" i="18"/>
  <c r="S111" i="18"/>
  <c r="J171" i="13"/>
  <c r="K171" i="13"/>
  <c r="L171" i="13"/>
  <c r="M171" i="13"/>
  <c r="N171" i="13"/>
  <c r="P171" i="13"/>
  <c r="Q171" i="13"/>
  <c r="T171" i="13"/>
  <c r="O171" i="13"/>
  <c r="R171" i="13"/>
  <c r="U171" i="13"/>
  <c r="V171" i="13"/>
  <c r="S171" i="13"/>
  <c r="X171" i="13"/>
  <c r="X984" i="13" s="1"/>
  <c r="W171" i="13"/>
  <c r="W984" i="13" s="1"/>
  <c r="J175" i="13"/>
  <c r="K175" i="13"/>
  <c r="L175" i="13"/>
  <c r="M175" i="13"/>
  <c r="N175" i="13"/>
  <c r="S175" i="13"/>
  <c r="R175" i="13"/>
  <c r="O175" i="13"/>
  <c r="U175" i="13"/>
  <c r="P175" i="13"/>
  <c r="T175" i="13"/>
  <c r="Q175" i="13"/>
  <c r="V175" i="13"/>
  <c r="X175" i="13"/>
  <c r="X988" i="13" s="1"/>
  <c r="W175" i="13"/>
  <c r="W988" i="13" s="1"/>
  <c r="J114" i="14"/>
  <c r="L114" i="14"/>
  <c r="K114" i="14"/>
  <c r="P114" i="14"/>
  <c r="O114" i="14"/>
  <c r="N114" i="14"/>
  <c r="Q114" i="14"/>
  <c r="M114" i="14"/>
  <c r="R114" i="14"/>
  <c r="S114" i="14"/>
  <c r="U114" i="14"/>
  <c r="V114" i="14"/>
  <c r="T114" i="14"/>
  <c r="W114" i="14"/>
  <c r="W909" i="14" s="1"/>
  <c r="X114" i="14"/>
  <c r="X909" i="14" s="1"/>
  <c r="J108" i="14"/>
  <c r="K108" i="14"/>
  <c r="M108" i="14"/>
  <c r="L108" i="14"/>
  <c r="N108" i="14"/>
  <c r="O108" i="14"/>
  <c r="Q108" i="14"/>
  <c r="P108" i="14"/>
  <c r="R108" i="14"/>
  <c r="S108" i="14"/>
  <c r="T108" i="14"/>
  <c r="U108" i="14"/>
  <c r="V108" i="14"/>
  <c r="X108" i="14"/>
  <c r="X903" i="14" s="1"/>
  <c r="W108" i="14"/>
  <c r="W903" i="14" s="1"/>
  <c r="J148" i="14"/>
  <c r="K148" i="14"/>
  <c r="L148" i="14"/>
  <c r="N148" i="14"/>
  <c r="M148" i="14"/>
  <c r="P148" i="14"/>
  <c r="S148" i="14"/>
  <c r="O148" i="14"/>
  <c r="R148" i="14"/>
  <c r="U148" i="14"/>
  <c r="Q148" i="14"/>
  <c r="T148" i="14"/>
  <c r="V148" i="14"/>
  <c r="X148" i="14"/>
  <c r="W148" i="14"/>
  <c r="X219" i="18"/>
  <c r="X1011" i="18" s="1"/>
  <c r="W219" i="18"/>
  <c r="W1011" i="18" s="1"/>
  <c r="N219" i="18"/>
  <c r="Q219" i="18"/>
  <c r="S219" i="18"/>
  <c r="O219" i="18"/>
  <c r="P219" i="18"/>
  <c r="T219" i="18"/>
  <c r="R219" i="18"/>
  <c r="M219" i="18"/>
  <c r="J219" i="18"/>
  <c r="L219" i="18"/>
  <c r="U219" i="18"/>
  <c r="K219" i="18"/>
  <c r="V219" i="18"/>
  <c r="X159" i="18"/>
  <c r="X951" i="18" s="1"/>
  <c r="W159" i="18"/>
  <c r="W951" i="18" s="1"/>
  <c r="L159" i="18"/>
  <c r="U159" i="18"/>
  <c r="N159" i="18"/>
  <c r="J159" i="18"/>
  <c r="S159" i="18"/>
  <c r="K159" i="18"/>
  <c r="M159" i="18"/>
  <c r="T159" i="18"/>
  <c r="O159" i="18"/>
  <c r="V159" i="18"/>
  <c r="Q159" i="18"/>
  <c r="R159" i="18"/>
  <c r="P159" i="18"/>
  <c r="X190" i="18"/>
  <c r="X982" i="18" s="1"/>
  <c r="W190" i="18"/>
  <c r="W982" i="18" s="1"/>
  <c r="M190" i="18"/>
  <c r="Q190" i="18"/>
  <c r="J190" i="18"/>
  <c r="O190" i="18"/>
  <c r="L190" i="18"/>
  <c r="K190" i="18"/>
  <c r="N190" i="18"/>
  <c r="S190" i="18"/>
  <c r="T190" i="18"/>
  <c r="U190" i="18"/>
  <c r="V190" i="18"/>
  <c r="R190" i="18"/>
  <c r="P190" i="18"/>
  <c r="X103" i="18"/>
  <c r="X895" i="18" s="1"/>
  <c r="W103" i="18"/>
  <c r="W895" i="18" s="1"/>
  <c r="L103" i="18"/>
  <c r="N103" i="18"/>
  <c r="Q103" i="18"/>
  <c r="S103" i="18"/>
  <c r="O103" i="18"/>
  <c r="U103" i="18"/>
  <c r="V103" i="18"/>
  <c r="R103" i="18"/>
  <c r="M103" i="18"/>
  <c r="P103" i="18"/>
  <c r="T103" i="18"/>
  <c r="K103" i="18"/>
  <c r="J103" i="18"/>
  <c r="J895" i="18" s="1"/>
  <c r="J958" i="14" l="1"/>
  <c r="J1049" i="18"/>
  <c r="J919" i="18"/>
  <c r="K289" i="13"/>
  <c r="U1050" i="18"/>
  <c r="J990" i="14"/>
  <c r="J960" i="14"/>
  <c r="O956" i="13"/>
  <c r="J910" i="13"/>
  <c r="P994" i="18"/>
  <c r="N1009" i="13"/>
  <c r="J899" i="14"/>
  <c r="J917" i="18"/>
  <c r="L560" i="13"/>
  <c r="J945" i="18"/>
  <c r="J963" i="18"/>
  <c r="V905" i="14"/>
  <c r="J1047" i="18"/>
  <c r="J941" i="18"/>
  <c r="J1061" i="13"/>
  <c r="J1054" i="14"/>
  <c r="J917" i="14"/>
  <c r="J1049" i="13"/>
  <c r="J1033" i="13"/>
  <c r="J1064" i="13"/>
  <c r="J953" i="18"/>
  <c r="M912" i="14"/>
  <c r="T992" i="14"/>
  <c r="M1041" i="14"/>
  <c r="P959" i="18"/>
  <c r="J1060" i="14"/>
  <c r="J1056" i="13"/>
  <c r="S912" i="14"/>
  <c r="J989" i="13"/>
  <c r="J966" i="18"/>
  <c r="J1032" i="14"/>
  <c r="J1036" i="13"/>
  <c r="R966" i="13"/>
  <c r="R940" i="13"/>
  <c r="N1030" i="13"/>
  <c r="J1066" i="13"/>
  <c r="R955" i="18"/>
  <c r="R958" i="14"/>
  <c r="R1034" i="13"/>
  <c r="J902" i="14"/>
  <c r="J1039" i="18"/>
  <c r="J934" i="13"/>
  <c r="R1048" i="18"/>
  <c r="V913" i="18"/>
  <c r="S896" i="18"/>
  <c r="R988" i="14"/>
  <c r="O289" i="13"/>
  <c r="R970" i="14"/>
  <c r="N905" i="18"/>
  <c r="Q560" i="13"/>
  <c r="M936" i="13"/>
  <c r="R1077" i="13"/>
  <c r="R1042" i="18"/>
  <c r="R898" i="14"/>
  <c r="R1041" i="14"/>
  <c r="V996" i="14"/>
  <c r="R1009" i="18"/>
  <c r="J1001" i="14"/>
  <c r="J961" i="18"/>
  <c r="Q1021" i="13"/>
  <c r="R919" i="18"/>
  <c r="G30" i="1"/>
  <c r="G34" i="1" s="1"/>
  <c r="J1008" i="14"/>
  <c r="J899" i="18"/>
  <c r="J1048" i="14"/>
  <c r="J984" i="13"/>
  <c r="L892" i="14"/>
  <c r="J967" i="13"/>
  <c r="J919" i="14"/>
  <c r="J1072" i="13"/>
  <c r="J890" i="18"/>
  <c r="J1053" i="13"/>
  <c r="J946" i="14"/>
  <c r="J1042" i="18"/>
  <c r="J993" i="13"/>
  <c r="J994" i="18"/>
  <c r="J969" i="18"/>
  <c r="J1036" i="18"/>
  <c r="J972" i="13"/>
  <c r="J1044" i="14"/>
  <c r="J924" i="14"/>
  <c r="J991" i="18"/>
  <c r="J986" i="18"/>
  <c r="J909" i="14"/>
  <c r="J999" i="13"/>
  <c r="J1052" i="14"/>
  <c r="J1033" i="18"/>
  <c r="J905" i="18"/>
  <c r="J993" i="18"/>
  <c r="J1009" i="13"/>
  <c r="J1005" i="14"/>
  <c r="J987" i="14"/>
  <c r="J1080" i="13"/>
  <c r="J988" i="14"/>
  <c r="J927" i="13"/>
  <c r="K905" i="18"/>
  <c r="J1006" i="13"/>
  <c r="J941" i="13"/>
  <c r="J906" i="14"/>
  <c r="J953" i="14"/>
  <c r="J1029" i="18"/>
  <c r="J962" i="18"/>
  <c r="J948" i="18"/>
  <c r="J1055" i="13"/>
  <c r="J1050" i="18"/>
  <c r="J1014" i="18"/>
  <c r="J963" i="14"/>
  <c r="J902" i="18"/>
  <c r="J960" i="18"/>
  <c r="J985" i="18"/>
  <c r="J943" i="18"/>
  <c r="J1076" i="13"/>
  <c r="J1002" i="14"/>
  <c r="J1029" i="13"/>
  <c r="J932" i="13"/>
  <c r="J992" i="13"/>
  <c r="J952" i="18"/>
  <c r="J995" i="18"/>
  <c r="J900" i="18"/>
  <c r="J1051" i="14"/>
  <c r="J1035" i="18"/>
  <c r="J898" i="18"/>
  <c r="J896" i="18"/>
  <c r="J983" i="18"/>
  <c r="J910" i="14"/>
  <c r="J1085" i="13"/>
  <c r="J938" i="13"/>
  <c r="J1025" i="18"/>
  <c r="J1044" i="18"/>
  <c r="J895" i="14"/>
  <c r="J914" i="14"/>
  <c r="J951" i="18"/>
  <c r="J942" i="18"/>
  <c r="J928" i="13"/>
  <c r="J970" i="14"/>
  <c r="J983" i="13"/>
  <c r="J1054" i="13"/>
  <c r="J1078" i="13"/>
  <c r="J911" i="13"/>
  <c r="J949" i="14"/>
  <c r="J981" i="13"/>
  <c r="J1028" i="18"/>
  <c r="J1003" i="14"/>
  <c r="J997" i="14"/>
  <c r="J999" i="18"/>
  <c r="J893" i="18"/>
  <c r="J1031" i="13"/>
  <c r="J1035" i="13"/>
  <c r="J1065" i="13"/>
  <c r="J1011" i="18"/>
  <c r="J1042" i="13"/>
  <c r="J1049" i="14"/>
  <c r="J1081" i="13"/>
  <c r="J930" i="13"/>
  <c r="J920" i="14"/>
  <c r="J925" i="14"/>
  <c r="J926" i="13"/>
  <c r="K965" i="14"/>
  <c r="J917" i="13"/>
  <c r="J952" i="14"/>
  <c r="J948" i="14"/>
  <c r="J888" i="18"/>
  <c r="J955" i="14"/>
  <c r="J1045" i="14"/>
  <c r="J916" i="14"/>
  <c r="J910" i="18"/>
  <c r="J973" i="14"/>
  <c r="J966" i="13"/>
  <c r="J946" i="18"/>
  <c r="J950" i="14"/>
  <c r="J965" i="13"/>
  <c r="J893" i="14"/>
  <c r="J1000" i="18"/>
  <c r="J1034" i="18"/>
  <c r="J1030" i="13"/>
  <c r="J1071" i="13"/>
  <c r="J971" i="13"/>
  <c r="J918" i="14"/>
  <c r="J998" i="14"/>
  <c r="J1046" i="18"/>
  <c r="J974" i="14"/>
  <c r="J937" i="13"/>
  <c r="J892" i="14"/>
  <c r="J918" i="13"/>
  <c r="L955" i="18"/>
  <c r="J1034" i="14"/>
  <c r="K946" i="18"/>
  <c r="J547" i="13"/>
  <c r="J1003" i="18"/>
  <c r="J976" i="13"/>
  <c r="J940" i="18"/>
  <c r="J977" i="14"/>
  <c r="J1063" i="13"/>
  <c r="J929" i="13"/>
  <c r="J1027" i="18"/>
  <c r="J1042" i="14"/>
  <c r="J289" i="13"/>
  <c r="J1008" i="13"/>
  <c r="K966" i="18"/>
  <c r="J931" i="13"/>
  <c r="J828" i="13"/>
  <c r="J892" i="18"/>
  <c r="J973" i="13"/>
  <c r="J1070" i="13"/>
  <c r="J920" i="18"/>
  <c r="J990" i="13"/>
  <c r="J915" i="14"/>
  <c r="J1009" i="14"/>
  <c r="J1059" i="13"/>
  <c r="J982" i="18"/>
  <c r="J1037" i="14"/>
  <c r="J964" i="13"/>
  <c r="J1024" i="13"/>
  <c r="J935" i="13"/>
  <c r="J945" i="14"/>
  <c r="J1010" i="14"/>
  <c r="J901" i="14"/>
  <c r="J992" i="18"/>
  <c r="J1051" i="13"/>
  <c r="J918" i="18"/>
  <c r="J1006" i="14"/>
  <c r="J1005" i="18"/>
  <c r="J1025" i="13"/>
  <c r="J1039" i="14"/>
  <c r="J987" i="18"/>
  <c r="J995" i="13"/>
  <c r="J992" i="14"/>
  <c r="J968" i="13"/>
  <c r="J1013" i="18"/>
  <c r="J988" i="13"/>
  <c r="J909" i="18"/>
  <c r="J915" i="18"/>
  <c r="J925" i="13"/>
  <c r="J909" i="13"/>
  <c r="J1002" i="18"/>
  <c r="J944" i="14"/>
  <c r="J1058" i="14"/>
  <c r="J1052" i="18"/>
  <c r="J971" i="14"/>
  <c r="J914" i="13"/>
  <c r="J947" i="14"/>
  <c r="J898" i="14"/>
  <c r="J1030" i="14"/>
  <c r="J1036" i="14"/>
  <c r="J1069" i="13"/>
  <c r="J1020" i="13"/>
  <c r="J1011" i="13"/>
  <c r="J906" i="18"/>
  <c r="J1032" i="13"/>
  <c r="J990" i="18"/>
  <c r="J900" i="14"/>
  <c r="J993" i="14"/>
  <c r="J921" i="13"/>
  <c r="R87" i="21"/>
  <c r="J996" i="18"/>
  <c r="J1028" i="14"/>
  <c r="J1015" i="13"/>
  <c r="J1060" i="13"/>
  <c r="J1035" i="14"/>
  <c r="K1076" i="13"/>
  <c r="J996" i="14"/>
  <c r="J954" i="14"/>
  <c r="J908" i="18"/>
  <c r="J1007" i="14"/>
  <c r="J1013" i="14"/>
  <c r="K907" i="14"/>
  <c r="J1009" i="18"/>
  <c r="K1002" i="14"/>
  <c r="J912" i="13"/>
  <c r="J1041" i="18"/>
  <c r="J967" i="18"/>
  <c r="J911" i="14"/>
  <c r="J1024" i="18"/>
  <c r="J959" i="18"/>
  <c r="J957" i="14"/>
  <c r="J1013" i="13"/>
  <c r="J1018" i="13"/>
  <c r="J998" i="18"/>
  <c r="J1027" i="13"/>
  <c r="J1004" i="18"/>
  <c r="J969" i="14"/>
  <c r="K959" i="18"/>
  <c r="K904" i="14"/>
  <c r="K999" i="14"/>
  <c r="K1011" i="18"/>
  <c r="J1012" i="14"/>
  <c r="J1050" i="14"/>
  <c r="K547" i="13"/>
  <c r="K1013" i="14"/>
  <c r="L967" i="13"/>
  <c r="T894" i="14"/>
  <c r="J958" i="18"/>
  <c r="L919" i="13"/>
  <c r="J1058" i="13"/>
  <c r="K930" i="13"/>
  <c r="J1038" i="18"/>
  <c r="J1014" i="14"/>
  <c r="J1040" i="14"/>
  <c r="K1044" i="14"/>
  <c r="J969" i="13"/>
  <c r="J971" i="18"/>
  <c r="J985" i="13"/>
  <c r="J1008" i="18"/>
  <c r="K910" i="18"/>
  <c r="T1079" i="13"/>
  <c r="J1006" i="18"/>
  <c r="J1053" i="14"/>
  <c r="J923" i="13"/>
  <c r="J1043" i="14"/>
  <c r="J999" i="14"/>
  <c r="J955" i="18"/>
  <c r="J1031" i="14"/>
  <c r="J986" i="13"/>
  <c r="J1075" i="13"/>
  <c r="K1032" i="18"/>
  <c r="K991" i="18"/>
  <c r="J911" i="18"/>
  <c r="L1011" i="13"/>
  <c r="J979" i="13"/>
  <c r="J908" i="14"/>
  <c r="J1074" i="13"/>
  <c r="J416" i="13"/>
  <c r="K988" i="14"/>
  <c r="K1073" i="13"/>
  <c r="K1043" i="18"/>
  <c r="L909" i="14"/>
  <c r="L903" i="18"/>
  <c r="K906" i="18"/>
  <c r="K921" i="13"/>
  <c r="K1012" i="14"/>
  <c r="U967" i="18"/>
  <c r="L994" i="18"/>
  <c r="K1009" i="13"/>
  <c r="L951" i="18"/>
  <c r="J916" i="13"/>
  <c r="J991" i="14"/>
  <c r="J1038" i="13"/>
  <c r="J955" i="13"/>
  <c r="J1004" i="14"/>
  <c r="J1007" i="13"/>
  <c r="J1033" i="14"/>
  <c r="J907" i="18"/>
  <c r="J913" i="18"/>
  <c r="J961" i="14"/>
  <c r="K416" i="13"/>
  <c r="J1021" i="13"/>
  <c r="J957" i="18"/>
  <c r="L1035" i="14"/>
  <c r="J1037" i="18"/>
  <c r="J897" i="18"/>
  <c r="S1076" i="13"/>
  <c r="J1053" i="18"/>
  <c r="J283" i="14"/>
  <c r="J903" i="18"/>
  <c r="J1030" i="18"/>
  <c r="J995" i="14"/>
  <c r="K1041" i="18"/>
  <c r="K533" i="14"/>
  <c r="K541" i="13"/>
  <c r="J1015" i="14"/>
  <c r="J936" i="13"/>
  <c r="J919" i="13"/>
  <c r="J947" i="18"/>
  <c r="J905" i="14"/>
  <c r="J907" i="14"/>
  <c r="J1051" i="18"/>
  <c r="J810" i="14"/>
  <c r="J1011" i="14"/>
  <c r="K447" i="18"/>
  <c r="J1057" i="13"/>
  <c r="J541" i="13"/>
  <c r="K397" i="14"/>
  <c r="K531" i="18"/>
  <c r="K455" i="13"/>
  <c r="J1054" i="18"/>
  <c r="J913" i="14"/>
  <c r="K395" i="18"/>
  <c r="K397" i="18" s="1"/>
  <c r="J1038" i="14"/>
  <c r="L1033" i="18"/>
  <c r="J1022" i="13"/>
  <c r="K1070" i="13"/>
  <c r="L963" i="14"/>
  <c r="K449" i="14"/>
  <c r="J1055" i="14"/>
  <c r="J988" i="18"/>
  <c r="J533" i="14"/>
  <c r="J1019" i="14"/>
  <c r="J965" i="18"/>
  <c r="J1077" i="13"/>
  <c r="J1056" i="18"/>
  <c r="J933" i="13"/>
  <c r="L921" i="13"/>
  <c r="J894" i="14"/>
  <c r="K976" i="13"/>
  <c r="J991" i="13"/>
  <c r="K963" i="14"/>
  <c r="J964" i="14"/>
  <c r="J1073" i="13"/>
  <c r="J939" i="13"/>
  <c r="L548" i="14"/>
  <c r="K489" i="18"/>
  <c r="K283" i="14"/>
  <c r="J968" i="14"/>
  <c r="J989" i="18"/>
  <c r="J1017" i="13"/>
  <c r="K491" i="14"/>
  <c r="J1068" i="13"/>
  <c r="K402" i="13"/>
  <c r="K404" i="13" s="1"/>
  <c r="J1067" i="13"/>
  <c r="J903" i="14"/>
  <c r="K914" i="18"/>
  <c r="K498" i="13"/>
  <c r="J922" i="13"/>
  <c r="J964" i="18"/>
  <c r="J1010" i="13"/>
  <c r="J449" i="14"/>
  <c r="J455" i="13"/>
  <c r="J1014" i="13"/>
  <c r="J950" i="18"/>
  <c r="J994" i="14"/>
  <c r="J1061" i="14"/>
  <c r="J921" i="14"/>
  <c r="J402" i="13"/>
  <c r="J924" i="13"/>
  <c r="J949" i="18"/>
  <c r="J1010" i="18"/>
  <c r="J891" i="18"/>
  <c r="J940" i="13"/>
  <c r="J967" i="14"/>
  <c r="J980" i="13"/>
  <c r="J891" i="14"/>
  <c r="J1031" i="18"/>
  <c r="J965" i="14"/>
  <c r="J1055" i="18"/>
  <c r="J904" i="14"/>
  <c r="J1056" i="14"/>
  <c r="J1023" i="13"/>
  <c r="J1028" i="13"/>
  <c r="J1007" i="18"/>
  <c r="S1037" i="18"/>
  <c r="J986" i="14"/>
  <c r="J397" i="14"/>
  <c r="J914" i="18"/>
  <c r="J1012" i="13"/>
  <c r="J1012" i="18"/>
  <c r="J922" i="14"/>
  <c r="S994" i="13"/>
  <c r="J912" i="18"/>
  <c r="J970" i="18"/>
  <c r="J977" i="13"/>
  <c r="J956" i="13"/>
  <c r="J956" i="14"/>
  <c r="J976" i="14"/>
  <c r="J923" i="14"/>
  <c r="J491" i="14"/>
  <c r="J978" i="13"/>
  <c r="J912" i="14"/>
  <c r="J1029" i="14"/>
  <c r="J1041" i="14"/>
  <c r="J1040" i="18"/>
  <c r="J994" i="13"/>
  <c r="J1059" i="14"/>
  <c r="J989" i="14"/>
  <c r="J1079" i="13"/>
  <c r="J913" i="13"/>
  <c r="J904" i="18"/>
  <c r="J963" i="13"/>
  <c r="I99" i="19"/>
  <c r="J894" i="18"/>
  <c r="J920" i="13"/>
  <c r="J889" i="18"/>
  <c r="J1048" i="18"/>
  <c r="J1026" i="18"/>
  <c r="J1001" i="18"/>
  <c r="J896" i="14"/>
  <c r="J1018" i="14"/>
  <c r="J1045" i="18"/>
  <c r="J956" i="18"/>
  <c r="J447" i="18"/>
  <c r="J531" i="18"/>
  <c r="J987" i="13"/>
  <c r="J975" i="13"/>
  <c r="J997" i="18"/>
  <c r="J1052" i="13"/>
  <c r="J972" i="18"/>
  <c r="J968" i="18"/>
  <c r="J498" i="13"/>
  <c r="J1034" i="13"/>
  <c r="J395" i="18"/>
  <c r="J397" i="18" s="1"/>
  <c r="J1050" i="13"/>
  <c r="L990" i="14"/>
  <c r="J897" i="14"/>
  <c r="J1062" i="13"/>
  <c r="J954" i="18"/>
  <c r="J966" i="14"/>
  <c r="J970" i="13"/>
  <c r="J901" i="18"/>
  <c r="J489" i="18"/>
  <c r="J1000" i="14"/>
  <c r="J1016" i="13"/>
  <c r="J942" i="13"/>
  <c r="J1046" i="14"/>
  <c r="K1046" i="18"/>
  <c r="Q906" i="18"/>
  <c r="L1045" i="14"/>
  <c r="K987" i="14"/>
  <c r="K1049" i="13"/>
  <c r="K1051" i="18"/>
  <c r="U991" i="14"/>
  <c r="L921" i="14"/>
  <c r="L818" i="13"/>
  <c r="U942" i="18"/>
  <c r="S1067" i="13"/>
  <c r="L898" i="18"/>
  <c r="U1073" i="13"/>
  <c r="V1040" i="18"/>
  <c r="L711" i="18"/>
  <c r="V1009" i="14"/>
  <c r="V897" i="18"/>
  <c r="S956" i="18"/>
  <c r="L976" i="13"/>
  <c r="V911" i="18"/>
  <c r="K1034" i="14"/>
  <c r="U1059" i="13"/>
  <c r="V903" i="14"/>
  <c r="S1029" i="14"/>
  <c r="L714" i="14"/>
  <c r="V935" i="13"/>
  <c r="K1056" i="14"/>
  <c r="S903" i="18"/>
  <c r="L967" i="18"/>
  <c r="S913" i="18"/>
  <c r="V1017" i="13"/>
  <c r="S927" i="13"/>
  <c r="Q1026" i="13"/>
  <c r="V953" i="18"/>
  <c r="V895" i="14"/>
  <c r="S1047" i="18"/>
  <c r="R1059" i="14"/>
  <c r="K989" i="14"/>
  <c r="V1045" i="18"/>
  <c r="Q1032" i="13"/>
  <c r="K1032" i="13"/>
  <c r="L897" i="14"/>
  <c r="K920" i="13"/>
  <c r="L769" i="13"/>
  <c r="S1041" i="18"/>
  <c r="L1049" i="18"/>
  <c r="Q1068" i="13"/>
  <c r="O990" i="18"/>
  <c r="V1006" i="14"/>
  <c r="V1033" i="14"/>
  <c r="R1054" i="13"/>
  <c r="S996" i="14"/>
  <c r="S1049" i="13"/>
  <c r="L906" i="14"/>
  <c r="K1033" i="13"/>
  <c r="S976" i="14"/>
  <c r="S1013" i="18"/>
  <c r="L971" i="18"/>
  <c r="T991" i="18"/>
  <c r="R960" i="18"/>
  <c r="K896" i="14"/>
  <c r="S968" i="14"/>
  <c r="R961" i="18"/>
  <c r="K993" i="14"/>
  <c r="N828" i="13"/>
  <c r="V932" i="13"/>
  <c r="L798" i="14"/>
  <c r="R963" i="18"/>
  <c r="U891" i="18"/>
  <c r="S976" i="13"/>
  <c r="S1030" i="18"/>
  <c r="S905" i="18"/>
  <c r="L753" i="18"/>
  <c r="V1036" i="13"/>
  <c r="S920" i="18"/>
  <c r="L1011" i="18"/>
  <c r="R988" i="13"/>
  <c r="P914" i="18"/>
  <c r="S1036" i="14"/>
  <c r="P892" i="14"/>
  <c r="O1008" i="18"/>
  <c r="L1008" i="18"/>
  <c r="O1009" i="13"/>
  <c r="L916" i="13"/>
  <c r="L905" i="18"/>
  <c r="K986" i="18"/>
  <c r="S1037" i="14"/>
  <c r="L1007" i="14"/>
  <c r="N897" i="18"/>
  <c r="R953" i="18"/>
  <c r="T916" i="18"/>
  <c r="N926" i="13"/>
  <c r="L1032" i="14"/>
  <c r="R995" i="14"/>
  <c r="K995" i="14"/>
  <c r="M966" i="13"/>
  <c r="S981" i="13"/>
  <c r="M1085" i="13"/>
  <c r="L1014" i="18"/>
  <c r="U1060" i="13"/>
  <c r="R921" i="13"/>
  <c r="L1004" i="14"/>
  <c r="S968" i="13"/>
  <c r="V907" i="14"/>
  <c r="L673" i="13"/>
  <c r="N1003" i="18"/>
  <c r="Q1056" i="14"/>
  <c r="V961" i="18"/>
  <c r="V416" i="13"/>
  <c r="L687" i="13"/>
  <c r="L756" i="14"/>
  <c r="L917" i="14"/>
  <c r="T896" i="18"/>
  <c r="V918" i="13"/>
  <c r="L795" i="18"/>
  <c r="L659" i="18"/>
  <c r="L661" i="18" s="1"/>
  <c r="S1058" i="13"/>
  <c r="V1074" i="13"/>
  <c r="L726" i="13"/>
  <c r="S1003" i="18"/>
  <c r="V1002" i="14"/>
  <c r="S971" i="14"/>
  <c r="V958" i="18"/>
  <c r="S993" i="14"/>
  <c r="V1021" i="13"/>
  <c r="R1040" i="18"/>
  <c r="N289" i="13"/>
  <c r="U933" i="13"/>
  <c r="V548" i="14"/>
  <c r="V998" i="18"/>
  <c r="V1004" i="14"/>
  <c r="S1009" i="14"/>
  <c r="L989" i="18"/>
  <c r="V967" i="18"/>
  <c r="L1025" i="13"/>
  <c r="N891" i="18"/>
  <c r="O933" i="13"/>
  <c r="N560" i="13"/>
  <c r="M969" i="14"/>
  <c r="U1054" i="18"/>
  <c r="S965" i="14"/>
  <c r="L812" i="13"/>
  <c r="S991" i="18"/>
  <c r="Q1001" i="18"/>
  <c r="K993" i="18"/>
  <c r="S891" i="18"/>
  <c r="V289" i="13"/>
  <c r="V956" i="18"/>
  <c r="V1030" i="14"/>
  <c r="V991" i="18"/>
  <c r="N967" i="18"/>
  <c r="S289" i="13"/>
  <c r="K993" i="13"/>
  <c r="S1012" i="14"/>
  <c r="S994" i="18"/>
  <c r="L928" i="13"/>
  <c r="R951" i="18"/>
  <c r="S909" i="14"/>
  <c r="T888" i="18"/>
  <c r="R1012" i="14"/>
  <c r="R967" i="18"/>
  <c r="S1066" i="13"/>
  <c r="S1047" i="14"/>
  <c r="V997" i="14"/>
  <c r="V902" i="18"/>
  <c r="V1057" i="13"/>
  <c r="V993" i="18"/>
  <c r="V899" i="14"/>
  <c r="S1033" i="18"/>
  <c r="S895" i="18"/>
  <c r="N1011" i="18"/>
  <c r="V1032" i="18"/>
  <c r="V909" i="18"/>
  <c r="K900" i="18"/>
  <c r="R1042" i="13"/>
  <c r="M998" i="14"/>
  <c r="V933" i="13"/>
  <c r="V1085" i="13"/>
  <c r="V964" i="18"/>
  <c r="S970" i="13"/>
  <c r="S1001" i="18"/>
  <c r="K1045" i="14"/>
  <c r="S998" i="18"/>
  <c r="S988" i="18"/>
  <c r="R1039" i="18"/>
  <c r="V1043" i="14"/>
  <c r="K984" i="13"/>
  <c r="N914" i="18"/>
  <c r="Q972" i="18"/>
  <c r="V951" i="14"/>
  <c r="S910" i="18"/>
  <c r="V1025" i="18"/>
  <c r="V1056" i="14"/>
  <c r="K1035" i="14"/>
  <c r="Q1014" i="14"/>
  <c r="K1006" i="14"/>
  <c r="K967" i="14"/>
  <c r="V891" i="18"/>
  <c r="S916" i="14"/>
  <c r="V1029" i="18"/>
  <c r="V984" i="18"/>
  <c r="P891" i="14"/>
  <c r="S922" i="13"/>
  <c r="S955" i="13"/>
  <c r="V1019" i="14"/>
  <c r="P1003" i="18"/>
  <c r="R964" i="13"/>
  <c r="V924" i="14"/>
  <c r="S1011" i="13"/>
  <c r="V925" i="14"/>
  <c r="V1019" i="13"/>
  <c r="S949" i="18"/>
  <c r="T1017" i="13"/>
  <c r="V998" i="14"/>
  <c r="K1010" i="18"/>
  <c r="V936" i="13"/>
  <c r="R1014" i="13"/>
  <c r="P953" i="18"/>
  <c r="U925" i="13"/>
  <c r="S1006" i="13"/>
  <c r="P1031" i="14"/>
  <c r="R967" i="14"/>
  <c r="V995" i="13"/>
  <c r="L895" i="14"/>
  <c r="K941" i="13"/>
  <c r="U999" i="18"/>
  <c r="Q999" i="18"/>
  <c r="K908" i="14"/>
  <c r="K1010" i="14"/>
  <c r="R1029" i="18"/>
  <c r="R972" i="14"/>
  <c r="K1060" i="13"/>
  <c r="S893" i="18"/>
  <c r="S964" i="13"/>
  <c r="S992" i="18"/>
  <c r="S1002" i="14"/>
  <c r="L960" i="18"/>
  <c r="V965" i="18"/>
  <c r="S986" i="18"/>
  <c r="V1027" i="13"/>
  <c r="S919" i="13"/>
  <c r="S916" i="18"/>
  <c r="U995" i="13"/>
  <c r="V974" i="13"/>
  <c r="R899" i="14"/>
  <c r="R908" i="14"/>
  <c r="V1014" i="18"/>
  <c r="V983" i="13"/>
  <c r="S974" i="14"/>
  <c r="N894" i="14"/>
  <c r="S1042" i="14"/>
  <c r="N904" i="14"/>
  <c r="V1026" i="18"/>
  <c r="V999" i="14"/>
  <c r="V1012" i="13"/>
  <c r="S908" i="14"/>
  <c r="S918" i="18"/>
  <c r="S941" i="18"/>
  <c r="S969" i="13"/>
  <c r="V1011" i="18"/>
  <c r="N1012" i="14"/>
  <c r="S1012" i="13"/>
  <c r="S979" i="13"/>
  <c r="V1009" i="13"/>
  <c r="V1037" i="14"/>
  <c r="S1073" i="13"/>
  <c r="V1031" i="14"/>
  <c r="V956" i="14"/>
  <c r="V895" i="18"/>
  <c r="N1042" i="13"/>
  <c r="V1010" i="18"/>
  <c r="V958" i="14"/>
  <c r="V1060" i="13"/>
  <c r="V994" i="13"/>
  <c r="S891" i="14"/>
  <c r="V952" i="18"/>
  <c r="V963" i="18"/>
  <c r="S917" i="13"/>
  <c r="M901" i="18"/>
  <c r="U1035" i="18"/>
  <c r="V954" i="14"/>
  <c r="S907" i="18"/>
  <c r="R991" i="18"/>
  <c r="V1001" i="18"/>
  <c r="S911" i="18"/>
  <c r="S416" i="13"/>
  <c r="V1044" i="18"/>
  <c r="S1061" i="14"/>
  <c r="U1059" i="14"/>
  <c r="S1007" i="18"/>
  <c r="V959" i="18"/>
  <c r="S952" i="18"/>
  <c r="V1039" i="14"/>
  <c r="V912" i="14"/>
  <c r="V913" i="14"/>
  <c r="V999" i="13"/>
  <c r="S1023" i="13"/>
  <c r="K951" i="18"/>
  <c r="K918" i="13"/>
  <c r="R1026" i="13"/>
  <c r="R942" i="18"/>
  <c r="U1061" i="14"/>
  <c r="K1061" i="14"/>
  <c r="V955" i="14"/>
  <c r="V922" i="14"/>
  <c r="N945" i="14"/>
  <c r="K947" i="14"/>
  <c r="N993" i="18"/>
  <c r="L1050" i="18"/>
  <c r="R1047" i="18"/>
  <c r="Q987" i="14"/>
  <c r="N1059" i="14"/>
  <c r="K973" i="13"/>
  <c r="P898" i="14"/>
  <c r="O560" i="13"/>
  <c r="S978" i="13"/>
  <c r="V922" i="13"/>
  <c r="L1007" i="18"/>
  <c r="K988" i="18"/>
  <c r="T99" i="19"/>
  <c r="T970" i="18"/>
  <c r="L889" i="18"/>
  <c r="R1058" i="14"/>
  <c r="V1028" i="18"/>
  <c r="R1042" i="14"/>
  <c r="V964" i="13"/>
  <c r="R994" i="14"/>
  <c r="S1078" i="13"/>
  <c r="S906" i="18"/>
  <c r="S1056" i="18"/>
  <c r="S1035" i="14"/>
  <c r="S1041" i="14"/>
  <c r="S989" i="13"/>
  <c r="N915" i="13"/>
  <c r="S949" i="14"/>
  <c r="V900" i="18"/>
  <c r="V1052" i="14"/>
  <c r="S1038" i="14"/>
  <c r="V913" i="13"/>
  <c r="V1064" i="13"/>
  <c r="S960" i="18"/>
  <c r="S995" i="13"/>
  <c r="V901" i="14"/>
  <c r="V934" i="13"/>
  <c r="S1031" i="13"/>
  <c r="V896" i="18"/>
  <c r="V983" i="18"/>
  <c r="V894" i="18"/>
  <c r="S1052" i="14"/>
  <c r="V973" i="13"/>
  <c r="V1053" i="13"/>
  <c r="R930" i="13"/>
  <c r="R1065" i="13"/>
  <c r="V984" i="13"/>
  <c r="K1015" i="14"/>
  <c r="K919" i="13"/>
  <c r="K947" i="18"/>
  <c r="R941" i="13"/>
  <c r="M1047" i="18"/>
  <c r="L1019" i="14"/>
  <c r="V1048" i="14"/>
  <c r="V894" i="14"/>
  <c r="S901" i="18"/>
  <c r="K810" i="14"/>
  <c r="V986" i="14"/>
  <c r="R912" i="13"/>
  <c r="V909" i="14"/>
  <c r="R903" i="18"/>
  <c r="O1017" i="13"/>
  <c r="Q1042" i="13"/>
  <c r="Q935" i="13"/>
  <c r="P906" i="18"/>
  <c r="K912" i="14"/>
  <c r="K1027" i="13"/>
  <c r="P999" i="18"/>
  <c r="S940" i="18"/>
  <c r="S944" i="14"/>
  <c r="V1026" i="13"/>
  <c r="L1012" i="18"/>
  <c r="O914" i="18"/>
  <c r="L888" i="18"/>
  <c r="V942" i="18"/>
  <c r="Q979" i="13"/>
  <c r="V988" i="13"/>
  <c r="Q1007" i="14"/>
  <c r="K992" i="14"/>
  <c r="S993" i="18"/>
  <c r="P1079" i="13"/>
  <c r="K1053" i="13"/>
  <c r="R971" i="13"/>
  <c r="K1002" i="18"/>
  <c r="K913" i="14"/>
  <c r="V971" i="18"/>
  <c r="K919" i="18"/>
  <c r="T988" i="13"/>
  <c r="L1030" i="13"/>
  <c r="K1047" i="14"/>
  <c r="L906" i="18"/>
  <c r="L997" i="18"/>
  <c r="P986" i="18"/>
  <c r="S997" i="14"/>
  <c r="T926" i="13"/>
  <c r="V921" i="14"/>
  <c r="V1078" i="13"/>
  <c r="S971" i="18"/>
  <c r="V915" i="18"/>
  <c r="V1070" i="13"/>
  <c r="M1044" i="18"/>
  <c r="M1019" i="13"/>
  <c r="R1057" i="13"/>
  <c r="R1030" i="18"/>
  <c r="R922" i="14"/>
  <c r="N1050" i="14"/>
  <c r="S936" i="13"/>
  <c r="P1052" i="14"/>
  <c r="R99" i="19"/>
  <c r="R971" i="14"/>
  <c r="N968" i="14"/>
  <c r="L1021" i="13"/>
  <c r="S1042" i="13"/>
  <c r="V982" i="18"/>
  <c r="M909" i="14"/>
  <c r="M888" i="18"/>
  <c r="V892" i="14"/>
  <c r="V1030" i="13"/>
  <c r="L1017" i="13"/>
  <c r="V972" i="18"/>
  <c r="O1026" i="13"/>
  <c r="P1025" i="13"/>
  <c r="M1042" i="13"/>
  <c r="K935" i="13"/>
  <c r="N1061" i="14"/>
  <c r="T979" i="13"/>
  <c r="M979" i="13"/>
  <c r="O1018" i="13"/>
  <c r="V1056" i="13"/>
  <c r="K998" i="18"/>
  <c r="Q1050" i="14"/>
  <c r="S998" i="14"/>
  <c r="R936" i="13"/>
  <c r="L967" i="14"/>
  <c r="L910" i="14"/>
  <c r="R895" i="14"/>
  <c r="P1004" i="18"/>
  <c r="R914" i="14"/>
  <c r="K978" i="13"/>
  <c r="V1075" i="13"/>
  <c r="K964" i="18"/>
  <c r="K1038" i="14"/>
  <c r="R982" i="13"/>
  <c r="U99" i="19"/>
  <c r="R915" i="14"/>
  <c r="V968" i="13"/>
  <c r="S1030" i="14"/>
  <c r="R1033" i="14"/>
  <c r="V818" i="13"/>
  <c r="V1035" i="18"/>
  <c r="S1008" i="14"/>
  <c r="S986" i="14"/>
  <c r="R1005" i="14"/>
  <c r="S1014" i="13"/>
  <c r="V928" i="13"/>
  <c r="V916" i="18"/>
  <c r="V1045" i="14"/>
  <c r="V947" i="18"/>
  <c r="V967" i="14"/>
  <c r="N967" i="14"/>
  <c r="M1015" i="13"/>
  <c r="V981" i="13"/>
  <c r="R1043" i="18"/>
  <c r="V968" i="18"/>
  <c r="M946" i="18"/>
  <c r="L917" i="18"/>
  <c r="V989" i="14"/>
  <c r="V1079" i="13"/>
  <c r="K912" i="18"/>
  <c r="L983" i="13"/>
  <c r="K969" i="14"/>
  <c r="R1019" i="14"/>
  <c r="U1032" i="13"/>
  <c r="S964" i="18"/>
  <c r="S547" i="13"/>
  <c r="L894" i="18"/>
  <c r="L965" i="14"/>
  <c r="K1037" i="13"/>
  <c r="V977" i="13"/>
  <c r="V923" i="13"/>
  <c r="V1051" i="18"/>
  <c r="S1021" i="13"/>
  <c r="V955" i="18"/>
  <c r="L1005" i="18"/>
  <c r="M1052" i="13"/>
  <c r="K928" i="13"/>
  <c r="V945" i="14"/>
  <c r="O945" i="14"/>
  <c r="K940" i="13"/>
  <c r="S987" i="18"/>
  <c r="R951" i="14"/>
  <c r="R947" i="14"/>
  <c r="R980" i="13"/>
  <c r="R1050" i="18"/>
  <c r="O941" i="13"/>
  <c r="V999" i="18"/>
  <c r="K933" i="13"/>
  <c r="L1052" i="14"/>
  <c r="L969" i="18"/>
  <c r="S969" i="14"/>
  <c r="U1053" i="14"/>
  <c r="N897" i="14"/>
  <c r="S1037" i="13"/>
  <c r="N995" i="18"/>
  <c r="L923" i="13"/>
  <c r="L1009" i="14"/>
  <c r="V1014" i="14"/>
  <c r="V966" i="14"/>
  <c r="S967" i="13"/>
  <c r="V906" i="14"/>
  <c r="V992" i="18"/>
  <c r="S983" i="18"/>
  <c r="T964" i="14"/>
  <c r="L1052" i="13"/>
  <c r="P966" i="13"/>
  <c r="K986" i="13"/>
  <c r="V1046" i="18"/>
  <c r="R910" i="18"/>
  <c r="S933" i="13"/>
  <c r="R1085" i="13"/>
  <c r="L1029" i="18"/>
  <c r="M1060" i="13"/>
  <c r="K956" i="18"/>
  <c r="T956" i="18"/>
  <c r="K1004" i="18"/>
  <c r="R1034" i="14"/>
  <c r="K1069" i="13"/>
  <c r="L912" i="18"/>
  <c r="V1034" i="13"/>
  <c r="R904" i="18"/>
  <c r="L893" i="18"/>
  <c r="R945" i="18"/>
  <c r="V965" i="13"/>
  <c r="U952" i="18"/>
  <c r="V915" i="14"/>
  <c r="O968" i="13"/>
  <c r="S944" i="18"/>
  <c r="S1043" i="14"/>
  <c r="V1031" i="13"/>
  <c r="S956" i="14"/>
  <c r="S987" i="13"/>
  <c r="R976" i="14"/>
  <c r="V1003" i="14"/>
  <c r="V963" i="14"/>
  <c r="S1027" i="13"/>
  <c r="Q928" i="13"/>
  <c r="V1032" i="14"/>
  <c r="L1015" i="13"/>
  <c r="K981" i="13"/>
  <c r="L1010" i="14"/>
  <c r="S1079" i="13"/>
  <c r="K1079" i="13"/>
  <c r="V1053" i="18"/>
  <c r="K1054" i="18"/>
  <c r="K1031" i="18"/>
  <c r="V988" i="18"/>
  <c r="V920" i="14"/>
  <c r="L1050" i="13"/>
  <c r="S913" i="13"/>
  <c r="K904" i="18"/>
  <c r="Q1037" i="13"/>
  <c r="K967" i="13"/>
  <c r="V1042" i="14"/>
  <c r="U913" i="14"/>
  <c r="R917" i="14"/>
  <c r="L948" i="18"/>
  <c r="S1033" i="13"/>
  <c r="L1000" i="18"/>
  <c r="R977" i="14"/>
  <c r="L1051" i="13"/>
  <c r="S1055" i="13"/>
  <c r="L1016" i="13"/>
  <c r="O912" i="14"/>
  <c r="L998" i="14"/>
  <c r="T1015" i="14"/>
  <c r="M1015" i="14"/>
  <c r="L1049" i="14"/>
  <c r="R997" i="14"/>
  <c r="K997" i="14"/>
  <c r="V1005" i="18"/>
  <c r="Q1005" i="14"/>
  <c r="P1077" i="13"/>
  <c r="V919" i="13"/>
  <c r="K1006" i="13"/>
  <c r="Q1052" i="13"/>
  <c r="O928" i="13"/>
  <c r="U945" i="14"/>
  <c r="S1045" i="14"/>
  <c r="V943" i="18"/>
  <c r="O943" i="18"/>
  <c r="S1015" i="13"/>
  <c r="V892" i="18"/>
  <c r="L911" i="14"/>
  <c r="L1047" i="18"/>
  <c r="U992" i="13"/>
  <c r="V908" i="14"/>
  <c r="V914" i="13"/>
  <c r="R1058" i="13"/>
  <c r="K1058" i="13"/>
  <c r="N973" i="13"/>
  <c r="K901" i="14"/>
  <c r="S989" i="14"/>
  <c r="L1055" i="14"/>
  <c r="N978" i="13"/>
  <c r="R912" i="18"/>
  <c r="R1016" i="14"/>
  <c r="V959" i="14"/>
  <c r="P548" i="14"/>
  <c r="K548" i="14"/>
  <c r="S1019" i="14"/>
  <c r="U1004" i="14"/>
  <c r="S1034" i="13"/>
  <c r="K1036" i="13"/>
  <c r="K897" i="14"/>
  <c r="M1024" i="18"/>
  <c r="M1027" i="18"/>
  <c r="Q1048" i="14"/>
  <c r="V1067" i="13"/>
  <c r="V1068" i="13"/>
  <c r="K946" i="14"/>
  <c r="Q1009" i="14"/>
  <c r="L1058" i="14"/>
  <c r="R1014" i="14"/>
  <c r="K996" i="18"/>
  <c r="L1033" i="14"/>
  <c r="L1028" i="18"/>
  <c r="M950" i="18"/>
  <c r="K1031" i="13"/>
  <c r="K901" i="18"/>
  <c r="S913" i="14"/>
  <c r="L954" i="14"/>
  <c r="V1037" i="18"/>
  <c r="S906" i="14"/>
  <c r="K906" i="14"/>
  <c r="R1020" i="13"/>
  <c r="V1000" i="18"/>
  <c r="L1081" i="13"/>
  <c r="Q976" i="14"/>
  <c r="K940" i="18"/>
  <c r="L1009" i="18"/>
  <c r="R1051" i="18"/>
  <c r="V1008" i="14"/>
  <c r="M1002" i="14"/>
  <c r="L971" i="14"/>
  <c r="S900" i="18"/>
  <c r="K1040" i="14"/>
  <c r="S973" i="14"/>
  <c r="V1033" i="18"/>
  <c r="M890" i="18"/>
  <c r="R915" i="18"/>
  <c r="L1034" i="18"/>
  <c r="L1000" i="14"/>
  <c r="V810" i="14"/>
  <c r="K1016" i="13"/>
  <c r="R989" i="18"/>
  <c r="L1046" i="14"/>
  <c r="T918" i="14"/>
  <c r="R982" i="18"/>
  <c r="K903" i="18"/>
  <c r="S888" i="18"/>
  <c r="R935" i="13"/>
  <c r="V979" i="13"/>
  <c r="R985" i="18"/>
  <c r="M1056" i="13"/>
  <c r="R905" i="18"/>
  <c r="V1049" i="14"/>
  <c r="R1073" i="13"/>
  <c r="L947" i="18"/>
  <c r="U995" i="14"/>
  <c r="K916" i="14"/>
  <c r="R981" i="13"/>
  <c r="R1060" i="13"/>
  <c r="O917" i="18"/>
  <c r="U956" i="18"/>
  <c r="V914" i="14"/>
  <c r="R989" i="14"/>
  <c r="V1076" i="13"/>
  <c r="T1063" i="13"/>
  <c r="R891" i="14"/>
  <c r="L899" i="18"/>
  <c r="L929" i="13"/>
  <c r="U922" i="13"/>
  <c r="K922" i="13"/>
  <c r="N1054" i="18"/>
  <c r="N930" i="13"/>
  <c r="U1050" i="13"/>
  <c r="U904" i="18"/>
  <c r="Q965" i="14"/>
  <c r="L1014" i="14"/>
  <c r="R996" i="18"/>
  <c r="K1028" i="18"/>
  <c r="L1061" i="13"/>
  <c r="V970" i="13"/>
  <c r="U1002" i="18"/>
  <c r="L964" i="13"/>
  <c r="Q1000" i="18"/>
  <c r="T1081" i="13"/>
  <c r="U1035" i="13"/>
  <c r="M1035" i="13"/>
  <c r="L900" i="14"/>
  <c r="V971" i="14"/>
  <c r="V1029" i="13"/>
  <c r="R1016" i="13"/>
  <c r="U953" i="14"/>
  <c r="N1008" i="13"/>
  <c r="M989" i="18"/>
  <c r="K1018" i="14"/>
  <c r="N1047" i="14"/>
  <c r="K942" i="18"/>
  <c r="P916" i="13"/>
  <c r="T1007" i="14"/>
  <c r="P1073" i="13"/>
  <c r="Q939" i="13"/>
  <c r="N1014" i="18"/>
  <c r="P938" i="13"/>
  <c r="U950" i="14"/>
  <c r="T988" i="18"/>
  <c r="S1013" i="14"/>
  <c r="M1037" i="13"/>
  <c r="S934" i="13"/>
  <c r="S1002" i="18"/>
  <c r="N1000" i="14"/>
  <c r="S985" i="13"/>
  <c r="R983" i="18"/>
  <c r="U951" i="18"/>
  <c r="R903" i="14"/>
  <c r="P918" i="13"/>
  <c r="P1039" i="14"/>
  <c r="O997" i="18"/>
  <c r="N955" i="18"/>
  <c r="M891" i="18"/>
  <c r="R1028" i="14"/>
  <c r="S947" i="18"/>
  <c r="P980" i="13"/>
  <c r="Q983" i="13"/>
  <c r="K893" i="18"/>
  <c r="N974" i="14"/>
  <c r="R1080" i="13"/>
  <c r="Q977" i="13"/>
  <c r="S1061" i="13"/>
  <c r="L893" i="14"/>
  <c r="Q1054" i="14"/>
  <c r="U1055" i="13"/>
  <c r="R896" i="14"/>
  <c r="O903" i="18"/>
  <c r="S1017" i="13"/>
  <c r="S967" i="18"/>
  <c r="U1026" i="13"/>
  <c r="Q942" i="18"/>
  <c r="V1008" i="18"/>
  <c r="K1049" i="14"/>
  <c r="K1007" i="14"/>
  <c r="S1005" i="14"/>
  <c r="R925" i="13"/>
  <c r="R1045" i="14"/>
  <c r="V910" i="14"/>
  <c r="R908" i="18"/>
  <c r="P973" i="13"/>
  <c r="U1071" i="13"/>
  <c r="L1071" i="13"/>
  <c r="K950" i="14"/>
  <c r="P983" i="13"/>
  <c r="S1004" i="14"/>
  <c r="L920" i="14"/>
  <c r="V1041" i="14"/>
  <c r="L959" i="18"/>
  <c r="S1062" i="13"/>
  <c r="K989" i="13"/>
  <c r="K1007" i="13"/>
  <c r="K1058" i="14"/>
  <c r="S1014" i="14"/>
  <c r="O963" i="18"/>
  <c r="R956" i="13"/>
  <c r="V969" i="13"/>
  <c r="R1035" i="18"/>
  <c r="O904" i="14"/>
  <c r="O976" i="13"/>
  <c r="K1052" i="18"/>
  <c r="S890" i="18"/>
  <c r="K944" i="14"/>
  <c r="S1000" i="14"/>
  <c r="S910" i="13"/>
  <c r="V1008" i="13"/>
  <c r="K1042" i="18"/>
  <c r="Q892" i="18"/>
  <c r="Q974" i="13"/>
  <c r="U1029" i="18"/>
  <c r="N956" i="18"/>
  <c r="S1063" i="13"/>
  <c r="R1062" i="13"/>
  <c r="K948" i="18"/>
  <c r="U991" i="18"/>
  <c r="Q960" i="18"/>
  <c r="V920" i="18"/>
  <c r="Q903" i="14"/>
  <c r="T949" i="18"/>
  <c r="V1012" i="14"/>
  <c r="M1012" i="14"/>
  <c r="P87" i="21"/>
  <c r="M1030" i="18"/>
  <c r="V1025" i="13"/>
  <c r="V1018" i="13"/>
  <c r="U1015" i="14"/>
  <c r="R1010" i="18"/>
  <c r="O955" i="18"/>
  <c r="U1005" i="18"/>
  <c r="S945" i="14"/>
  <c r="Q1031" i="14"/>
  <c r="V947" i="14"/>
  <c r="Q966" i="13"/>
  <c r="S910" i="14"/>
  <c r="O957" i="18"/>
  <c r="M910" i="18"/>
  <c r="Q895" i="14"/>
  <c r="V970" i="14"/>
  <c r="P1056" i="18"/>
  <c r="S999" i="18"/>
  <c r="N921" i="13"/>
  <c r="L918" i="18"/>
  <c r="S984" i="18"/>
  <c r="L1006" i="18"/>
  <c r="V1006" i="18"/>
  <c r="V1007" i="18"/>
  <c r="Q548" i="14"/>
  <c r="V1031" i="18"/>
  <c r="L930" i="13"/>
  <c r="S920" i="14"/>
  <c r="K920" i="14"/>
  <c r="N893" i="18"/>
  <c r="P1013" i="14"/>
  <c r="L1037" i="13"/>
  <c r="S960" i="14"/>
  <c r="L954" i="18"/>
  <c r="K1067" i="13"/>
  <c r="L1039" i="18"/>
  <c r="V1048" i="18"/>
  <c r="U962" i="14"/>
  <c r="M962" i="14"/>
  <c r="S946" i="14"/>
  <c r="T1043" i="14"/>
  <c r="N1043" i="14"/>
  <c r="U996" i="18"/>
  <c r="L966" i="14"/>
  <c r="U818" i="13"/>
  <c r="U1055" i="18"/>
  <c r="L992" i="18"/>
  <c r="L1051" i="18"/>
  <c r="M1001" i="14"/>
  <c r="V1023" i="13"/>
  <c r="U961" i="14"/>
  <c r="V960" i="18"/>
  <c r="S1011" i="14"/>
  <c r="O961" i="18"/>
  <c r="S1008" i="13"/>
  <c r="K828" i="13"/>
  <c r="S964" i="14"/>
  <c r="M937" i="13"/>
  <c r="R1044" i="18"/>
  <c r="S965" i="18"/>
  <c r="P1012" i="13"/>
  <c r="Q985" i="18"/>
  <c r="Q955" i="18"/>
  <c r="N910" i="14"/>
  <c r="U958" i="14"/>
  <c r="N946" i="18"/>
  <c r="R984" i="18"/>
  <c r="U990" i="14"/>
  <c r="J99" i="19"/>
  <c r="L1006" i="14"/>
  <c r="R1036" i="18"/>
  <c r="V940" i="18"/>
  <c r="R1051" i="13"/>
  <c r="N953" i="14"/>
  <c r="U965" i="18"/>
  <c r="S1046" i="14"/>
  <c r="P903" i="18"/>
  <c r="U918" i="13"/>
  <c r="K892" i="14"/>
  <c r="L1026" i="13"/>
  <c r="R979" i="13"/>
  <c r="R906" i="18"/>
  <c r="M1018" i="13"/>
  <c r="N999" i="13"/>
  <c r="M1050" i="14"/>
  <c r="Q916" i="18"/>
  <c r="R957" i="18"/>
  <c r="L919" i="14"/>
  <c r="L999" i="18"/>
  <c r="V939" i="13"/>
  <c r="S1038" i="13"/>
  <c r="P969" i="18"/>
  <c r="U1076" i="13"/>
  <c r="N1079" i="13"/>
  <c r="U891" i="14"/>
  <c r="U983" i="13"/>
  <c r="O983" i="13"/>
  <c r="K959" i="14"/>
  <c r="Q920" i="14"/>
  <c r="V1013" i="14"/>
  <c r="L1041" i="14"/>
  <c r="T1027" i="18"/>
  <c r="O1080" i="13"/>
  <c r="K889" i="18"/>
  <c r="S995" i="18"/>
  <c r="K1049" i="18"/>
  <c r="T962" i="14"/>
  <c r="L1030" i="14"/>
  <c r="S894" i="14"/>
  <c r="S1072" i="13"/>
  <c r="S950" i="18"/>
  <c r="P970" i="13"/>
  <c r="U956" i="14"/>
  <c r="S994" i="14"/>
  <c r="R913" i="14"/>
  <c r="U1052" i="18"/>
  <c r="O1035" i="13"/>
  <c r="L1001" i="14"/>
  <c r="S911" i="13"/>
  <c r="S1026" i="18"/>
  <c r="N1064" i="13"/>
  <c r="K925" i="14"/>
  <c r="N963" i="14"/>
  <c r="K937" i="13"/>
  <c r="K1044" i="18"/>
  <c r="R1046" i="14"/>
  <c r="L1019" i="13"/>
  <c r="O966" i="14"/>
  <c r="V967" i="13"/>
  <c r="K1025" i="18"/>
  <c r="U931" i="13"/>
  <c r="N1009" i="18"/>
  <c r="N1024" i="13"/>
  <c r="S1022" i="13"/>
  <c r="R1011" i="14"/>
  <c r="K924" i="13"/>
  <c r="K1021" i="13"/>
  <c r="V919" i="18"/>
  <c r="L903" i="14"/>
  <c r="K909" i="14"/>
  <c r="S918" i="13"/>
  <c r="K1012" i="13"/>
  <c r="S1026" i="13"/>
  <c r="S1009" i="13"/>
  <c r="T905" i="18"/>
  <c r="Q1012" i="18"/>
  <c r="U1050" i="14"/>
  <c r="S1015" i="14"/>
  <c r="O1049" i="14"/>
  <c r="L1037" i="14"/>
  <c r="V1006" i="13"/>
  <c r="S928" i="13"/>
  <c r="Q995" i="14"/>
  <c r="R905" i="14"/>
  <c r="N957" i="18"/>
  <c r="S974" i="13"/>
  <c r="V941" i="13"/>
  <c r="V987" i="14"/>
  <c r="L972" i="14"/>
  <c r="P1014" i="18"/>
  <c r="L973" i="13"/>
  <c r="M1069" i="13"/>
  <c r="P922" i="13"/>
  <c r="M922" i="13"/>
  <c r="L1053" i="13"/>
  <c r="Q1019" i="14"/>
  <c r="N1050" i="13"/>
  <c r="U945" i="18"/>
  <c r="Q1024" i="18"/>
  <c r="L1013" i="14"/>
  <c r="V902" i="14"/>
  <c r="O902" i="14"/>
  <c r="N1027" i="18"/>
  <c r="S1048" i="14"/>
  <c r="L977" i="13"/>
  <c r="O934" i="13"/>
  <c r="L944" i="18"/>
  <c r="L941" i="18"/>
  <c r="U1043" i="14"/>
  <c r="K1043" i="14"/>
  <c r="N1007" i="13"/>
  <c r="R966" i="18"/>
  <c r="V1002" i="18"/>
  <c r="Q1003" i="18"/>
  <c r="L956" i="14"/>
  <c r="K991" i="13"/>
  <c r="R987" i="13"/>
  <c r="O902" i="18"/>
  <c r="T1035" i="13"/>
  <c r="R940" i="18"/>
  <c r="V1013" i="18"/>
  <c r="V1051" i="13"/>
  <c r="U1064" i="13"/>
  <c r="T1034" i="18"/>
  <c r="L1017" i="14"/>
  <c r="T949" i="14"/>
  <c r="Q961" i="14"/>
  <c r="M283" i="14"/>
  <c r="L953" i="14"/>
  <c r="M993" i="14"/>
  <c r="T895" i="18"/>
  <c r="P903" i="14"/>
  <c r="N984" i="13"/>
  <c r="Q903" i="18"/>
  <c r="L914" i="18"/>
  <c r="V914" i="18"/>
  <c r="Q1036" i="14"/>
  <c r="M892" i="14"/>
  <c r="R1012" i="13"/>
  <c r="N1026" i="13"/>
  <c r="L942" i="18"/>
  <c r="V1061" i="14"/>
  <c r="M1061" i="14"/>
  <c r="Q955" i="14"/>
  <c r="N1018" i="13"/>
  <c r="L1056" i="13"/>
  <c r="N986" i="18"/>
  <c r="S955" i="18"/>
  <c r="M1077" i="13"/>
  <c r="V1014" i="13"/>
  <c r="R897" i="18"/>
  <c r="S1052" i="13"/>
  <c r="L895" i="18"/>
  <c r="S982" i="18"/>
  <c r="O903" i="14"/>
  <c r="M988" i="13"/>
  <c r="V1036" i="14"/>
  <c r="N892" i="14"/>
  <c r="R1030" i="13"/>
  <c r="M1012" i="13"/>
  <c r="V1047" i="14"/>
  <c r="K1025" i="13"/>
  <c r="O935" i="13"/>
  <c r="K1039" i="14"/>
  <c r="V985" i="18"/>
  <c r="U912" i="14"/>
  <c r="P1015" i="14"/>
  <c r="S1010" i="18"/>
  <c r="R919" i="13"/>
  <c r="P1011" i="18"/>
  <c r="R888" i="18"/>
  <c r="Q918" i="13"/>
  <c r="N1030" i="18"/>
  <c r="K1030" i="18"/>
  <c r="V1066" i="13"/>
  <c r="N1012" i="13"/>
  <c r="R1025" i="13"/>
  <c r="S942" i="18"/>
  <c r="V906" i="18"/>
  <c r="L985" i="18"/>
  <c r="M955" i="14"/>
  <c r="S997" i="18"/>
  <c r="Q986" i="18"/>
  <c r="K1012" i="18"/>
  <c r="R999" i="13"/>
  <c r="N922" i="14"/>
  <c r="L988" i="14"/>
  <c r="Q925" i="13"/>
  <c r="K988" i="13"/>
  <c r="S892" i="14"/>
  <c r="N927" i="13"/>
  <c r="K967" i="18"/>
  <c r="V1030" i="18"/>
  <c r="Q1025" i="13"/>
  <c r="R1061" i="14"/>
  <c r="T1039" i="14"/>
  <c r="S1008" i="18"/>
  <c r="O985" i="18"/>
  <c r="M999" i="13"/>
  <c r="K1050" i="14"/>
  <c r="T997" i="14"/>
  <c r="S922" i="14"/>
  <c r="V1028" i="14"/>
  <c r="V1005" i="14"/>
  <c r="N1005" i="14"/>
  <c r="K1077" i="13"/>
  <c r="V1073" i="13"/>
  <c r="O1011" i="18"/>
  <c r="P982" i="18"/>
  <c r="S1011" i="18"/>
  <c r="T903" i="14"/>
  <c r="R1036" i="14"/>
  <c r="V927" i="13"/>
  <c r="V994" i="18"/>
  <c r="R994" i="18"/>
  <c r="O1030" i="18"/>
  <c r="L1012" i="13"/>
  <c r="O1025" i="13"/>
  <c r="P1008" i="18"/>
  <c r="O916" i="13"/>
  <c r="R986" i="18"/>
  <c r="V1012" i="18"/>
  <c r="K955" i="18"/>
  <c r="L1005" i="14"/>
  <c r="S953" i="18"/>
  <c r="V925" i="13"/>
  <c r="O895" i="18"/>
  <c r="S903" i="14"/>
  <c r="R909" i="14"/>
  <c r="S914" i="18"/>
  <c r="S1030" i="13"/>
  <c r="R1047" i="14"/>
  <c r="N979" i="13"/>
  <c r="P1010" i="18"/>
  <c r="R1005" i="18"/>
  <c r="M897" i="18"/>
  <c r="M925" i="13"/>
  <c r="P928" i="13"/>
  <c r="N972" i="13"/>
  <c r="R945" i="14"/>
  <c r="V926" i="13"/>
  <c r="L1042" i="18"/>
  <c r="U947" i="18"/>
  <c r="S1032" i="14"/>
  <c r="K1032" i="14"/>
  <c r="U992" i="14"/>
  <c r="R892" i="18"/>
  <c r="O993" i="18"/>
  <c r="O980" i="13"/>
  <c r="N910" i="18"/>
  <c r="P974" i="13"/>
  <c r="O919" i="14"/>
  <c r="S911" i="14"/>
  <c r="K895" i="14"/>
  <c r="Q1056" i="18"/>
  <c r="L1056" i="18"/>
  <c r="V992" i="13"/>
  <c r="M908" i="14"/>
  <c r="K991" i="14"/>
  <c r="N933" i="13"/>
  <c r="R987" i="14"/>
  <c r="R1014" i="18"/>
  <c r="S1060" i="13"/>
  <c r="R1004" i="18"/>
  <c r="M1052" i="14"/>
  <c r="V1034" i="14"/>
  <c r="O1034" i="14"/>
  <c r="V898" i="14"/>
  <c r="S1045" i="18"/>
  <c r="V938" i="13"/>
  <c r="V978" i="13"/>
  <c r="P988" i="18"/>
  <c r="V1029" i="14"/>
  <c r="N1029" i="14"/>
  <c r="K1004" i="14"/>
  <c r="N964" i="18"/>
  <c r="S1036" i="13"/>
  <c r="L1036" i="13"/>
  <c r="S897" i="14"/>
  <c r="S902" i="14"/>
  <c r="V1037" i="13"/>
  <c r="M1067" i="13"/>
  <c r="V944" i="18"/>
  <c r="S1033" i="14"/>
  <c r="Q967" i="13"/>
  <c r="Q1061" i="13"/>
  <c r="N1072" i="13"/>
  <c r="U994" i="14"/>
  <c r="S954" i="14"/>
  <c r="V987" i="13"/>
  <c r="T1037" i="18"/>
  <c r="R906" i="14"/>
  <c r="M907" i="18"/>
  <c r="V993" i="13"/>
  <c r="R971" i="18"/>
  <c r="K910" i="13"/>
  <c r="R961" i="14"/>
  <c r="V985" i="13"/>
  <c r="V828" i="13"/>
  <c r="Q942" i="13"/>
  <c r="R1018" i="14"/>
  <c r="R920" i="18"/>
  <c r="L1051" i="14"/>
  <c r="U932" i="13"/>
  <c r="N1046" i="14"/>
  <c r="S912" i="13"/>
  <c r="Y508" i="13"/>
  <c r="M1073" i="13"/>
  <c r="S921" i="14"/>
  <c r="L993" i="18"/>
  <c r="V986" i="13"/>
  <c r="V980" i="13"/>
  <c r="V957" i="18"/>
  <c r="S899" i="14"/>
  <c r="S992" i="13"/>
  <c r="K992" i="13"/>
  <c r="O1060" i="13"/>
  <c r="V990" i="13"/>
  <c r="O946" i="18"/>
  <c r="N1052" i="14"/>
  <c r="S898" i="14"/>
  <c r="V560" i="13"/>
  <c r="R1063" i="13"/>
  <c r="V1016" i="14"/>
  <c r="T1019" i="14"/>
  <c r="Q964" i="18"/>
  <c r="K982" i="13"/>
  <c r="R1036" i="13"/>
  <c r="S1050" i="13"/>
  <c r="V1024" i="18"/>
  <c r="K974" i="14"/>
  <c r="O971" i="13"/>
  <c r="K968" i="13"/>
  <c r="U977" i="13"/>
  <c r="R907" i="14"/>
  <c r="Q989" i="13"/>
  <c r="L915" i="13"/>
  <c r="K975" i="14"/>
  <c r="R946" i="14"/>
  <c r="V941" i="18"/>
  <c r="Q1044" i="14"/>
  <c r="R966" i="14"/>
  <c r="S966" i="18"/>
  <c r="L1072" i="13"/>
  <c r="K1055" i="18"/>
  <c r="M904" i="14"/>
  <c r="V1020" i="13"/>
  <c r="V976" i="14"/>
  <c r="S1056" i="14"/>
  <c r="V1011" i="13"/>
  <c r="V977" i="14"/>
  <c r="P913" i="18"/>
  <c r="U1023" i="13"/>
  <c r="S1017" i="14"/>
  <c r="S1057" i="14"/>
  <c r="L1022" i="13"/>
  <c r="R958" i="18"/>
  <c r="S958" i="18"/>
  <c r="R1055" i="13"/>
  <c r="T968" i="14"/>
  <c r="M911" i="18"/>
  <c r="Q953" i="14"/>
  <c r="S828" i="13"/>
  <c r="L986" i="14"/>
  <c r="S919" i="18"/>
  <c r="O1010" i="13"/>
  <c r="S940" i="13"/>
  <c r="N951" i="14"/>
  <c r="Q992" i="14"/>
  <c r="S905" i="14"/>
  <c r="L980" i="13"/>
  <c r="V910" i="18"/>
  <c r="S919" i="14"/>
  <c r="Q908" i="14"/>
  <c r="L933" i="13"/>
  <c r="R914" i="13"/>
  <c r="V972" i="14"/>
  <c r="L1038" i="13"/>
  <c r="P1060" i="13"/>
  <c r="O921" i="13"/>
  <c r="V946" i="18"/>
  <c r="U560" i="13"/>
  <c r="V891" i="14"/>
  <c r="S983" i="13"/>
  <c r="N548" i="14"/>
  <c r="N1032" i="13"/>
  <c r="L964" i="18"/>
  <c r="S982" i="13"/>
  <c r="O1038" i="18"/>
  <c r="P915" i="14"/>
  <c r="V889" i="18"/>
  <c r="N934" i="13"/>
  <c r="N1030" i="14"/>
  <c r="K990" i="18"/>
  <c r="S957" i="14"/>
  <c r="S1006" i="14"/>
  <c r="N967" i="13"/>
  <c r="V956" i="13"/>
  <c r="R1072" i="13"/>
  <c r="U901" i="18"/>
  <c r="S1035" i="18"/>
  <c r="L1002" i="18"/>
  <c r="L987" i="13"/>
  <c r="V900" i="14"/>
  <c r="L1013" i="18"/>
  <c r="P1051" i="13"/>
  <c r="L1023" i="13"/>
  <c r="V1057" i="14"/>
  <c r="V896" i="14"/>
  <c r="V968" i="14"/>
  <c r="R1028" i="13"/>
  <c r="L1028" i="13"/>
  <c r="Q828" i="13"/>
  <c r="V989" i="18"/>
  <c r="M948" i="14"/>
  <c r="V964" i="14"/>
  <c r="L1040" i="18"/>
  <c r="T1044" i="18"/>
  <c r="Q289" i="13"/>
  <c r="U916" i="18"/>
  <c r="L916" i="18"/>
  <c r="M1045" i="14"/>
  <c r="L1031" i="14"/>
  <c r="S926" i="13"/>
  <c r="L951" i="14"/>
  <c r="L966" i="13"/>
  <c r="N1015" i="13"/>
  <c r="K892" i="18"/>
  <c r="K974" i="13"/>
  <c r="N991" i="14"/>
  <c r="O1010" i="14"/>
  <c r="S914" i="13"/>
  <c r="S968" i="18"/>
  <c r="N1058" i="13"/>
  <c r="N987" i="14"/>
  <c r="M1059" i="14"/>
  <c r="N918" i="18"/>
  <c r="S973" i="13"/>
  <c r="O914" i="14"/>
  <c r="O1055" i="14"/>
  <c r="S938" i="13"/>
  <c r="Q950" i="14"/>
  <c r="S929" i="13"/>
  <c r="S1053" i="13"/>
  <c r="S959" i="14"/>
  <c r="S548" i="14"/>
  <c r="L1054" i="18"/>
  <c r="S1054" i="18"/>
  <c r="L1029" i="14"/>
  <c r="N1034" i="13"/>
  <c r="U1038" i="18"/>
  <c r="V962" i="18"/>
  <c r="O1062" i="13"/>
  <c r="V1080" i="13"/>
  <c r="S977" i="13"/>
  <c r="N989" i="13"/>
  <c r="Q889" i="18"/>
  <c r="T995" i="18"/>
  <c r="S1049" i="18"/>
  <c r="V1049" i="18"/>
  <c r="S975" i="14"/>
  <c r="S1044" i="14"/>
  <c r="Q1030" i="14"/>
  <c r="L956" i="13"/>
  <c r="L950" i="18"/>
  <c r="O1042" i="14"/>
  <c r="T1003" i="18"/>
  <c r="N996" i="14"/>
  <c r="V917" i="14"/>
  <c r="S1025" i="18"/>
  <c r="V1049" i="13"/>
  <c r="K900" i="14"/>
  <c r="K1013" i="18"/>
  <c r="V1065" i="13"/>
  <c r="P944" i="14"/>
  <c r="K1034" i="18"/>
  <c r="V1000" i="14"/>
  <c r="S1003" i="14"/>
  <c r="N958" i="18"/>
  <c r="V953" i="14"/>
  <c r="V993" i="14"/>
  <c r="K964" i="14"/>
  <c r="O687" i="13"/>
  <c r="N1060" i="14"/>
  <c r="V1046" i="14"/>
  <c r="S1010" i="13"/>
  <c r="M1010" i="13"/>
  <c r="R928" i="13"/>
  <c r="S972" i="13"/>
  <c r="U1045" i="14"/>
  <c r="S1042" i="18"/>
  <c r="L995" i="14"/>
  <c r="U916" i="14"/>
  <c r="L916" i="14"/>
  <c r="Q967" i="14"/>
  <c r="V966" i="13"/>
  <c r="S1050" i="18"/>
  <c r="S970" i="14"/>
  <c r="V1047" i="18"/>
  <c r="V1058" i="13"/>
  <c r="Q908" i="18"/>
  <c r="S1014" i="18"/>
  <c r="R917" i="18"/>
  <c r="L1059" i="14"/>
  <c r="R973" i="13"/>
  <c r="M901" i="14"/>
  <c r="S560" i="13"/>
  <c r="V950" i="14"/>
  <c r="R1075" i="13"/>
  <c r="V955" i="13"/>
  <c r="V1054" i="18"/>
  <c r="R1029" i="14"/>
  <c r="P930" i="13"/>
  <c r="M1004" i="14"/>
  <c r="M897" i="14"/>
  <c r="P963" i="13"/>
  <c r="S1024" i="18"/>
  <c r="L920" i="13"/>
  <c r="K962" i="18"/>
  <c r="Q959" i="18"/>
  <c r="R889" i="18"/>
  <c r="V995" i="18"/>
  <c r="M1039" i="18"/>
  <c r="O1039" i="18"/>
  <c r="M934" i="13"/>
  <c r="K944" i="18"/>
  <c r="R962" i="14"/>
  <c r="V946" i="14"/>
  <c r="M1007" i="13"/>
  <c r="V1058" i="14"/>
  <c r="M963" i="18"/>
  <c r="S996" i="18"/>
  <c r="U1033" i="14"/>
  <c r="K956" i="13"/>
  <c r="K952" i="14"/>
  <c r="T1054" i="14"/>
  <c r="K1054" i="14"/>
  <c r="V1003" i="18"/>
  <c r="U917" i="14"/>
  <c r="S991" i="13"/>
  <c r="P948" i="18"/>
  <c r="N906" i="14"/>
  <c r="S1020" i="13"/>
  <c r="K1000" i="18"/>
  <c r="U1081" i="13"/>
  <c r="V1035" i="13"/>
  <c r="K976" i="14"/>
  <c r="R931" i="13"/>
  <c r="R992" i="18"/>
  <c r="V973" i="14"/>
  <c r="U977" i="14"/>
  <c r="K977" i="14"/>
  <c r="S1064" i="13"/>
  <c r="R1059" i="13"/>
  <c r="M915" i="18"/>
  <c r="S1034" i="18"/>
  <c r="V1034" i="18"/>
  <c r="P1017" i="14"/>
  <c r="V910" i="13"/>
  <c r="V961" i="14"/>
  <c r="V283" i="14"/>
  <c r="N1016" i="13"/>
  <c r="T896" i="14"/>
  <c r="Q985" i="13"/>
  <c r="L961" i="18"/>
  <c r="O1008" i="13"/>
  <c r="L983" i="18"/>
  <c r="K989" i="18"/>
  <c r="K948" i="14"/>
  <c r="V687" i="13"/>
  <c r="S1040" i="18"/>
  <c r="V1060" i="14"/>
  <c r="Q1045" i="14"/>
  <c r="M995" i="14"/>
  <c r="S966" i="13"/>
  <c r="N919" i="14"/>
  <c r="U899" i="14"/>
  <c r="T908" i="14"/>
  <c r="V991" i="14"/>
  <c r="S958" i="14"/>
  <c r="P914" i="13"/>
  <c r="S1029" i="18"/>
  <c r="L968" i="18"/>
  <c r="S908" i="18"/>
  <c r="K908" i="18"/>
  <c r="O1038" i="13"/>
  <c r="R990" i="13"/>
  <c r="M956" i="18"/>
  <c r="S1004" i="18"/>
  <c r="U1004" i="18"/>
  <c r="K1059" i="14"/>
  <c r="R901" i="14"/>
  <c r="L984" i="18"/>
  <c r="S1055" i="14"/>
  <c r="L1063" i="13"/>
  <c r="S1069" i="13"/>
  <c r="M1053" i="18"/>
  <c r="V929" i="13"/>
  <c r="S1075" i="13"/>
  <c r="K1007" i="18"/>
  <c r="U548" i="14"/>
  <c r="V930" i="13"/>
  <c r="N1004" i="14"/>
  <c r="U1034" i="13"/>
  <c r="K913" i="13"/>
  <c r="V1038" i="18"/>
  <c r="U893" i="18"/>
  <c r="M893" i="18"/>
  <c r="V897" i="14"/>
  <c r="S894" i="18"/>
  <c r="O974" i="14"/>
  <c r="S965" i="13"/>
  <c r="R902" i="14"/>
  <c r="P962" i="18"/>
  <c r="S962" i="18"/>
  <c r="O959" i="18"/>
  <c r="S1080" i="13"/>
  <c r="U1032" i="18"/>
  <c r="T907" i="14"/>
  <c r="U934" i="13"/>
  <c r="L934" i="13"/>
  <c r="N1068" i="13"/>
  <c r="M946" i="14"/>
  <c r="V1007" i="13"/>
  <c r="L963" i="18"/>
  <c r="O1006" i="14"/>
  <c r="R1061" i="13"/>
  <c r="V893" i="14"/>
  <c r="N954" i="14"/>
  <c r="M1052" i="18"/>
  <c r="K1036" i="18"/>
  <c r="M902" i="18"/>
  <c r="M1081" i="13"/>
  <c r="M993" i="13"/>
  <c r="N992" i="18"/>
  <c r="S1051" i="18"/>
  <c r="S1040" i="14"/>
  <c r="L1040" i="14"/>
  <c r="O944" i="14"/>
  <c r="K1064" i="13"/>
  <c r="S1059" i="13"/>
  <c r="O915" i="18"/>
  <c r="N810" i="14"/>
  <c r="O961" i="14"/>
  <c r="S896" i="14"/>
  <c r="P1070" i="13"/>
  <c r="N896" i="18"/>
  <c r="N983" i="18"/>
  <c r="L942" i="13"/>
  <c r="U687" i="13"/>
  <c r="N687" i="13"/>
  <c r="S1044" i="18"/>
  <c r="S923" i="14"/>
  <c r="O918" i="14"/>
  <c r="N87" i="21"/>
  <c r="L901" i="18"/>
  <c r="M1055" i="18"/>
  <c r="K1081" i="13"/>
  <c r="L1002" i="14"/>
  <c r="Q283" i="14"/>
  <c r="L1011" i="14"/>
  <c r="R1060" i="14"/>
  <c r="L1060" i="14"/>
  <c r="Y727" i="18"/>
  <c r="K923" i="13"/>
  <c r="R934" i="13"/>
  <c r="R948" i="18"/>
  <c r="L1008" i="14"/>
  <c r="P971" i="18"/>
  <c r="R1033" i="18"/>
  <c r="O1018" i="14"/>
  <c r="U964" i="14"/>
  <c r="R937" i="13"/>
  <c r="T1019" i="13"/>
  <c r="K1039" i="18"/>
  <c r="K1072" i="13"/>
  <c r="O970" i="13"/>
  <c r="Q940" i="18"/>
  <c r="K1001" i="14"/>
  <c r="K1001" i="18"/>
  <c r="U949" i="14"/>
  <c r="M1070" i="13"/>
  <c r="K986" i="14"/>
  <c r="Y690" i="14"/>
  <c r="Y646" i="18"/>
  <c r="Y387" i="13"/>
  <c r="Y760" i="18"/>
  <c r="Y630" i="18"/>
  <c r="O1076" i="13"/>
  <c r="O988" i="18"/>
  <c r="M962" i="18"/>
  <c r="M1080" i="13"/>
  <c r="M1054" i="14"/>
  <c r="R911" i="13"/>
  <c r="U1017" i="14"/>
  <c r="K1057" i="14"/>
  <c r="U948" i="14"/>
  <c r="L923" i="14"/>
  <c r="Q918" i="14"/>
  <c r="P1068" i="13"/>
  <c r="K1009" i="14"/>
  <c r="M1061" i="13"/>
  <c r="L1003" i="18"/>
  <c r="Q924" i="14"/>
  <c r="R1078" i="13"/>
  <c r="O1024" i="13"/>
  <c r="U1026" i="18"/>
  <c r="O991" i="18"/>
  <c r="L973" i="14"/>
  <c r="R1022" i="13"/>
  <c r="Q810" i="14"/>
  <c r="L896" i="14"/>
  <c r="N961" i="18"/>
  <c r="L993" i="14"/>
  <c r="R1021" i="13"/>
  <c r="M1046" i="14"/>
  <c r="K87" i="21"/>
  <c r="R1023" i="13"/>
  <c r="M910" i="13"/>
  <c r="Q1028" i="13"/>
  <c r="K983" i="18"/>
  <c r="K982" i="18"/>
  <c r="T914" i="18"/>
  <c r="L910" i="18"/>
  <c r="O981" i="13"/>
  <c r="T992" i="13"/>
  <c r="L956" i="18"/>
  <c r="M989" i="14"/>
  <c r="R959" i="18"/>
  <c r="L952" i="14"/>
  <c r="U812" i="13"/>
  <c r="L1037" i="18"/>
  <c r="L1026" i="18"/>
  <c r="S1019" i="13"/>
  <c r="Q914" i="18"/>
  <c r="Q1018" i="13"/>
  <c r="Y785" i="18"/>
  <c r="Y467" i="18"/>
  <c r="Y453" i="13"/>
  <c r="Q949" i="18"/>
  <c r="U753" i="18"/>
  <c r="P1038" i="13"/>
  <c r="P920" i="14"/>
  <c r="R1024" i="18"/>
  <c r="S1032" i="18"/>
  <c r="V1061" i="13"/>
  <c r="S904" i="14"/>
  <c r="Q1011" i="18"/>
  <c r="O892" i="14"/>
  <c r="U1012" i="13"/>
  <c r="U897" i="18"/>
  <c r="K1052" i="13"/>
  <c r="O972" i="13"/>
  <c r="R987" i="18"/>
  <c r="K958" i="14"/>
  <c r="P1085" i="13"/>
  <c r="S921" i="13"/>
  <c r="U1035" i="14"/>
  <c r="S1016" i="14"/>
  <c r="P1036" i="13"/>
  <c r="O1024" i="18"/>
  <c r="P1041" i="14"/>
  <c r="O965" i="13"/>
  <c r="L995" i="18"/>
  <c r="O957" i="14"/>
  <c r="O1035" i="18"/>
  <c r="K954" i="14"/>
  <c r="K1024" i="13"/>
  <c r="K1000" i="14"/>
  <c r="M949" i="14"/>
  <c r="P1022" i="13"/>
  <c r="P958" i="18"/>
  <c r="S898" i="18"/>
  <c r="N1011" i="14"/>
  <c r="Q924" i="13"/>
  <c r="S961" i="18"/>
  <c r="R993" i="14"/>
  <c r="T828" i="13"/>
  <c r="P1018" i="14"/>
  <c r="P948" i="14"/>
  <c r="Q986" i="14"/>
  <c r="O1040" i="18"/>
  <c r="O965" i="18"/>
  <c r="P1051" i="14"/>
  <c r="N932" i="13"/>
  <c r="S999" i="14"/>
  <c r="P1017" i="13"/>
  <c r="Q912" i="14"/>
  <c r="M953" i="18"/>
  <c r="Q1085" i="13"/>
  <c r="P1006" i="18"/>
  <c r="N929" i="13"/>
  <c r="V547" i="13"/>
  <c r="O897" i="14"/>
  <c r="O1041" i="18"/>
  <c r="K1054" i="13"/>
  <c r="O1008" i="14"/>
  <c r="O971" i="18"/>
  <c r="R890" i="18"/>
  <c r="V1042" i="13"/>
  <c r="L975" i="13"/>
  <c r="N951" i="18"/>
  <c r="R918" i="13"/>
  <c r="O994" i="18"/>
  <c r="K1066" i="13"/>
  <c r="K1005" i="14"/>
  <c r="P926" i="13"/>
  <c r="P992" i="14"/>
  <c r="S892" i="18"/>
  <c r="K756" i="14"/>
  <c r="Q1034" i="14"/>
  <c r="R899" i="18"/>
  <c r="O920" i="14"/>
  <c r="R1013" i="14"/>
  <c r="N1042" i="14"/>
  <c r="P1052" i="18"/>
  <c r="Q1078" i="13"/>
  <c r="S1065" i="13"/>
  <c r="Q890" i="18"/>
  <c r="K895" i="18"/>
  <c r="V951" i="18"/>
  <c r="P984" i="13"/>
  <c r="U903" i="18"/>
  <c r="M949" i="18"/>
  <c r="O1012" i="14"/>
  <c r="T927" i="13"/>
  <c r="K927" i="13"/>
  <c r="U795" i="18"/>
  <c r="S795" i="18"/>
  <c r="S972" i="18"/>
  <c r="Q994" i="18"/>
  <c r="T1030" i="18"/>
  <c r="P1066" i="13"/>
  <c r="U1025" i="13"/>
  <c r="N1057" i="13"/>
  <c r="T1042" i="13"/>
  <c r="S935" i="13"/>
  <c r="N975" i="13"/>
  <c r="U1039" i="14"/>
  <c r="K1005" i="18"/>
  <c r="V1050" i="18"/>
  <c r="N1060" i="13"/>
  <c r="M990" i="13"/>
  <c r="K1016" i="14"/>
  <c r="S1068" i="13"/>
  <c r="V1052" i="18"/>
  <c r="Q1011" i="14"/>
  <c r="R963" i="14"/>
  <c r="T1008" i="13"/>
  <c r="S955" i="14"/>
  <c r="Y679" i="14"/>
  <c r="Q951" i="18"/>
  <c r="V949" i="18"/>
  <c r="U1036" i="14"/>
  <c r="N1017" i="13"/>
  <c r="U1057" i="13"/>
  <c r="U1056" i="13"/>
  <c r="S659" i="18"/>
  <c r="S661" i="18" s="1"/>
  <c r="O1031" i="14"/>
  <c r="L498" i="13"/>
  <c r="V1071" i="13"/>
  <c r="L901" i="14"/>
  <c r="M969" i="18"/>
  <c r="M950" i="14"/>
  <c r="L1034" i="13"/>
  <c r="R964" i="18"/>
  <c r="L902" i="14"/>
  <c r="Q954" i="18"/>
  <c r="S1028" i="18"/>
  <c r="L1035" i="18"/>
  <c r="L1055" i="18"/>
  <c r="M911" i="13"/>
  <c r="Q895" i="18"/>
  <c r="O951" i="18"/>
  <c r="Q909" i="14"/>
  <c r="S988" i="13"/>
  <c r="S984" i="13"/>
  <c r="Q1012" i="14"/>
  <c r="O918" i="13"/>
  <c r="K1017" i="13"/>
  <c r="R927" i="13"/>
  <c r="K972" i="18"/>
  <c r="S1057" i="13"/>
  <c r="L1057" i="13"/>
  <c r="U1042" i="13"/>
  <c r="Y632" i="18"/>
  <c r="V916" i="14"/>
  <c r="V918" i="18"/>
  <c r="Q982" i="13"/>
  <c r="T963" i="13"/>
  <c r="O1061" i="13"/>
  <c r="S924" i="14"/>
  <c r="K911" i="13"/>
  <c r="U714" i="14"/>
  <c r="S1051" i="14"/>
  <c r="Q1013" i="13"/>
  <c r="Q892" i="14"/>
  <c r="Q1008" i="18"/>
  <c r="Q967" i="18"/>
  <c r="N998" i="14"/>
  <c r="S988" i="14"/>
  <c r="K1056" i="18"/>
  <c r="R939" i="13"/>
  <c r="K994" i="13"/>
  <c r="U756" i="14"/>
  <c r="O1071" i="13"/>
  <c r="O1045" i="18"/>
  <c r="P1038" i="14"/>
  <c r="N959" i="18"/>
  <c r="R977" i="13"/>
  <c r="O989" i="13"/>
  <c r="P889" i="18"/>
  <c r="L990" i="18"/>
  <c r="R894" i="14"/>
  <c r="P969" i="13"/>
  <c r="V1055" i="18"/>
  <c r="Q987" i="13"/>
  <c r="Q1008" i="14"/>
  <c r="R1011" i="13"/>
  <c r="M1001" i="18"/>
  <c r="R1011" i="18"/>
  <c r="M984" i="13"/>
  <c r="R914" i="18"/>
  <c r="V888" i="18"/>
  <c r="P1036" i="14"/>
  <c r="K1030" i="13"/>
  <c r="Q1066" i="13"/>
  <c r="Q1012" i="13"/>
  <c r="U1047" i="14"/>
  <c r="M1026" i="13"/>
  <c r="O1061" i="14"/>
  <c r="S1039" i="14"/>
  <c r="P979" i="13"/>
  <c r="K979" i="13"/>
  <c r="U985" i="18"/>
  <c r="U1009" i="13"/>
  <c r="K1056" i="13"/>
  <c r="L114" i="8"/>
  <c r="I442" i="17" s="1"/>
  <c r="X442" i="17" s="1"/>
  <c r="L116" i="8"/>
  <c r="I444" i="17" s="1"/>
  <c r="X444" i="17" s="1"/>
  <c r="L125" i="8"/>
  <c r="I453" i="17" s="1"/>
  <c r="X453" i="17" s="1"/>
  <c r="Q998" i="14"/>
  <c r="S986" i="13"/>
  <c r="U1010" i="14"/>
  <c r="V1035" i="14"/>
  <c r="K99" i="19"/>
  <c r="U798" i="14"/>
  <c r="O1028" i="18"/>
  <c r="K1078" i="13"/>
  <c r="K1011" i="13"/>
  <c r="P888" i="18"/>
  <c r="P1012" i="14"/>
  <c r="M1025" i="13"/>
  <c r="M998" i="18"/>
  <c r="Q891" i="18"/>
  <c r="R916" i="18"/>
  <c r="R916" i="14"/>
  <c r="P1046" i="18"/>
  <c r="P984" i="18"/>
  <c r="T920" i="13"/>
  <c r="S673" i="13"/>
  <c r="Q946" i="14"/>
  <c r="S818" i="13"/>
  <c r="L1031" i="13"/>
  <c r="V901" i="18"/>
  <c r="Q1036" i="18"/>
  <c r="T1001" i="18"/>
  <c r="M951" i="18"/>
  <c r="Q988" i="13"/>
  <c r="U984" i="13"/>
  <c r="L984" i="13"/>
  <c r="U888" i="18"/>
  <c r="K888" i="18"/>
  <c r="L1012" i="14"/>
  <c r="M1047" i="14"/>
  <c r="S1025" i="13"/>
  <c r="N942" i="18"/>
  <c r="Q1061" i="14"/>
  <c r="U906" i="18"/>
  <c r="T1018" i="13"/>
  <c r="R997" i="18"/>
  <c r="L998" i="18"/>
  <c r="S999" i="13"/>
  <c r="L999" i="13"/>
  <c r="R1050" i="14"/>
  <c r="R912" i="14"/>
  <c r="N1015" i="14"/>
  <c r="U1049" i="14"/>
  <c r="N1010" i="18"/>
  <c r="Q1005" i="18"/>
  <c r="R891" i="18"/>
  <c r="O936" i="13"/>
  <c r="R1007" i="14"/>
  <c r="T1005" i="14"/>
  <c r="S1077" i="13"/>
  <c r="Q1014" i="13"/>
  <c r="O925" i="13"/>
  <c r="T1073" i="13"/>
  <c r="K916" i="18"/>
  <c r="S1031" i="14"/>
  <c r="N943" i="18"/>
  <c r="K987" i="18"/>
  <c r="P947" i="18"/>
  <c r="U1032" i="14"/>
  <c r="V995" i="14"/>
  <c r="U951" i="14"/>
  <c r="Q947" i="14"/>
  <c r="Q995" i="13"/>
  <c r="R992" i="14"/>
  <c r="O1015" i="13"/>
  <c r="T986" i="13"/>
  <c r="S980" i="13"/>
  <c r="N974" i="13"/>
  <c r="O899" i="14"/>
  <c r="S895" i="14"/>
  <c r="N999" i="18"/>
  <c r="P908" i="14"/>
  <c r="V1010" i="14"/>
  <c r="N1010" i="14"/>
  <c r="L958" i="14"/>
  <c r="L987" i="14"/>
  <c r="S972" i="14"/>
  <c r="K972" i="14"/>
  <c r="T1060" i="13"/>
  <c r="K990" i="13"/>
  <c r="O1004" i="18"/>
  <c r="P1071" i="13"/>
  <c r="L989" i="14"/>
  <c r="T984" i="18"/>
  <c r="P899" i="18"/>
  <c r="M1006" i="18"/>
  <c r="T922" i="13"/>
  <c r="L1016" i="14"/>
  <c r="R969" i="14"/>
  <c r="M548" i="14"/>
  <c r="R1054" i="18"/>
  <c r="R1053" i="14"/>
  <c r="L1032" i="13"/>
  <c r="P1050" i="13"/>
  <c r="S1038" i="18"/>
  <c r="V945" i="18"/>
  <c r="V990" i="14"/>
  <c r="M963" i="13"/>
  <c r="S99" i="19"/>
  <c r="P1024" i="18"/>
  <c r="U1013" i="14"/>
  <c r="S920" i="13"/>
  <c r="K915" i="14"/>
  <c r="V1062" i="13"/>
  <c r="R955" i="14"/>
  <c r="N1056" i="13"/>
  <c r="O986" i="18"/>
  <c r="S1012" i="18"/>
  <c r="K999" i="13"/>
  <c r="T491" i="14"/>
  <c r="N491" i="14"/>
  <c r="V659" i="18"/>
  <c r="V661" i="18" s="1"/>
  <c r="R659" i="18"/>
  <c r="R661" i="18" s="1"/>
  <c r="P1049" i="14"/>
  <c r="P922" i="14"/>
  <c r="S753" i="18"/>
  <c r="V753" i="18"/>
  <c r="O1005" i="18"/>
  <c r="N936" i="13"/>
  <c r="K1028" i="14"/>
  <c r="Q1027" i="13"/>
  <c r="O1014" i="13"/>
  <c r="M919" i="13"/>
  <c r="L925" i="13"/>
  <c r="P972" i="13"/>
  <c r="P916" i="18"/>
  <c r="K945" i="14"/>
  <c r="M1042" i="18"/>
  <c r="U987" i="18"/>
  <c r="Q947" i="18"/>
  <c r="S951" i="14"/>
  <c r="N995" i="13"/>
  <c r="O921" i="14"/>
  <c r="V992" i="14"/>
  <c r="M992" i="14"/>
  <c r="K1015" i="13"/>
  <c r="R993" i="18"/>
  <c r="P986" i="13"/>
  <c r="V449" i="14"/>
  <c r="M449" i="14"/>
  <c r="K1050" i="18"/>
  <c r="S957" i="18"/>
  <c r="Q919" i="14"/>
  <c r="V911" i="14"/>
  <c r="U895" i="14"/>
  <c r="U941" i="13"/>
  <c r="O1043" i="18"/>
  <c r="V1056" i="18"/>
  <c r="P992" i="13"/>
  <c r="L991" i="14"/>
  <c r="S1010" i="14"/>
  <c r="U968" i="18"/>
  <c r="T968" i="18"/>
  <c r="M987" i="14"/>
  <c r="Q447" i="18"/>
  <c r="M447" i="18"/>
  <c r="M1038" i="13"/>
  <c r="S990" i="13"/>
  <c r="Q946" i="18"/>
  <c r="S917" i="18"/>
  <c r="K917" i="18"/>
  <c r="Q1004" i="18"/>
  <c r="R1035" i="14"/>
  <c r="S1059" i="14"/>
  <c r="S756" i="14"/>
  <c r="M1071" i="13"/>
  <c r="L914" i="14"/>
  <c r="L1045" i="18"/>
  <c r="Q891" i="14"/>
  <c r="O1053" i="18"/>
  <c r="R1006" i="18"/>
  <c r="L950" i="14"/>
  <c r="R922" i="13"/>
  <c r="Q1075" i="13"/>
  <c r="Q1007" i="18"/>
  <c r="Q1053" i="14"/>
  <c r="P1029" i="14"/>
  <c r="V982" i="13"/>
  <c r="O982" i="13"/>
  <c r="K1050" i="13"/>
  <c r="R913" i="13"/>
  <c r="K1038" i="18"/>
  <c r="L904" i="18"/>
  <c r="R963" i="13"/>
  <c r="V974" i="14"/>
  <c r="V971" i="13"/>
  <c r="M971" i="13"/>
  <c r="T902" i="14"/>
  <c r="R1027" i="18"/>
  <c r="P1009" i="13"/>
  <c r="S1056" i="13"/>
  <c r="K916" i="13"/>
  <c r="V997" i="18"/>
  <c r="N912" i="14"/>
  <c r="T998" i="14"/>
  <c r="L1015" i="14"/>
  <c r="R1049" i="14"/>
  <c r="Q997" i="14"/>
  <c r="Q922" i="14"/>
  <c r="K891" i="18"/>
  <c r="U1007" i="14"/>
  <c r="S1028" i="14"/>
  <c r="P897" i="18"/>
  <c r="K925" i="13"/>
  <c r="M916" i="18"/>
  <c r="R1031" i="14"/>
  <c r="K943" i="18"/>
  <c r="O987" i="18"/>
  <c r="P967" i="14"/>
  <c r="S947" i="14"/>
  <c r="U921" i="14"/>
  <c r="P905" i="14"/>
  <c r="S1046" i="18"/>
  <c r="Q910" i="18"/>
  <c r="V919" i="14"/>
  <c r="L899" i="14"/>
  <c r="Q970" i="14"/>
  <c r="M992" i="13"/>
  <c r="K914" i="13"/>
  <c r="T1029" i="18"/>
  <c r="Q972" i="14"/>
  <c r="Q1038" i="13"/>
  <c r="N917" i="18"/>
  <c r="Q1035" i="14"/>
  <c r="O918" i="18"/>
  <c r="N898" i="14"/>
  <c r="S914" i="14"/>
  <c r="Q989" i="14"/>
  <c r="U984" i="18"/>
  <c r="Q1006" i="18"/>
  <c r="S950" i="14"/>
  <c r="U1007" i="18"/>
  <c r="O969" i="14"/>
  <c r="K955" i="13"/>
  <c r="R548" i="14"/>
  <c r="S1031" i="18"/>
  <c r="P1053" i="14"/>
  <c r="V1038" i="14"/>
  <c r="T920" i="14"/>
  <c r="R1050" i="13"/>
  <c r="P547" i="13"/>
  <c r="N1038" i="18"/>
  <c r="N904" i="18"/>
  <c r="O904" i="18"/>
  <c r="T945" i="18"/>
  <c r="L945" i="18"/>
  <c r="S963" i="13"/>
  <c r="L99" i="19"/>
  <c r="L1024" i="18"/>
  <c r="N1041" i="14"/>
  <c r="U971" i="13"/>
  <c r="L971" i="13"/>
  <c r="V1027" i="18"/>
  <c r="U1048" i="14"/>
  <c r="O1048" i="14"/>
  <c r="U769" i="13"/>
  <c r="N962" i="18"/>
  <c r="Q962" i="18"/>
  <c r="S915" i="14"/>
  <c r="P1037" i="13"/>
  <c r="V1050" i="14"/>
  <c r="U998" i="14"/>
  <c r="L1010" i="18"/>
  <c r="N1005" i="18"/>
  <c r="K936" i="13"/>
  <c r="M1005" i="14"/>
  <c r="V1077" i="13"/>
  <c r="N1077" i="13"/>
  <c r="S897" i="18"/>
  <c r="K953" i="18"/>
  <c r="P925" i="13"/>
  <c r="Q1006" i="13"/>
  <c r="U928" i="13"/>
  <c r="N928" i="13"/>
  <c r="V972" i="13"/>
  <c r="T289" i="13"/>
  <c r="M289" i="13"/>
  <c r="O940" i="13"/>
  <c r="S943" i="18"/>
  <c r="P1032" i="14"/>
  <c r="L995" i="13"/>
  <c r="N921" i="14"/>
  <c r="K905" i="14"/>
  <c r="P892" i="18"/>
  <c r="R1046" i="18"/>
  <c r="O974" i="13"/>
  <c r="P981" i="13"/>
  <c r="K1047" i="18"/>
  <c r="R992" i="13"/>
  <c r="Q958" i="14"/>
  <c r="P939" i="13"/>
  <c r="O1085" i="13"/>
  <c r="U914" i="13"/>
  <c r="P987" i="14"/>
  <c r="K1014" i="18"/>
  <c r="Q956" i="18"/>
  <c r="N1034" i="14"/>
  <c r="K1071" i="13"/>
  <c r="P914" i="14"/>
  <c r="Q901" i="14"/>
  <c r="K969" i="18"/>
  <c r="L978" i="13"/>
  <c r="U912" i="18"/>
  <c r="Q922" i="13"/>
  <c r="V969" i="14"/>
  <c r="Q955" i="13"/>
  <c r="V1053" i="14"/>
  <c r="L1053" i="14"/>
  <c r="O1029" i="14"/>
  <c r="U982" i="13"/>
  <c r="L982" i="13"/>
  <c r="N1036" i="13"/>
  <c r="P1038" i="18"/>
  <c r="S945" i="18"/>
  <c r="K990" i="14"/>
  <c r="Q963" i="13"/>
  <c r="R894" i="18"/>
  <c r="L974" i="14"/>
  <c r="K971" i="13"/>
  <c r="R965" i="13"/>
  <c r="Q1027" i="18"/>
  <c r="U968" i="13"/>
  <c r="K1074" i="13"/>
  <c r="Q1062" i="13"/>
  <c r="S907" i="14"/>
  <c r="P995" i="18"/>
  <c r="U995" i="18"/>
  <c r="S923" i="13"/>
  <c r="U998" i="18"/>
  <c r="L912" i="14"/>
  <c r="U659" i="18"/>
  <c r="U661" i="18" s="1"/>
  <c r="S1049" i="14"/>
  <c r="M922" i="14"/>
  <c r="P955" i="18"/>
  <c r="P988" i="14"/>
  <c r="N988" i="14"/>
  <c r="O1077" i="13"/>
  <c r="U1027" i="13"/>
  <c r="K1014" i="13"/>
  <c r="L897" i="18"/>
  <c r="L953" i="18"/>
  <c r="S925" i="13"/>
  <c r="U972" i="13"/>
  <c r="V940" i="13"/>
  <c r="U926" i="13"/>
  <c r="V1042" i="18"/>
  <c r="V987" i="18"/>
  <c r="S992" i="14"/>
  <c r="L1046" i="18"/>
  <c r="T919" i="14"/>
  <c r="U911" i="14"/>
  <c r="P941" i="13"/>
  <c r="L981" i="13"/>
  <c r="V1043" i="18"/>
  <c r="P991" i="14"/>
  <c r="O958" i="14"/>
  <c r="O939" i="13"/>
  <c r="L914" i="13"/>
  <c r="N1029" i="18"/>
  <c r="V908" i="18"/>
  <c r="L946" i="18"/>
  <c r="S1034" i="14"/>
  <c r="L1034" i="14"/>
  <c r="K898" i="14"/>
  <c r="O901" i="14"/>
  <c r="L938" i="13"/>
  <c r="R978" i="13"/>
  <c r="S912" i="18"/>
  <c r="O1006" i="18"/>
  <c r="N1006" i="18"/>
  <c r="O929" i="13"/>
  <c r="O548" i="14"/>
  <c r="K1019" i="14"/>
  <c r="O913" i="13"/>
  <c r="L1038" i="18"/>
  <c r="S990" i="14"/>
  <c r="O963" i="13"/>
  <c r="K1024" i="18"/>
  <c r="K894" i="18"/>
  <c r="S1027" i="18"/>
  <c r="L1048" i="14"/>
  <c r="S769" i="13"/>
  <c r="S959" i="18"/>
  <c r="L952" i="18"/>
  <c r="L970" i="18"/>
  <c r="V965" i="14"/>
  <c r="N1037" i="13"/>
  <c r="T1074" i="13"/>
  <c r="L1009" i="13"/>
  <c r="K1018" i="13"/>
  <c r="M905" i="18"/>
  <c r="L986" i="18"/>
  <c r="T1012" i="18"/>
  <c r="Q998" i="18"/>
  <c r="S1050" i="14"/>
  <c r="L1050" i="14"/>
  <c r="R998" i="14"/>
  <c r="R1015" i="14"/>
  <c r="P997" i="14"/>
  <c r="O1037" i="14"/>
  <c r="Q1010" i="18"/>
  <c r="T1010" i="18"/>
  <c r="S1005" i="18"/>
  <c r="P1007" i="14"/>
  <c r="L1028" i="14"/>
  <c r="L1027" i="13"/>
  <c r="K897" i="18"/>
  <c r="N1073" i="13"/>
  <c r="O916" i="18"/>
  <c r="M940" i="13"/>
  <c r="R943" i="18"/>
  <c r="L943" i="18"/>
  <c r="Q1032" i="14"/>
  <c r="P995" i="14"/>
  <c r="K921" i="14"/>
  <c r="U993" i="18"/>
  <c r="N986" i="13"/>
  <c r="U980" i="13"/>
  <c r="T910" i="14"/>
  <c r="U957" i="18"/>
  <c r="T974" i="13"/>
  <c r="L974" i="13"/>
  <c r="P895" i="14"/>
  <c r="N981" i="13"/>
  <c r="M999" i="18"/>
  <c r="S939" i="13"/>
  <c r="M939" i="13"/>
  <c r="T933" i="13"/>
  <c r="S1085" i="13"/>
  <c r="K1085" i="13"/>
  <c r="T1014" i="18"/>
  <c r="Q921" i="13"/>
  <c r="O994" i="13"/>
  <c r="L990" i="13"/>
  <c r="U1034" i="14"/>
  <c r="N989" i="14"/>
  <c r="R1055" i="14"/>
  <c r="O1069" i="13"/>
  <c r="K938" i="13"/>
  <c r="V899" i="18"/>
  <c r="S1053" i="18"/>
  <c r="K1006" i="18"/>
  <c r="S1006" i="18"/>
  <c r="P950" i="14"/>
  <c r="P1007" i="18"/>
  <c r="O1054" i="18"/>
  <c r="M1053" i="14"/>
  <c r="S930" i="13"/>
  <c r="L1038" i="14"/>
  <c r="R920" i="14"/>
  <c r="Q1036" i="13"/>
  <c r="Q904" i="18"/>
  <c r="P945" i="18"/>
  <c r="Q897" i="14"/>
  <c r="V963" i="13"/>
  <c r="Q99" i="19"/>
  <c r="O894" i="18"/>
  <c r="S971" i="13"/>
  <c r="M965" i="13"/>
  <c r="N920" i="13"/>
  <c r="K1048" i="14"/>
  <c r="U673" i="13"/>
  <c r="U675" i="13" s="1"/>
  <c r="S889" i="18"/>
  <c r="S909" i="18"/>
  <c r="Q975" i="14"/>
  <c r="R1044" i="14"/>
  <c r="O1014" i="14"/>
  <c r="S990" i="18"/>
  <c r="N1033" i="14"/>
  <c r="N966" i="14"/>
  <c r="N966" i="18"/>
  <c r="P1054" i="13"/>
  <c r="S893" i="14"/>
  <c r="P893" i="14"/>
  <c r="L970" i="13"/>
  <c r="K1035" i="18"/>
  <c r="M964" i="13"/>
  <c r="K964" i="13"/>
  <c r="Q904" i="14"/>
  <c r="O913" i="14"/>
  <c r="M954" i="14"/>
  <c r="R976" i="13"/>
  <c r="O948" i="18"/>
  <c r="U906" i="14"/>
  <c r="T1033" i="13"/>
  <c r="S1036" i="18"/>
  <c r="P1000" i="18"/>
  <c r="K1035" i="13"/>
  <c r="V1009" i="18"/>
  <c r="S1009" i="18"/>
  <c r="R1008" i="14"/>
  <c r="L1024" i="13"/>
  <c r="O911" i="13"/>
  <c r="T971" i="18"/>
  <c r="R1026" i="18"/>
  <c r="P1029" i="13"/>
  <c r="V944" i="14"/>
  <c r="K1059" i="13"/>
  <c r="K1017" i="14"/>
  <c r="N961" i="14"/>
  <c r="L283" i="14"/>
  <c r="S942" i="13"/>
  <c r="O919" i="18"/>
  <c r="Q1051" i="14"/>
  <c r="P932" i="13"/>
  <c r="U1010" i="13"/>
  <c r="L1010" i="13"/>
  <c r="K923" i="14"/>
  <c r="Q1019" i="13"/>
  <c r="Y522" i="14"/>
  <c r="Y380" i="13"/>
  <c r="Y652" i="18"/>
  <c r="Y766" i="13"/>
  <c r="Y466" i="18"/>
  <c r="Y464" i="14"/>
  <c r="Y741" i="14"/>
  <c r="O962" i="18"/>
  <c r="U959" i="18"/>
  <c r="S1074" i="13"/>
  <c r="R960" i="14"/>
  <c r="K1062" i="13"/>
  <c r="N1041" i="18"/>
  <c r="P1032" i="18"/>
  <c r="M989" i="13"/>
  <c r="P923" i="13"/>
  <c r="Q915" i="13"/>
  <c r="K934" i="13"/>
  <c r="U726" i="13"/>
  <c r="U944" i="18"/>
  <c r="N1048" i="18"/>
  <c r="V975" i="14"/>
  <c r="N975" i="14"/>
  <c r="S798" i="14"/>
  <c r="L1007" i="13"/>
  <c r="S966" i="14"/>
  <c r="K966" i="14"/>
  <c r="P967" i="13"/>
  <c r="S956" i="13"/>
  <c r="R818" i="13"/>
  <c r="Q952" i="14"/>
  <c r="T1042" i="14"/>
  <c r="T970" i="13"/>
  <c r="R956" i="14"/>
  <c r="M913" i="14"/>
  <c r="T954" i="14"/>
  <c r="U948" i="18"/>
  <c r="P1037" i="18"/>
  <c r="U907" i="18"/>
  <c r="L902" i="18"/>
  <c r="T1065" i="13"/>
  <c r="L900" i="18"/>
  <c r="S977" i="14"/>
  <c r="U913" i="18"/>
  <c r="L913" i="18"/>
  <c r="S1029" i="13"/>
  <c r="R1003" i="14"/>
  <c r="P1057" i="14"/>
  <c r="M810" i="14"/>
  <c r="S714" i="14"/>
  <c r="S1070" i="13"/>
  <c r="K896" i="18"/>
  <c r="L911" i="18"/>
  <c r="K953" i="14"/>
  <c r="Q983" i="18"/>
  <c r="T942" i="13"/>
  <c r="R948" i="14"/>
  <c r="O937" i="13"/>
  <c r="O932" i="13"/>
  <c r="R1010" i="13"/>
  <c r="O1019" i="13"/>
  <c r="L912" i="13"/>
  <c r="Y374" i="14"/>
  <c r="Y663" i="13"/>
  <c r="U960" i="14"/>
  <c r="Q1080" i="13"/>
  <c r="S711" i="18"/>
  <c r="R1032" i="18"/>
  <c r="U907" i="14"/>
  <c r="L907" i="14"/>
  <c r="V915" i="13"/>
  <c r="R909" i="13"/>
  <c r="S726" i="13"/>
  <c r="O1049" i="18"/>
  <c r="V962" i="14"/>
  <c r="L946" i="14"/>
  <c r="S1058" i="14"/>
  <c r="P996" i="18"/>
  <c r="L957" i="14"/>
  <c r="T1006" i="14"/>
  <c r="K1033" i="14"/>
  <c r="O917" i="13"/>
  <c r="P952" i="14"/>
  <c r="U1072" i="13"/>
  <c r="K893" i="14"/>
  <c r="S812" i="13"/>
  <c r="R996" i="14"/>
  <c r="Q956" i="14"/>
  <c r="N924" i="14"/>
  <c r="S917" i="14"/>
  <c r="P991" i="13"/>
  <c r="S948" i="18"/>
  <c r="N948" i="18"/>
  <c r="M1037" i="18"/>
  <c r="R1049" i="13"/>
  <c r="R1033" i="13"/>
  <c r="S902" i="18"/>
  <c r="S1035" i="13"/>
  <c r="S900" i="14"/>
  <c r="V931" i="13"/>
  <c r="M1009" i="18"/>
  <c r="P1051" i="18"/>
  <c r="K971" i="14"/>
  <c r="N971" i="18"/>
  <c r="Q1026" i="18"/>
  <c r="R1040" i="14"/>
  <c r="P1033" i="18"/>
  <c r="R913" i="18"/>
  <c r="R1029" i="13"/>
  <c r="R944" i="14"/>
  <c r="S915" i="18"/>
  <c r="O1001" i="18"/>
  <c r="R1034" i="18"/>
  <c r="V1022" i="13"/>
  <c r="R810" i="14"/>
  <c r="L810" i="14"/>
  <c r="O960" i="18"/>
  <c r="S1016" i="13"/>
  <c r="P968" i="14"/>
  <c r="N1070" i="13"/>
  <c r="M924" i="13"/>
  <c r="N985" i="13"/>
  <c r="S953" i="14"/>
  <c r="O963" i="14"/>
  <c r="M1008" i="13"/>
  <c r="T983" i="18"/>
  <c r="M986" i="14"/>
  <c r="V937" i="13"/>
  <c r="K687" i="13"/>
  <c r="L932" i="13"/>
  <c r="Q1010" i="13"/>
  <c r="P923" i="14"/>
  <c r="V397" i="14"/>
  <c r="Q999" i="14"/>
  <c r="N1019" i="13"/>
  <c r="K918" i="14"/>
  <c r="Y697" i="14"/>
  <c r="Y788" i="13"/>
  <c r="Y789" i="18"/>
  <c r="Y783" i="14"/>
  <c r="Y476" i="13"/>
  <c r="Y742" i="18"/>
  <c r="Y368" i="18"/>
  <c r="Y678" i="18"/>
  <c r="Y654" i="13"/>
  <c r="Y488" i="13"/>
  <c r="Y750" i="18"/>
  <c r="Y655" i="13"/>
  <c r="N923" i="13"/>
  <c r="S909" i="13"/>
  <c r="P1049" i="18"/>
  <c r="L975" i="14"/>
  <c r="V1044" i="14"/>
  <c r="K1030" i="14"/>
  <c r="Q996" i="18"/>
  <c r="U990" i="18"/>
  <c r="R967" i="13"/>
  <c r="L917" i="13"/>
  <c r="N818" i="13"/>
  <c r="O1054" i="13"/>
  <c r="V1072" i="13"/>
  <c r="M1072" i="13"/>
  <c r="L969" i="13"/>
  <c r="T893" i="14"/>
  <c r="K1003" i="18"/>
  <c r="V904" i="14"/>
  <c r="L994" i="14"/>
  <c r="Q913" i="14"/>
  <c r="V991" i="13"/>
  <c r="O991" i="13"/>
  <c r="V948" i="18"/>
  <c r="Q1049" i="13"/>
  <c r="P1033" i="13"/>
  <c r="O1020" i="13"/>
  <c r="N902" i="18"/>
  <c r="N976" i="14"/>
  <c r="O1078" i="13"/>
  <c r="S993" i="13"/>
  <c r="S1001" i="14"/>
  <c r="T1008" i="14"/>
  <c r="M1008" i="14"/>
  <c r="U1029" i="13"/>
  <c r="S1051" i="13"/>
  <c r="N1023" i="13"/>
  <c r="N1017" i="14"/>
  <c r="M1022" i="13"/>
  <c r="K1011" i="14"/>
  <c r="Q1055" i="13"/>
  <c r="P896" i="14"/>
  <c r="S924" i="13"/>
  <c r="P993" i="14"/>
  <c r="P963" i="14"/>
  <c r="Q1018" i="14"/>
  <c r="O948" i="14"/>
  <c r="N986" i="14"/>
  <c r="Q416" i="13"/>
  <c r="S687" i="13"/>
  <c r="Q920" i="18"/>
  <c r="S932" i="13"/>
  <c r="S1060" i="14"/>
  <c r="N1010" i="13"/>
  <c r="O999" i="14"/>
  <c r="S1013" i="13"/>
  <c r="Y695" i="18"/>
  <c r="Y364" i="14"/>
  <c r="Y691" i="18"/>
  <c r="Y482" i="14"/>
  <c r="Y692" i="14"/>
  <c r="Y483" i="18"/>
  <c r="M1041" i="18"/>
  <c r="S954" i="18"/>
  <c r="K962" i="14"/>
  <c r="U1009" i="14"/>
  <c r="Q1007" i="13"/>
  <c r="P1014" i="14"/>
  <c r="S963" i="18"/>
  <c r="R990" i="18"/>
  <c r="K957" i="14"/>
  <c r="M894" i="14"/>
  <c r="U917" i="13"/>
  <c r="P1061" i="13"/>
  <c r="V952" i="14"/>
  <c r="S1054" i="13"/>
  <c r="R893" i="14"/>
  <c r="P901" i="18"/>
  <c r="O901" i="18"/>
  <c r="U924" i="14"/>
  <c r="K994" i="14"/>
  <c r="M987" i="13"/>
  <c r="K902" i="18"/>
  <c r="M976" i="14"/>
  <c r="K931" i="13"/>
  <c r="T993" i="13"/>
  <c r="Q1024" i="13"/>
  <c r="K971" i="18"/>
  <c r="Q1040" i="14"/>
  <c r="O977" i="14"/>
  <c r="N1033" i="18"/>
  <c r="Q944" i="14"/>
  <c r="O1003" i="14"/>
  <c r="V949" i="14"/>
  <c r="U925" i="14"/>
  <c r="S810" i="14"/>
  <c r="N910" i="13"/>
  <c r="S961" i="14"/>
  <c r="O1016" i="13"/>
  <c r="O968" i="14"/>
  <c r="S948" i="14"/>
  <c r="M964" i="14"/>
  <c r="M1040" i="18"/>
  <c r="N920" i="18"/>
  <c r="R965" i="18"/>
  <c r="L965" i="18"/>
  <c r="R932" i="13"/>
  <c r="L999" i="14"/>
  <c r="Y693" i="13"/>
  <c r="Y545" i="14"/>
  <c r="Y642" i="18"/>
  <c r="V970" i="18"/>
  <c r="L915" i="14"/>
  <c r="U965" i="14"/>
  <c r="Q968" i="13"/>
  <c r="P1074" i="13"/>
  <c r="P960" i="14"/>
  <c r="U711" i="18"/>
  <c r="U1041" i="18"/>
  <c r="P989" i="13"/>
  <c r="M995" i="18"/>
  <c r="R954" i="18"/>
  <c r="S915" i="13"/>
  <c r="R1067" i="13"/>
  <c r="P944" i="18"/>
  <c r="R1049" i="18"/>
  <c r="U909" i="18"/>
  <c r="S962" i="14"/>
  <c r="R1068" i="13"/>
  <c r="Q1043" i="14"/>
  <c r="R1007" i="13"/>
  <c r="N996" i="18"/>
  <c r="Q1033" i="14"/>
  <c r="L894" i="14"/>
  <c r="R917" i="13"/>
  <c r="K917" i="13"/>
  <c r="O966" i="18"/>
  <c r="N1061" i="13"/>
  <c r="N893" i="14"/>
  <c r="N901" i="18"/>
  <c r="O1003" i="18"/>
  <c r="O996" i="14"/>
  <c r="L904" i="14"/>
  <c r="R924" i="14"/>
  <c r="N917" i="14"/>
  <c r="O987" i="13"/>
  <c r="S1052" i="18"/>
  <c r="V1033" i="13"/>
  <c r="O1033" i="13"/>
  <c r="M1020" i="13"/>
  <c r="N1036" i="18"/>
  <c r="N1000" i="18"/>
  <c r="Q1081" i="13"/>
  <c r="R993" i="13"/>
  <c r="Q1065" i="13"/>
  <c r="V911" i="13"/>
  <c r="L911" i="13"/>
  <c r="N1026" i="18"/>
  <c r="R973" i="14"/>
  <c r="N913" i="18"/>
  <c r="M944" i="14"/>
  <c r="T1059" i="13"/>
  <c r="U1003" i="14"/>
  <c r="M1017" i="14"/>
  <c r="S925" i="14"/>
  <c r="L961" i="14"/>
  <c r="S283" i="14"/>
  <c r="Q958" i="18"/>
  <c r="K958" i="18"/>
  <c r="M985" i="13"/>
  <c r="O896" i="18"/>
  <c r="M961" i="18"/>
  <c r="P953" i="14"/>
  <c r="O993" i="14"/>
  <c r="S963" i="14"/>
  <c r="U989" i="18"/>
  <c r="S1018" i="14"/>
  <c r="L964" i="14"/>
  <c r="S937" i="13"/>
  <c r="T1040" i="18"/>
  <c r="O1051" i="14"/>
  <c r="P1060" i="14"/>
  <c r="Q1046" i="14"/>
  <c r="V1010" i="13"/>
  <c r="V923" i="14"/>
  <c r="N999" i="14"/>
  <c r="K1019" i="13"/>
  <c r="Y711" i="14"/>
  <c r="Y482" i="18"/>
  <c r="N989" i="18"/>
  <c r="Y681" i="18"/>
  <c r="Y658" i="14"/>
  <c r="Y602" i="17"/>
  <c r="Y707" i="18"/>
  <c r="Y441" i="13"/>
  <c r="Y420" i="14"/>
  <c r="Y484" i="13"/>
  <c r="Y645" i="13"/>
  <c r="Y803" i="13"/>
  <c r="Y802" i="13"/>
  <c r="Y391" i="14"/>
  <c r="Y385" i="18"/>
  <c r="Y747" i="13"/>
  <c r="Y745" i="13"/>
  <c r="Y638" i="14"/>
  <c r="Y758" i="13"/>
  <c r="Y468" i="13"/>
  <c r="N912" i="13"/>
  <c r="O927" i="13"/>
  <c r="R916" i="13"/>
  <c r="K998" i="14"/>
  <c r="P1052" i="13"/>
  <c r="K903" i="14"/>
  <c r="O967" i="18"/>
  <c r="P942" i="18"/>
  <c r="P955" i="14"/>
  <c r="P1018" i="13"/>
  <c r="M916" i="13"/>
  <c r="N997" i="18"/>
  <c r="U986" i="18"/>
  <c r="U999" i="13"/>
  <c r="P912" i="14"/>
  <c r="V1015" i="14"/>
  <c r="M1005" i="18"/>
  <c r="T891" i="18"/>
  <c r="U1028" i="14"/>
  <c r="U1006" i="13"/>
  <c r="L945" i="14"/>
  <c r="Q1042" i="18"/>
  <c r="N947" i="18"/>
  <c r="M1032" i="14"/>
  <c r="O995" i="13"/>
  <c r="T993" i="18"/>
  <c r="Q910" i="14"/>
  <c r="L1058" i="13"/>
  <c r="U914" i="14"/>
  <c r="U1063" i="13"/>
  <c r="R1069" i="13"/>
  <c r="N950" i="14"/>
  <c r="K1075" i="13"/>
  <c r="M983" i="13"/>
  <c r="N955" i="13"/>
  <c r="L988" i="18"/>
  <c r="P1019" i="14"/>
  <c r="V1032" i="13"/>
  <c r="R1038" i="14"/>
  <c r="L913" i="13"/>
  <c r="T893" i="18"/>
  <c r="Q1041" i="14"/>
  <c r="P965" i="13"/>
  <c r="P1027" i="18"/>
  <c r="Q970" i="18"/>
  <c r="L1080" i="13"/>
  <c r="T977" i="13"/>
  <c r="Q1032" i="18"/>
  <c r="Q995" i="18"/>
  <c r="U923" i="13"/>
  <c r="M915" i="13"/>
  <c r="T1049" i="18"/>
  <c r="O1030" i="14"/>
  <c r="N1006" i="14"/>
  <c r="U1061" i="13"/>
  <c r="M1031" i="13"/>
  <c r="M996" i="14"/>
  <c r="M994" i="14"/>
  <c r="K1037" i="18"/>
  <c r="R1052" i="18"/>
  <c r="L1052" i="18"/>
  <c r="L1049" i="13"/>
  <c r="U900" i="14"/>
  <c r="P1056" i="14"/>
  <c r="U1065" i="13"/>
  <c r="V890" i="18"/>
  <c r="N944" i="14"/>
  <c r="R949" i="14"/>
  <c r="O925" i="14"/>
  <c r="V1055" i="13"/>
  <c r="R1070" i="13"/>
  <c r="V541" i="13"/>
  <c r="M942" i="13"/>
  <c r="U1018" i="14"/>
  <c r="R964" i="14"/>
  <c r="V912" i="13"/>
  <c r="Y724" i="14"/>
  <c r="Y648" i="14"/>
  <c r="Y653" i="13"/>
  <c r="Y780" i="18"/>
  <c r="Q982" i="18"/>
  <c r="U892" i="14"/>
  <c r="R1066" i="13"/>
  <c r="K1042" i="13"/>
  <c r="T935" i="13"/>
  <c r="Q975" i="13"/>
  <c r="U916" i="13"/>
  <c r="U905" i="18"/>
  <c r="O1010" i="18"/>
  <c r="L936" i="13"/>
  <c r="L1014" i="13"/>
  <c r="R1006" i="13"/>
  <c r="Q1073" i="13"/>
  <c r="L940" i="13"/>
  <c r="T947" i="18"/>
  <c r="T995" i="14"/>
  <c r="M921" i="14"/>
  <c r="K966" i="13"/>
  <c r="O911" i="14"/>
  <c r="Q981" i="13"/>
  <c r="L1043" i="18"/>
  <c r="P1047" i="18"/>
  <c r="U908" i="14"/>
  <c r="Q991" i="14"/>
  <c r="R1010" i="14"/>
  <c r="U1014" i="18"/>
  <c r="M898" i="14"/>
  <c r="K1063" i="13"/>
  <c r="N959" i="14"/>
  <c r="M1019" i="14"/>
  <c r="O964" i="18"/>
  <c r="O1038" i="14"/>
  <c r="R1038" i="18"/>
  <c r="P965" i="14"/>
  <c r="M1074" i="13"/>
  <c r="L960" i="14"/>
  <c r="S1039" i="18"/>
  <c r="M909" i="13"/>
  <c r="T909" i="18"/>
  <c r="U946" i="14"/>
  <c r="R941" i="18"/>
  <c r="Q963" i="18"/>
  <c r="R1006" i="14"/>
  <c r="O1072" i="13"/>
  <c r="N969" i="13"/>
  <c r="Q893" i="14"/>
  <c r="K996" i="14"/>
  <c r="P904" i="14"/>
  <c r="P924" i="14"/>
  <c r="Q976" i="13"/>
  <c r="N991" i="13"/>
  <c r="V1081" i="13"/>
  <c r="R1035" i="13"/>
  <c r="P1078" i="13"/>
  <c r="M971" i="18"/>
  <c r="T1040" i="14"/>
  <c r="P890" i="18"/>
  <c r="T961" i="14"/>
  <c r="T958" i="18"/>
  <c r="V898" i="18"/>
  <c r="L1055" i="13"/>
  <c r="R968" i="14"/>
  <c r="P985" i="13"/>
  <c r="U961" i="18"/>
  <c r="O1028" i="13"/>
  <c r="O1021" i="13"/>
  <c r="O989" i="18"/>
  <c r="N1051" i="14"/>
  <c r="K1060" i="14"/>
  <c r="R999" i="14"/>
  <c r="R1013" i="13"/>
  <c r="O1013" i="13"/>
  <c r="N895" i="18"/>
  <c r="M982" i="18"/>
  <c r="N909" i="14"/>
  <c r="N988" i="13"/>
  <c r="T1030" i="13"/>
  <c r="R975" i="13"/>
  <c r="L1039" i="14"/>
  <c r="O955" i="14"/>
  <c r="Q916" i="13"/>
  <c r="Q997" i="18"/>
  <c r="K997" i="18"/>
  <c r="P905" i="18"/>
  <c r="O1012" i="18"/>
  <c r="Q1037" i="14"/>
  <c r="P891" i="18"/>
  <c r="Q897" i="18"/>
  <c r="O1073" i="13"/>
  <c r="P1045" i="14"/>
  <c r="U943" i="18"/>
  <c r="P987" i="18"/>
  <c r="S995" i="14"/>
  <c r="Q916" i="14"/>
  <c r="N980" i="13"/>
  <c r="P910" i="18"/>
  <c r="U919" i="14"/>
  <c r="M911" i="14"/>
  <c r="P1043" i="18"/>
  <c r="P970" i="14"/>
  <c r="R991" i="14"/>
  <c r="Q1060" i="13"/>
  <c r="S946" i="18"/>
  <c r="R969" i="18"/>
  <c r="R1045" i="18"/>
  <c r="R1079" i="13"/>
  <c r="L1053" i="18"/>
  <c r="O1075" i="13"/>
  <c r="N1019" i="14"/>
  <c r="V893" i="18"/>
  <c r="K965" i="13"/>
  <c r="M968" i="13"/>
  <c r="O977" i="13"/>
  <c r="U1039" i="18"/>
  <c r="P934" i="13"/>
  <c r="L1068" i="13"/>
  <c r="T946" i="14"/>
  <c r="M1030" i="14"/>
  <c r="T996" i="18"/>
  <c r="M1006" i="14"/>
  <c r="T1028" i="18"/>
  <c r="M969" i="13"/>
  <c r="V455" i="13"/>
  <c r="L1036" i="18"/>
  <c r="N940" i="18"/>
  <c r="N1008" i="14"/>
  <c r="P973" i="14"/>
  <c r="L890" i="18"/>
  <c r="O1051" i="13"/>
  <c r="Q1057" i="14"/>
  <c r="K961" i="14"/>
  <c r="V924" i="13"/>
  <c r="O983" i="18"/>
  <c r="O964" i="14"/>
  <c r="U986" i="14"/>
  <c r="L919" i="18"/>
  <c r="R1051" i="14"/>
  <c r="K912" i="13"/>
  <c r="K114" i="8"/>
  <c r="I278" i="17" s="1"/>
  <c r="X278" i="17" s="1"/>
  <c r="U949" i="18"/>
  <c r="O1066" i="13"/>
  <c r="R1032" i="14"/>
  <c r="U910" i="18"/>
  <c r="O970" i="14"/>
  <c r="R933" i="13"/>
  <c r="U1085" i="13"/>
  <c r="M917" i="18"/>
  <c r="U918" i="18"/>
  <c r="T1034" i="14"/>
  <c r="L898" i="14"/>
  <c r="O969" i="18"/>
  <c r="O891" i="14"/>
  <c r="O950" i="14"/>
  <c r="Q929" i="13"/>
  <c r="N983" i="13"/>
  <c r="L959" i="14"/>
  <c r="T1029" i="14"/>
  <c r="U1019" i="14"/>
  <c r="P1034" i="13"/>
  <c r="P913" i="13"/>
  <c r="T1038" i="18"/>
  <c r="L968" i="13"/>
  <c r="R1074" i="13"/>
  <c r="T1080" i="13"/>
  <c r="P1041" i="18"/>
  <c r="U1067" i="13"/>
  <c r="K1068" i="13"/>
  <c r="K950" i="18"/>
  <c r="P950" i="18"/>
  <c r="K1042" i="14"/>
  <c r="R1031" i="13"/>
  <c r="P996" i="14"/>
  <c r="T994" i="14"/>
  <c r="Q954" i="14"/>
  <c r="M931" i="13"/>
  <c r="T1013" i="18"/>
  <c r="K1009" i="18"/>
  <c r="N1056" i="14"/>
  <c r="P900" i="18"/>
  <c r="M1033" i="18"/>
  <c r="Q913" i="18"/>
  <c r="K1029" i="13"/>
  <c r="L915" i="18"/>
  <c r="Q1003" i="14"/>
  <c r="L925" i="14"/>
  <c r="Q989" i="18"/>
  <c r="Q965" i="18"/>
  <c r="K932" i="13"/>
  <c r="O923" i="14"/>
  <c r="K125" i="8"/>
  <c r="I289" i="17" s="1"/>
  <c r="X289" i="17" s="1"/>
  <c r="Y640" i="13"/>
  <c r="Y719" i="13"/>
  <c r="Y694" i="13"/>
  <c r="Y700" i="18"/>
  <c r="Y782" i="14"/>
  <c r="Y780" i="14"/>
  <c r="Y756" i="13"/>
  <c r="Y762" i="18"/>
  <c r="Y784" i="18"/>
  <c r="Y799" i="13"/>
  <c r="Y694" i="14"/>
  <c r="Y526" i="14"/>
  <c r="Y524" i="13"/>
  <c r="Y514" i="14"/>
  <c r="Y467" i="14"/>
  <c r="Y386" i="18"/>
  <c r="Y438" i="14"/>
  <c r="Y454" i="18"/>
  <c r="Y418" i="14"/>
  <c r="L926" i="13"/>
  <c r="P909" i="14"/>
  <c r="R984" i="13"/>
  <c r="T1036" i="14"/>
  <c r="P1057" i="13"/>
  <c r="R1008" i="18"/>
  <c r="U1008" i="18"/>
  <c r="O999" i="13"/>
  <c r="Q936" i="13"/>
  <c r="O1027" i="13"/>
  <c r="N919" i="13"/>
  <c r="N1006" i="13"/>
  <c r="K972" i="13"/>
  <c r="O1045" i="14"/>
  <c r="L987" i="18"/>
  <c r="T947" i="14"/>
  <c r="U892" i="18"/>
  <c r="K910" i="14"/>
  <c r="L941" i="13"/>
  <c r="P958" i="14"/>
  <c r="O1029" i="18"/>
  <c r="O990" i="13"/>
  <c r="O956" i="18"/>
  <c r="O989" i="14"/>
  <c r="N1053" i="18"/>
  <c r="R950" i="14"/>
  <c r="O1007" i="18"/>
  <c r="O1016" i="14"/>
  <c r="L1031" i="18"/>
  <c r="M1029" i="14"/>
  <c r="U547" i="13"/>
  <c r="Q1038" i="18"/>
  <c r="P904" i="18"/>
  <c r="T897" i="14"/>
  <c r="M894" i="18"/>
  <c r="P920" i="13"/>
  <c r="P1048" i="14"/>
  <c r="M952" i="18"/>
  <c r="Q960" i="14"/>
  <c r="L1032" i="18"/>
  <c r="O995" i="18"/>
  <c r="K954" i="18"/>
  <c r="R923" i="13"/>
  <c r="O1067" i="13"/>
  <c r="L1067" i="13"/>
  <c r="M917" i="13"/>
  <c r="P1031" i="13"/>
  <c r="R954" i="14"/>
  <c r="M991" i="13"/>
  <c r="O1052" i="18"/>
  <c r="M1036" i="18"/>
  <c r="P900" i="14"/>
  <c r="K992" i="18"/>
  <c r="L940" i="18"/>
  <c r="M1056" i="14"/>
  <c r="P1002" i="14"/>
  <c r="M1065" i="13"/>
  <c r="O890" i="18"/>
  <c r="K913" i="18"/>
  <c r="N949" i="14"/>
  <c r="T1022" i="13"/>
  <c r="N283" i="14"/>
  <c r="Q1070" i="13"/>
  <c r="R924" i="13"/>
  <c r="L924" i="13"/>
  <c r="R1008" i="13"/>
  <c r="M983" i="18"/>
  <c r="O416" i="13"/>
  <c r="O1044" i="18"/>
  <c r="K1051" i="14"/>
  <c r="Q1060" i="14"/>
  <c r="N923" i="14"/>
  <c r="T999" i="14"/>
  <c r="K103" i="8"/>
  <c r="Y738" i="13"/>
  <c r="Y786" i="13"/>
  <c r="Y786" i="14"/>
  <c r="Y511" i="14"/>
  <c r="Y374" i="18"/>
  <c r="Y433" i="13"/>
  <c r="O909" i="14"/>
  <c r="L972" i="13"/>
  <c r="T1042" i="18"/>
  <c r="P951" i="14"/>
  <c r="R949" i="18"/>
  <c r="U927" i="13"/>
  <c r="U994" i="18"/>
  <c r="P967" i="18"/>
  <c r="Q1030" i="18"/>
  <c r="M935" i="13"/>
  <c r="O906" i="18"/>
  <c r="K985" i="18"/>
  <c r="M1012" i="18"/>
  <c r="T999" i="13"/>
  <c r="N997" i="14"/>
  <c r="L922" i="14"/>
  <c r="N1007" i="14"/>
  <c r="N1028" i="14"/>
  <c r="P1014" i="13"/>
  <c r="M947" i="18"/>
  <c r="O947" i="18"/>
  <c r="O1032" i="14"/>
  <c r="N992" i="14"/>
  <c r="K980" i="13"/>
  <c r="R910" i="14"/>
  <c r="Q1046" i="18"/>
  <c r="O908" i="14"/>
  <c r="L939" i="13"/>
  <c r="K1029" i="18"/>
  <c r="U1058" i="13"/>
  <c r="M921" i="13"/>
  <c r="L1004" i="18"/>
  <c r="V1059" i="14"/>
  <c r="S1071" i="13"/>
  <c r="M891" i="14"/>
  <c r="P929" i="13"/>
  <c r="Q959" i="14"/>
  <c r="M1038" i="18"/>
  <c r="N963" i="13"/>
  <c r="K1027" i="18"/>
  <c r="T1037" i="13"/>
  <c r="R1041" i="18"/>
  <c r="P954" i="18"/>
  <c r="K915" i="13"/>
  <c r="Q944" i="18"/>
  <c r="R909" i="18"/>
  <c r="P946" i="14"/>
  <c r="Q941" i="18"/>
  <c r="N1014" i="14"/>
  <c r="P913" i="14"/>
  <c r="L991" i="13"/>
  <c r="P907" i="18"/>
  <c r="P902" i="18"/>
  <c r="P1035" i="13"/>
  <c r="O976" i="14"/>
  <c r="L931" i="13"/>
  <c r="R1002" i="14"/>
  <c r="M1011" i="13"/>
  <c r="Q900" i="18"/>
  <c r="M1003" i="14"/>
  <c r="O810" i="14"/>
  <c r="O283" i="14"/>
  <c r="T911" i="18"/>
  <c r="U993" i="14"/>
  <c r="K920" i="18"/>
  <c r="R1019" i="13"/>
  <c r="K116" i="8"/>
  <c r="I280" i="17" s="1"/>
  <c r="W280" i="17" s="1"/>
  <c r="Y681" i="14"/>
  <c r="Y500" i="14"/>
  <c r="Y708" i="13"/>
  <c r="Y777" i="18"/>
  <c r="Y685" i="14"/>
  <c r="Y426" i="18"/>
  <c r="Y427" i="13"/>
  <c r="Y433" i="14"/>
  <c r="Y457" i="14"/>
  <c r="R1012" i="18"/>
  <c r="S1007" i="14"/>
  <c r="P1006" i="13"/>
  <c r="P945" i="14"/>
  <c r="M903" i="14"/>
  <c r="M914" i="18"/>
  <c r="N949" i="18"/>
  <c r="K1036" i="14"/>
  <c r="O1012" i="13"/>
  <c r="P1026" i="13"/>
  <c r="O1057" i="13"/>
  <c r="Q1039" i="14"/>
  <c r="O979" i="13"/>
  <c r="T906" i="18"/>
  <c r="P985" i="18"/>
  <c r="L997" i="14"/>
  <c r="R1037" i="14"/>
  <c r="O953" i="18"/>
  <c r="T940" i="13"/>
  <c r="N1032" i="14"/>
  <c r="K951" i="14"/>
  <c r="Q921" i="14"/>
  <c r="O905" i="14"/>
  <c r="N892" i="18"/>
  <c r="Q993" i="18"/>
  <c r="M1050" i="18"/>
  <c r="P957" i="18"/>
  <c r="U981" i="13"/>
  <c r="S987" i="14"/>
  <c r="V1038" i="13"/>
  <c r="N1038" i="13"/>
  <c r="U1052" i="14"/>
  <c r="N901" i="14"/>
  <c r="T560" i="13"/>
  <c r="O1079" i="13"/>
  <c r="K891" i="14"/>
  <c r="P912" i="18"/>
  <c r="O955" i="13"/>
  <c r="O1031" i="18"/>
  <c r="Q1038" i="14"/>
  <c r="Q1050" i="13"/>
  <c r="N913" i="13"/>
  <c r="T904" i="18"/>
  <c r="Q1013" i="14"/>
  <c r="P970" i="18"/>
  <c r="N954" i="18"/>
  <c r="O954" i="18"/>
  <c r="R944" i="18"/>
  <c r="O909" i="18"/>
  <c r="U941" i="18"/>
  <c r="K818" i="13"/>
  <c r="Q1028" i="18"/>
  <c r="Q969" i="13"/>
  <c r="N1031" i="13"/>
  <c r="O1055" i="18"/>
  <c r="O906" i="14"/>
  <c r="N1033" i="13"/>
  <c r="L976" i="14"/>
  <c r="R1001" i="14"/>
  <c r="O1065" i="13"/>
  <c r="V1024" i="13"/>
  <c r="M1024" i="13"/>
  <c r="P991" i="18"/>
  <c r="Q1029" i="13"/>
  <c r="Q925" i="14"/>
  <c r="L958" i="18"/>
  <c r="K960" i="18"/>
  <c r="P1055" i="13"/>
  <c r="U1070" i="13"/>
  <c r="K961" i="18"/>
  <c r="U1028" i="13"/>
  <c r="K1028" i="13"/>
  <c r="P989" i="18"/>
  <c r="V942" i="13"/>
  <c r="L948" i="14"/>
  <c r="L920" i="18"/>
  <c r="Y768" i="18"/>
  <c r="Y392" i="18"/>
  <c r="Y526" i="13"/>
  <c r="Y754" i="14"/>
  <c r="Y513" i="13"/>
  <c r="T1013" i="13"/>
  <c r="L113" i="8"/>
  <c r="I441" i="17" s="1"/>
  <c r="X441" i="17" s="1"/>
  <c r="Y650" i="13"/>
  <c r="Y494" i="13"/>
  <c r="Y626" i="14"/>
  <c r="Y774" i="18"/>
  <c r="L103" i="8"/>
  <c r="I431" i="17" s="1"/>
  <c r="Y658" i="13"/>
  <c r="Y807" i="13"/>
  <c r="Y747" i="14"/>
  <c r="Y627" i="14"/>
  <c r="Y510" i="13"/>
  <c r="Y772" i="18"/>
  <c r="Y725" i="18"/>
  <c r="Y752" i="14"/>
  <c r="Y475" i="14"/>
  <c r="Y499" i="14"/>
  <c r="Y470" i="14"/>
  <c r="Y749" i="14"/>
  <c r="Y709" i="14"/>
  <c r="Y388" i="18"/>
  <c r="Y636" i="18"/>
  <c r="Y729" i="18"/>
  <c r="Y768" i="14"/>
  <c r="Y628" i="14"/>
  <c r="Y732" i="14"/>
  <c r="Y715" i="13"/>
  <c r="Y750" i="14"/>
  <c r="Y631" i="18"/>
  <c r="Y772" i="14"/>
  <c r="Y720" i="18"/>
  <c r="Y795" i="13"/>
  <c r="Y649" i="14"/>
  <c r="Y470" i="18"/>
  <c r="Y479" i="14"/>
  <c r="Y384" i="18"/>
  <c r="Y472" i="13"/>
  <c r="Y378" i="18"/>
  <c r="Y370" i="14"/>
  <c r="Y416" i="14"/>
  <c r="Y379" i="18"/>
  <c r="Y472" i="14"/>
  <c r="Y528" i="14"/>
  <c r="Y474" i="18"/>
  <c r="Y375" i="18"/>
  <c r="Y707" i="13"/>
  <c r="Y746" i="18"/>
  <c r="Y753" i="14"/>
  <c r="Y814" i="13"/>
  <c r="Y710" i="13"/>
  <c r="Y655" i="14"/>
  <c r="Y656" i="13"/>
  <c r="Y435" i="13"/>
  <c r="Y384" i="14"/>
  <c r="Y487" i="13"/>
  <c r="Y435" i="14"/>
  <c r="Y746" i="13"/>
  <c r="Y378" i="14"/>
  <c r="Y437" i="18"/>
  <c r="Y508" i="14"/>
  <c r="Y804" i="13"/>
  <c r="Y534" i="13"/>
  <c r="Y640" i="18"/>
  <c r="Y376" i="18"/>
  <c r="Y399" i="13"/>
  <c r="Y539" i="13"/>
  <c r="Y511" i="18"/>
  <c r="Y462" i="18"/>
  <c r="Y778" i="14"/>
  <c r="Y733" i="14"/>
  <c r="Y749" i="13"/>
  <c r="Y699" i="14"/>
  <c r="Y728" i="13"/>
  <c r="Y421" i="14"/>
  <c r="Y498" i="14"/>
  <c r="Y728" i="14"/>
  <c r="Y381" i="18"/>
  <c r="Y765" i="18"/>
  <c r="Y416" i="18"/>
  <c r="Y528" i="13"/>
  <c r="Y627" i="18"/>
  <c r="Y390" i="13"/>
  <c r="Y764" i="14"/>
  <c r="Y787" i="18"/>
  <c r="Y785" i="14"/>
  <c r="Y637" i="18"/>
  <c r="Y730" i="14"/>
  <c r="Y694" i="18"/>
  <c r="Y763" i="18"/>
  <c r="Y375" i="13"/>
  <c r="Y390" i="18"/>
  <c r="Y391" i="13"/>
  <c r="Y421" i="18"/>
  <c r="Y444" i="18"/>
  <c r="Y525" i="13"/>
  <c r="Y503" i="14"/>
  <c r="Y529" i="14"/>
  <c r="Y456" i="14"/>
  <c r="Y471" i="18"/>
  <c r="Y519" i="13"/>
  <c r="Y414" i="18"/>
  <c r="Y369" i="18"/>
  <c r="Y513" i="14"/>
  <c r="Y748" i="13"/>
  <c r="Y475" i="18"/>
  <c r="Y469" i="14"/>
  <c r="Y431" i="18"/>
  <c r="Y431" i="14"/>
  <c r="Y417" i="18"/>
  <c r="Y531" i="14"/>
  <c r="Y473" i="18"/>
  <c r="Y699" i="18"/>
  <c r="Y712" i="13"/>
  <c r="Y457" i="13"/>
  <c r="Y737" i="18"/>
  <c r="Y696" i="14"/>
  <c r="Y766" i="14"/>
  <c r="Y643" i="14"/>
  <c r="Y731" i="18"/>
  <c r="Y739" i="13"/>
  <c r="Y654" i="18"/>
  <c r="Y685" i="18"/>
  <c r="Y737" i="13"/>
  <c r="Y657" i="14"/>
  <c r="Y738" i="14"/>
  <c r="Y767" i="18"/>
  <c r="Y683" i="18"/>
  <c r="Y489" i="13"/>
  <c r="Y431" i="13"/>
  <c r="Y429" i="18"/>
  <c r="Y464" i="13"/>
  <c r="Y364" i="18"/>
  <c r="Y434" i="18"/>
  <c r="Y522" i="13"/>
  <c r="Y739" i="18"/>
  <c r="Y789" i="13"/>
  <c r="Y486" i="18"/>
  <c r="Y489" i="14"/>
  <c r="Y413" i="18"/>
  <c r="Y442" i="13"/>
  <c r="Y386" i="14"/>
  <c r="Y630" i="14"/>
  <c r="Y806" i="13"/>
  <c r="Y808" i="13"/>
  <c r="Y373" i="18"/>
  <c r="Y645" i="14"/>
  <c r="Y721" i="13"/>
  <c r="Y702" i="18"/>
  <c r="Y740" i="13"/>
  <c r="Y633" i="18"/>
  <c r="Y280" i="14"/>
  <c r="Y502" i="14"/>
  <c r="Y636" i="14"/>
  <c r="Y800" i="13"/>
  <c r="Y382" i="14"/>
  <c r="Y669" i="13"/>
  <c r="Y692" i="18"/>
  <c r="Y419" i="18"/>
  <c r="Y660" i="13"/>
  <c r="Y719" i="18"/>
  <c r="Y748" i="18"/>
  <c r="Y632" i="14"/>
  <c r="Y809" i="13"/>
  <c r="Y692" i="13"/>
  <c r="Y743" i="14"/>
  <c r="Y705" i="14"/>
  <c r="Y392" i="13"/>
  <c r="Y514" i="13"/>
  <c r="Y449" i="13"/>
  <c r="Y722" i="18"/>
  <c r="Y394" i="14"/>
  <c r="Y286" i="13"/>
  <c r="Y470" i="13"/>
  <c r="Y462" i="14"/>
  <c r="Y500" i="13"/>
  <c r="Y698" i="18"/>
  <c r="Y430" i="14"/>
  <c r="Y423" i="14"/>
  <c r="L949" i="18"/>
  <c r="L979" i="13"/>
  <c r="R986" i="13"/>
  <c r="L957" i="18"/>
  <c r="Y633" i="14"/>
  <c r="Y432" i="13"/>
  <c r="Y501" i="18"/>
  <c r="Y504" i="18"/>
  <c r="Y515" i="14"/>
  <c r="Y459" i="18"/>
  <c r="Y474" i="14"/>
  <c r="Y776" i="18"/>
  <c r="Y698" i="13"/>
  <c r="Y530" i="13"/>
  <c r="Y460" i="18"/>
  <c r="Y517" i="13"/>
  <c r="Y513" i="18"/>
  <c r="Y385" i="13"/>
  <c r="Y473" i="14"/>
  <c r="Y382" i="18"/>
  <c r="Y381" i="13"/>
  <c r="Y423" i="18"/>
  <c r="P895" i="18"/>
  <c r="T951" i="18"/>
  <c r="V903" i="18"/>
  <c r="N903" i="18"/>
  <c r="Y671" i="13"/>
  <c r="Y363" i="18"/>
  <c r="P1005" i="18"/>
  <c r="P1027" i="13"/>
  <c r="L892" i="18"/>
  <c r="L449" i="14"/>
  <c r="L447" i="18"/>
  <c r="K1038" i="13"/>
  <c r="Y495" i="13"/>
  <c r="Y753" i="13"/>
  <c r="Y512" i="14"/>
  <c r="Y394" i="13"/>
  <c r="Y380" i="14"/>
  <c r="Y504" i="14"/>
  <c r="Y457" i="18"/>
  <c r="R895" i="18"/>
  <c r="N982" i="18"/>
  <c r="N903" i="14"/>
  <c r="L988" i="13"/>
  <c r="K949" i="18"/>
  <c r="O949" i="18"/>
  <c r="N888" i="18"/>
  <c r="O988" i="14"/>
  <c r="Y730" i="18"/>
  <c r="Y639" i="14"/>
  <c r="Y687" i="18"/>
  <c r="Y421" i="13"/>
  <c r="Y360" i="18"/>
  <c r="S951" i="18"/>
  <c r="O984" i="13"/>
  <c r="O888" i="18"/>
  <c r="R795" i="18"/>
  <c r="K994" i="18"/>
  <c r="M986" i="18"/>
  <c r="R1027" i="13"/>
  <c r="M943" i="18"/>
  <c r="L986" i="13"/>
  <c r="Q449" i="14"/>
  <c r="O1046" i="18"/>
  <c r="O895" i="14"/>
  <c r="N1043" i="18"/>
  <c r="L970" i="14"/>
  <c r="P1029" i="18"/>
  <c r="Q968" i="18"/>
  <c r="M908" i="18"/>
  <c r="Q498" i="13"/>
  <c r="R756" i="14"/>
  <c r="M918" i="18"/>
  <c r="S969" i="18"/>
  <c r="P1045" i="18"/>
  <c r="Q1076" i="13"/>
  <c r="M1079" i="13"/>
  <c r="R938" i="13"/>
  <c r="M1053" i="13"/>
  <c r="M1031" i="18"/>
  <c r="P1031" i="18"/>
  <c r="Q988" i="18"/>
  <c r="K1029" i="14"/>
  <c r="Q1004" i="14"/>
  <c r="O1034" i="13"/>
  <c r="M395" i="18"/>
  <c r="M397" i="18" s="1"/>
  <c r="M547" i="13"/>
  <c r="K1041" i="14"/>
  <c r="R974" i="14"/>
  <c r="N902" i="14"/>
  <c r="L531" i="18"/>
  <c r="L1027" i="18"/>
  <c r="R769" i="13"/>
  <c r="R962" i="18"/>
  <c r="N1032" i="18"/>
  <c r="P673" i="13"/>
  <c r="K1048" i="18"/>
  <c r="L1048" i="18"/>
  <c r="L962" i="14"/>
  <c r="R975" i="14"/>
  <c r="L1043" i="14"/>
  <c r="Q1047" i="14"/>
  <c r="O947" i="14"/>
  <c r="L905" i="14"/>
  <c r="O1050" i="18"/>
  <c r="Y711" i="13"/>
  <c r="Y388" i="13"/>
  <c r="Y710" i="14"/>
  <c r="Y483" i="14"/>
  <c r="P951" i="18"/>
  <c r="P988" i="13"/>
  <c r="L1036" i="14"/>
  <c r="Q1057" i="13"/>
  <c r="N916" i="13"/>
  <c r="L1073" i="13"/>
  <c r="Q972" i="13"/>
  <c r="M1017" i="13"/>
  <c r="M927" i="13"/>
  <c r="P972" i="18"/>
  <c r="L1066" i="13"/>
  <c r="O1042" i="13"/>
  <c r="O905" i="18"/>
  <c r="P1012" i="18"/>
  <c r="P659" i="18"/>
  <c r="P661" i="18" s="1"/>
  <c r="P998" i="14"/>
  <c r="K922" i="14"/>
  <c r="O753" i="18"/>
  <c r="O1007" i="14"/>
  <c r="T897" i="18"/>
  <c r="M945" i="14"/>
  <c r="K1031" i="14"/>
  <c r="O449" i="14"/>
  <c r="T957" i="18"/>
  <c r="O992" i="13"/>
  <c r="O991" i="14"/>
  <c r="K939" i="13"/>
  <c r="Q990" i="13"/>
  <c r="P1063" i="13"/>
  <c r="Q1053" i="18"/>
  <c r="L1075" i="13"/>
  <c r="M1007" i="18"/>
  <c r="P974" i="14"/>
  <c r="N965" i="13"/>
  <c r="K952" i="18"/>
  <c r="R970" i="18"/>
  <c r="Q1074" i="13"/>
  <c r="Q907" i="14"/>
  <c r="Q962" i="14"/>
  <c r="Q1058" i="14"/>
  <c r="L996" i="18"/>
  <c r="Y742" i="13"/>
  <c r="O1050" i="14"/>
  <c r="M491" i="14"/>
  <c r="Y379" i="14"/>
  <c r="Y415" i="14"/>
  <c r="Y393" i="14"/>
  <c r="M1036" i="14"/>
  <c r="L1047" i="14"/>
  <c r="P1056" i="13"/>
  <c r="P998" i="18"/>
  <c r="Q491" i="14"/>
  <c r="L982" i="18"/>
  <c r="P491" i="14"/>
  <c r="T922" i="14"/>
  <c r="T1028" i="14"/>
  <c r="O919" i="13"/>
  <c r="O897" i="18"/>
  <c r="R926" i="13"/>
  <c r="R947" i="18"/>
  <c r="M910" i="14"/>
  <c r="P911" i="14"/>
  <c r="N941" i="13"/>
  <c r="M981" i="13"/>
  <c r="M1056" i="18"/>
  <c r="Q914" i="13"/>
  <c r="M1029" i="18"/>
  <c r="R946" i="18"/>
  <c r="P1034" i="14"/>
  <c r="R1071" i="13"/>
  <c r="K983" i="13"/>
  <c r="K1053" i="14"/>
  <c r="Q930" i="13"/>
  <c r="O1004" i="14"/>
  <c r="L547" i="13"/>
  <c r="K963" i="13"/>
  <c r="Q894" i="18"/>
  <c r="K711" i="18"/>
  <c r="O982" i="18"/>
  <c r="O988" i="13"/>
  <c r="Q984" i="13"/>
  <c r="P949" i="18"/>
  <c r="O1030" i="13"/>
  <c r="L927" i="13"/>
  <c r="P795" i="18"/>
  <c r="R972" i="18"/>
  <c r="L972" i="18"/>
  <c r="M1057" i="13"/>
  <c r="L1042" i="13"/>
  <c r="L935" i="13"/>
  <c r="S975" i="13"/>
  <c r="K975" i="13"/>
  <c r="P1061" i="14"/>
  <c r="K1008" i="18"/>
  <c r="Q1009" i="13"/>
  <c r="T916" i="13"/>
  <c r="P997" i="18"/>
  <c r="V905" i="18"/>
  <c r="O491" i="14"/>
  <c r="K1037" i="14"/>
  <c r="P936" i="13"/>
  <c r="M1007" i="14"/>
  <c r="O1028" i="14"/>
  <c r="Q1077" i="13"/>
  <c r="P919" i="13"/>
  <c r="L1006" i="13"/>
  <c r="R1052" i="13"/>
  <c r="Q945" i="14"/>
  <c r="P943" i="18"/>
  <c r="P921" i="14"/>
  <c r="R974" i="13"/>
  <c r="M895" i="14"/>
  <c r="Q941" i="13"/>
  <c r="N992" i="13"/>
  <c r="O968" i="18"/>
  <c r="R1038" i="13"/>
  <c r="L1060" i="13"/>
  <c r="R994" i="13"/>
  <c r="L994" i="13"/>
  <c r="M1035" i="14"/>
  <c r="R1052" i="14"/>
  <c r="K1052" i="14"/>
  <c r="M498" i="13"/>
  <c r="Q918" i="18"/>
  <c r="Q898" i="14"/>
  <c r="N914" i="14"/>
  <c r="P1055" i="14"/>
  <c r="O1063" i="13"/>
  <c r="L1079" i="13"/>
  <c r="O899" i="18"/>
  <c r="M929" i="13"/>
  <c r="R1053" i="13"/>
  <c r="R1007" i="18"/>
  <c r="Q1016" i="14"/>
  <c r="P959" i="14"/>
  <c r="R1031" i="18"/>
  <c r="R1048" i="14"/>
  <c r="P769" i="13"/>
  <c r="R965" i="14"/>
  <c r="M1062" i="13"/>
  <c r="K977" i="13"/>
  <c r="Q1041" i="18"/>
  <c r="O907" i="14"/>
  <c r="L989" i="13"/>
  <c r="V909" i="13"/>
  <c r="P726" i="13"/>
  <c r="M1049" i="18"/>
  <c r="R798" i="14"/>
  <c r="P941" i="18"/>
  <c r="O898" i="14"/>
  <c r="R560" i="13"/>
  <c r="M1076" i="13"/>
  <c r="N1055" i="14"/>
  <c r="O978" i="13"/>
  <c r="Q1053" i="13"/>
  <c r="Q402" i="13"/>
  <c r="R983" i="13"/>
  <c r="P969" i="14"/>
  <c r="O959" i="14"/>
  <c r="O1019" i="14"/>
  <c r="P982" i="13"/>
  <c r="O945" i="18"/>
  <c r="M945" i="18"/>
  <c r="O990" i="14"/>
  <c r="U963" i="13"/>
  <c r="L963" i="13"/>
  <c r="N99" i="19"/>
  <c r="T971" i="13"/>
  <c r="M1048" i="14"/>
  <c r="R952" i="18"/>
  <c r="Q915" i="14"/>
  <c r="O1074" i="13"/>
  <c r="O960" i="14"/>
  <c r="L1062" i="13"/>
  <c r="K1080" i="13"/>
  <c r="L1041" i="18"/>
  <c r="T989" i="13"/>
  <c r="Q923" i="13"/>
  <c r="R915" i="13"/>
  <c r="P1039" i="18"/>
  <c r="L909" i="13"/>
  <c r="Q1048" i="18"/>
  <c r="P962" i="14"/>
  <c r="P975" i="14"/>
  <c r="R1009" i="14"/>
  <c r="R1043" i="14"/>
  <c r="P1044" i="14"/>
  <c r="R1030" i="14"/>
  <c r="O1007" i="13"/>
  <c r="O455" i="13"/>
  <c r="M970" i="13"/>
  <c r="L1054" i="14"/>
  <c r="R1002" i="18"/>
  <c r="M1003" i="18"/>
  <c r="L996" i="14"/>
  <c r="R904" i="14"/>
  <c r="K917" i="14"/>
  <c r="R991" i="13"/>
  <c r="O1037" i="18"/>
  <c r="L1025" i="18"/>
  <c r="O1025" i="18"/>
  <c r="Q931" i="13"/>
  <c r="M992" i="18"/>
  <c r="N1013" i="18"/>
  <c r="O1009" i="18"/>
  <c r="R1056" i="14"/>
  <c r="L1065" i="13"/>
  <c r="R1024" i="13"/>
  <c r="T900" i="18"/>
  <c r="K1026" i="18"/>
  <c r="M1026" i="18"/>
  <c r="K973" i="14"/>
  <c r="O1029" i="13"/>
  <c r="R1064" i="13"/>
  <c r="K1003" i="14"/>
  <c r="O1057" i="14"/>
  <c r="R714" i="14"/>
  <c r="P961" i="14"/>
  <c r="Q898" i="18"/>
  <c r="M1055" i="13"/>
  <c r="O985" i="13"/>
  <c r="R896" i="18"/>
  <c r="R911" i="18"/>
  <c r="P1021" i="13"/>
  <c r="O541" i="13"/>
  <c r="P964" i="14"/>
  <c r="P920" i="18"/>
  <c r="P965" i="18"/>
  <c r="M1060" i="14"/>
  <c r="K1046" i="14"/>
  <c r="K1010" i="13"/>
  <c r="K918" i="18"/>
  <c r="Q984" i="18"/>
  <c r="V1055" i="14"/>
  <c r="Q1079" i="13"/>
  <c r="Q1069" i="13"/>
  <c r="N899" i="18"/>
  <c r="K929" i="13"/>
  <c r="O402" i="13"/>
  <c r="O404" i="13" s="1"/>
  <c r="L955" i="13"/>
  <c r="M930" i="13"/>
  <c r="K1034" i="13"/>
  <c r="L395" i="18"/>
  <c r="L397" i="18" s="1"/>
  <c r="M920" i="14"/>
  <c r="Q547" i="13"/>
  <c r="K945" i="18"/>
  <c r="M990" i="14"/>
  <c r="R897" i="14"/>
  <c r="L965" i="13"/>
  <c r="K902" i="14"/>
  <c r="R920" i="13"/>
  <c r="M531" i="18"/>
  <c r="T962" i="18"/>
  <c r="M959" i="18"/>
  <c r="K970" i="18"/>
  <c r="M1032" i="18"/>
  <c r="K995" i="18"/>
  <c r="N1067" i="13"/>
  <c r="K726" i="13"/>
  <c r="O962" i="14"/>
  <c r="K798" i="14"/>
  <c r="N1044" i="14"/>
  <c r="P1030" i="14"/>
  <c r="U1007" i="13"/>
  <c r="K1014" i="14"/>
  <c r="P990" i="18"/>
  <c r="N957" i="14"/>
  <c r="P894" i="14"/>
  <c r="V966" i="18"/>
  <c r="M455" i="13"/>
  <c r="O950" i="18"/>
  <c r="K970" i="13"/>
  <c r="M1035" i="18"/>
  <c r="M1002" i="18"/>
  <c r="U1003" i="18"/>
  <c r="S1055" i="18"/>
  <c r="Q1055" i="18"/>
  <c r="L533" i="14"/>
  <c r="R1025" i="18"/>
  <c r="M1033" i="13"/>
  <c r="K907" i="18"/>
  <c r="R1000" i="18"/>
  <c r="Q902" i="18"/>
  <c r="L1035" i="13"/>
  <c r="P931" i="13"/>
  <c r="P993" i="13"/>
  <c r="O1013" i="18"/>
  <c r="K1065" i="13"/>
  <c r="O1011" i="13"/>
  <c r="Q971" i="18"/>
  <c r="M1029" i="13"/>
  <c r="L944" i="14"/>
  <c r="K1051" i="13"/>
  <c r="Q1059" i="13"/>
  <c r="Q1023" i="13"/>
  <c r="N1001" i="18"/>
  <c r="R1017" i="14"/>
  <c r="R925" i="14"/>
  <c r="T910" i="13"/>
  <c r="L910" i="13"/>
  <c r="K714" i="14"/>
  <c r="M961" i="14"/>
  <c r="R898" i="18"/>
  <c r="V1011" i="14"/>
  <c r="Q1016" i="13"/>
  <c r="P896" i="18"/>
  <c r="T993" i="14"/>
  <c r="Q963" i="14"/>
  <c r="P1008" i="13"/>
  <c r="U828" i="13"/>
  <c r="L541" i="13"/>
  <c r="K942" i="13"/>
  <c r="M416" i="13"/>
  <c r="Q1040" i="18"/>
  <c r="Q919" i="18"/>
  <c r="Q923" i="14"/>
  <c r="M918" i="14"/>
  <c r="T918" i="13"/>
  <c r="M918" i="13"/>
  <c r="T892" i="14"/>
  <c r="R1017" i="13"/>
  <c r="Q927" i="13"/>
  <c r="K795" i="18"/>
  <c r="U972" i="18"/>
  <c r="T972" i="18"/>
  <c r="O1047" i="14"/>
  <c r="T1057" i="13"/>
  <c r="K1057" i="13"/>
  <c r="P1042" i="13"/>
  <c r="P935" i="13"/>
  <c r="O942" i="18"/>
  <c r="T942" i="18"/>
  <c r="T1061" i="14"/>
  <c r="T1008" i="18"/>
  <c r="N985" i="18"/>
  <c r="L1018" i="13"/>
  <c r="R1056" i="13"/>
  <c r="T998" i="18"/>
  <c r="R998" i="18"/>
  <c r="P999" i="13"/>
  <c r="V491" i="14"/>
  <c r="L491" i="14"/>
  <c r="K659" i="18"/>
  <c r="K661" i="18" s="1"/>
  <c r="T659" i="18"/>
  <c r="T661" i="18" s="1"/>
  <c r="T1049" i="14"/>
  <c r="O922" i="14"/>
  <c r="P753" i="18"/>
  <c r="Q753" i="18"/>
  <c r="M955" i="18"/>
  <c r="Q1028" i="14"/>
  <c r="Q988" i="14"/>
  <c r="T1014" i="13"/>
  <c r="M1014" i="13"/>
  <c r="O1052" i="13"/>
  <c r="M972" i="13"/>
  <c r="Q940" i="13"/>
  <c r="O926" i="13"/>
  <c r="U1042" i="18"/>
  <c r="Q987" i="18"/>
  <c r="M967" i="14"/>
  <c r="Q905" i="14"/>
  <c r="R1015" i="13"/>
  <c r="Q986" i="13"/>
  <c r="O910" i="14"/>
  <c r="Q957" i="18"/>
  <c r="K899" i="14"/>
  <c r="L992" i="13"/>
  <c r="L908" i="14"/>
  <c r="P968" i="18"/>
  <c r="Q1058" i="13"/>
  <c r="O972" i="14"/>
  <c r="P908" i="18"/>
  <c r="R956" i="18"/>
  <c r="O498" i="13"/>
  <c r="K914" i="14"/>
  <c r="P560" i="13"/>
  <c r="R1076" i="13"/>
  <c r="T1055" i="14"/>
  <c r="K1055" i="14"/>
  <c r="L1069" i="13"/>
  <c r="O938" i="13"/>
  <c r="K899" i="18"/>
  <c r="M899" i="18"/>
  <c r="M912" i="18"/>
  <c r="O912" i="18"/>
  <c r="R1053" i="18"/>
  <c r="R929" i="13"/>
  <c r="M959" i="14"/>
  <c r="R988" i="18"/>
  <c r="U930" i="13"/>
  <c r="O395" i="18"/>
  <c r="O397" i="18" s="1"/>
  <c r="M964" i="18"/>
  <c r="T982" i="13"/>
  <c r="M982" i="13"/>
  <c r="R990" i="14"/>
  <c r="O1013" i="14"/>
  <c r="O531" i="18"/>
  <c r="R968" i="13"/>
  <c r="L1074" i="13"/>
  <c r="K960" i="14"/>
  <c r="R989" i="13"/>
  <c r="K673" i="13"/>
  <c r="K675" i="13" s="1"/>
  <c r="M889" i="18"/>
  <c r="R995" i="18"/>
  <c r="M954" i="18"/>
  <c r="O923" i="13"/>
  <c r="P915" i="13"/>
  <c r="T1067" i="13"/>
  <c r="K909" i="13"/>
  <c r="O1048" i="18"/>
  <c r="M975" i="14"/>
  <c r="P1009" i="14"/>
  <c r="P1043" i="14"/>
  <c r="O1044" i="14"/>
  <c r="P1007" i="13"/>
  <c r="L918" i="13"/>
  <c r="Q1017" i="13"/>
  <c r="O972" i="18"/>
  <c r="M994" i="18"/>
  <c r="M967" i="18"/>
  <c r="P1030" i="18"/>
  <c r="L1030" i="18"/>
  <c r="P975" i="13"/>
  <c r="M942" i="18"/>
  <c r="L1061" i="14"/>
  <c r="R1039" i="14"/>
  <c r="N955" i="14"/>
  <c r="M1009" i="13"/>
  <c r="Q905" i="18"/>
  <c r="R753" i="18"/>
  <c r="L891" i="18"/>
  <c r="P1028" i="14"/>
  <c r="O1005" i="14"/>
  <c r="M1027" i="13"/>
  <c r="M928" i="13"/>
  <c r="L289" i="13"/>
  <c r="N1045" i="14"/>
  <c r="Q943" i="18"/>
  <c r="M987" i="18"/>
  <c r="P916" i="14"/>
  <c r="L947" i="14"/>
  <c r="R995" i="13"/>
  <c r="K995" i="13"/>
  <c r="L992" i="14"/>
  <c r="O986" i="13"/>
  <c r="N1050" i="18"/>
  <c r="O910" i="18"/>
  <c r="M974" i="13"/>
  <c r="K911" i="14"/>
  <c r="K970" i="14"/>
  <c r="R999" i="18"/>
  <c r="O1047" i="18"/>
  <c r="M1010" i="14"/>
  <c r="L1085" i="13"/>
  <c r="R968" i="18"/>
  <c r="O987" i="14"/>
  <c r="S447" i="18"/>
  <c r="V1004" i="18"/>
  <c r="P756" i="14"/>
  <c r="O973" i="13"/>
  <c r="K1045" i="18"/>
  <c r="N1045" i="18"/>
  <c r="K984" i="18"/>
  <c r="L1076" i="13"/>
  <c r="M1063" i="13"/>
  <c r="P1069" i="13"/>
  <c r="M938" i="13"/>
  <c r="K1053" i="18"/>
  <c r="M402" i="13"/>
  <c r="Q1031" i="18"/>
  <c r="P1004" i="14"/>
  <c r="R1032" i="13"/>
  <c r="O547" i="13"/>
  <c r="M904" i="18"/>
  <c r="R893" i="18"/>
  <c r="O920" i="13"/>
  <c r="O952" i="18"/>
  <c r="O970" i="18"/>
  <c r="R711" i="18"/>
  <c r="V1041" i="18"/>
  <c r="O1032" i="18"/>
  <c r="R673" i="13"/>
  <c r="Q934" i="13"/>
  <c r="M944" i="18"/>
  <c r="Q1049" i="18"/>
  <c r="L909" i="18"/>
  <c r="K909" i="18"/>
  <c r="O975" i="14"/>
  <c r="O941" i="18"/>
  <c r="K941" i="18"/>
  <c r="M1044" i="14"/>
  <c r="K963" i="18"/>
  <c r="Q990" i="18"/>
  <c r="O1036" i="14"/>
  <c r="R892" i="14"/>
  <c r="P1030" i="13"/>
  <c r="P927" i="13"/>
  <c r="Q795" i="18"/>
  <c r="P1047" i="14"/>
  <c r="K1026" i="13"/>
  <c r="V975" i="13"/>
  <c r="O975" i="13"/>
  <c r="O1039" i="14"/>
  <c r="M985" i="18"/>
  <c r="Q1056" i="13"/>
  <c r="S916" i="13"/>
  <c r="Q1049" i="14"/>
  <c r="K753" i="18"/>
  <c r="O891" i="18"/>
  <c r="P1005" i="14"/>
  <c r="V988" i="14"/>
  <c r="L1077" i="13"/>
  <c r="Q953" i="18"/>
  <c r="V1052" i="13"/>
  <c r="R972" i="13"/>
  <c r="M1031" i="14"/>
  <c r="Q926" i="13"/>
  <c r="K926" i="13"/>
  <c r="N916" i="14"/>
  <c r="P995" i="13"/>
  <c r="R921" i="14"/>
  <c r="Q1050" i="18"/>
  <c r="K957" i="18"/>
  <c r="K919" i="14"/>
  <c r="R911" i="14"/>
  <c r="P899" i="14"/>
  <c r="S1043" i="18"/>
  <c r="M970" i="14"/>
  <c r="R1056" i="18"/>
  <c r="K999" i="18"/>
  <c r="Q992" i="13"/>
  <c r="Q1010" i="14"/>
  <c r="K968" i="18"/>
  <c r="O1058" i="13"/>
  <c r="N972" i="14"/>
  <c r="O447" i="18"/>
  <c r="L908" i="18"/>
  <c r="P994" i="13"/>
  <c r="O1059" i="14"/>
  <c r="M973" i="13"/>
  <c r="Q1071" i="13"/>
  <c r="Q1045" i="18"/>
  <c r="V1069" i="13"/>
  <c r="L891" i="14"/>
  <c r="L402" i="13"/>
  <c r="L969" i="14"/>
  <c r="R959" i="14"/>
  <c r="R955" i="13"/>
  <c r="P1054" i="18"/>
  <c r="O1053" i="14"/>
  <c r="R1004" i="14"/>
  <c r="Q1034" i="13"/>
  <c r="Q395" i="18"/>
  <c r="Q397" i="18" s="1"/>
  <c r="Q893" i="18"/>
  <c r="N1013" i="14"/>
  <c r="Q965" i="13"/>
  <c r="P902" i="14"/>
  <c r="Q531" i="18"/>
  <c r="K769" i="13"/>
  <c r="L962" i="18"/>
  <c r="O1037" i="13"/>
  <c r="P1062" i="13"/>
  <c r="P977" i="13"/>
  <c r="P711" i="18"/>
  <c r="Q909" i="13"/>
  <c r="R726" i="13"/>
  <c r="N944" i="18"/>
  <c r="M1048" i="18"/>
  <c r="P798" i="14"/>
  <c r="M1043" i="14"/>
  <c r="L1044" i="14"/>
  <c r="P1058" i="14"/>
  <c r="N963" i="18"/>
  <c r="V957" i="14"/>
  <c r="P966" i="14"/>
  <c r="M966" i="18"/>
  <c r="P1028" i="18"/>
  <c r="L455" i="13"/>
  <c r="V950" i="18"/>
  <c r="L1042" i="14"/>
  <c r="R1054" i="14"/>
  <c r="L913" i="14"/>
  <c r="P1020" i="13"/>
  <c r="O1036" i="18"/>
  <c r="P976" i="14"/>
  <c r="Q1013" i="18"/>
  <c r="P1001" i="14"/>
  <c r="O1026" i="18"/>
  <c r="L991" i="18"/>
  <c r="L1029" i="13"/>
  <c r="P1064" i="13"/>
  <c r="R1001" i="18"/>
  <c r="P1003" i="14"/>
  <c r="Q1017" i="14"/>
  <c r="M925" i="14"/>
  <c r="O898" i="18"/>
  <c r="K1055" i="13"/>
  <c r="Q896" i="14"/>
  <c r="L828" i="13"/>
  <c r="Q948" i="14"/>
  <c r="L937" i="13"/>
  <c r="L416" i="13"/>
  <c r="Q1044" i="18"/>
  <c r="K965" i="18"/>
  <c r="Y474" i="13"/>
  <c r="Y531" i="13"/>
  <c r="E93" i="21"/>
  <c r="I94" i="21" s="1"/>
  <c r="Y775" i="14"/>
  <c r="Y695" i="14"/>
  <c r="Y691" i="14"/>
  <c r="Y810" i="13"/>
  <c r="Y518" i="18"/>
  <c r="Y496" i="13"/>
  <c r="Y657" i="13"/>
  <c r="Y682" i="18"/>
  <c r="Y372" i="14"/>
  <c r="Y785" i="13"/>
  <c r="Y373" i="14"/>
  <c r="Y791" i="13"/>
  <c r="Y722" i="14"/>
  <c r="Y436" i="14"/>
  <c r="Y455" i="18"/>
  <c r="Y444" i="14"/>
  <c r="Y640" i="14"/>
  <c r="Y484" i="14"/>
  <c r="Y660" i="14"/>
  <c r="Y696" i="13"/>
  <c r="Y745" i="14"/>
  <c r="Y723" i="13"/>
  <c r="Y656" i="14"/>
  <c r="Y688" i="14"/>
  <c r="Y651" i="14"/>
  <c r="Y696" i="18"/>
  <c r="Y721" i="18"/>
  <c r="Y659" i="14"/>
  <c r="Y797" i="13"/>
  <c r="Y736" i="18"/>
  <c r="Y791" i="18"/>
  <c r="Y736" i="13"/>
  <c r="Y743" i="13"/>
  <c r="Y667" i="13"/>
  <c r="Y769" i="18"/>
  <c r="Y476" i="14"/>
  <c r="Y447" i="13"/>
  <c r="Y466" i="14"/>
  <c r="Y502" i="18"/>
  <c r="Y509" i="18"/>
  <c r="Y491" i="13"/>
  <c r="Y477" i="13"/>
  <c r="Y373" i="13"/>
  <c r="Y517" i="18"/>
  <c r="Y469" i="18"/>
  <c r="Y437" i="14"/>
  <c r="Y363" i="14"/>
  <c r="Y446" i="13"/>
  <c r="Y376" i="13"/>
  <c r="Y463" i="18"/>
  <c r="Y383" i="14"/>
  <c r="Y774" i="14"/>
  <c r="Y637" i="14"/>
  <c r="Y778" i="13"/>
  <c r="Y706" i="18"/>
  <c r="Y749" i="18"/>
  <c r="Y654" i="14"/>
  <c r="Y485" i="13"/>
  <c r="Y703" i="14"/>
  <c r="Y426" i="14"/>
  <c r="Y460" i="14"/>
  <c r="Y465" i="14"/>
  <c r="Y506" i="14"/>
  <c r="Y521" i="13"/>
  <c r="Y685" i="13"/>
  <c r="Y424" i="18"/>
  <c r="Y777" i="14"/>
  <c r="Y477" i="18"/>
  <c r="Y509" i="14"/>
  <c r="Y734" i="14"/>
  <c r="Y395" i="14"/>
  <c r="Y764" i="18"/>
  <c r="Y461" i="14"/>
  <c r="Y419" i="14"/>
  <c r="Y487" i="14"/>
  <c r="Y433" i="18"/>
  <c r="Y516" i="13"/>
  <c r="Y362" i="14"/>
  <c r="Y766" i="18"/>
  <c r="Y735" i="13"/>
  <c r="Y516" i="14"/>
  <c r="Y722" i="13"/>
  <c r="Y468" i="14"/>
  <c r="Y699" i="13"/>
  <c r="Y740" i="14"/>
  <c r="X43" i="19"/>
  <c r="Y481" i="13"/>
  <c r="Y648" i="18"/>
  <c r="Y664" i="13"/>
  <c r="Y762" i="13"/>
  <c r="Y764" i="13"/>
  <c r="Y771" i="18"/>
  <c r="Y712" i="14"/>
  <c r="Y742" i="14"/>
  <c r="Y752" i="13"/>
  <c r="Y732" i="18"/>
  <c r="Y680" i="18"/>
  <c r="Y689" i="14"/>
  <c r="Y638" i="13"/>
  <c r="Y641" i="13"/>
  <c r="Y629" i="18"/>
  <c r="Y376" i="14"/>
  <c r="Y430" i="13"/>
  <c r="Y365" i="18"/>
  <c r="Y428" i="18"/>
  <c r="Y523" i="13"/>
  <c r="Y389" i="14"/>
  <c r="Y480" i="14"/>
  <c r="Y525" i="18"/>
  <c r="Y507" i="18"/>
  <c r="Y439" i="18"/>
  <c r="Y476" i="18"/>
  <c r="Y515" i="13"/>
  <c r="Y520" i="14"/>
  <c r="Y526" i="18"/>
  <c r="Y423" i="13"/>
  <c r="Y485" i="14"/>
  <c r="Y384" i="13"/>
  <c r="Y446" i="14"/>
  <c r="Y415" i="18"/>
  <c r="Y377" i="18"/>
  <c r="P957" i="14"/>
  <c r="M957" i="14"/>
  <c r="R1028" i="18"/>
  <c r="K1061" i="13"/>
  <c r="V1054" i="13"/>
  <c r="R901" i="18"/>
  <c r="Q964" i="13"/>
  <c r="O956" i="14"/>
  <c r="K987" i="13"/>
  <c r="P1081" i="13"/>
  <c r="Q900" i="14"/>
  <c r="O931" i="13"/>
  <c r="L993" i="13"/>
  <c r="Q1011" i="13"/>
  <c r="P1040" i="14"/>
  <c r="Q973" i="14"/>
  <c r="K1033" i="18"/>
  <c r="P1059" i="13"/>
  <c r="L1057" i="14"/>
  <c r="Q910" i="13"/>
  <c r="P283" i="14"/>
  <c r="M958" i="18"/>
  <c r="P898" i="18"/>
  <c r="O1070" i="13"/>
  <c r="O924" i="13"/>
  <c r="L985" i="13"/>
  <c r="K911" i="18"/>
  <c r="R953" i="14"/>
  <c r="P1028" i="13"/>
  <c r="L1008" i="13"/>
  <c r="R828" i="13"/>
  <c r="P942" i="13"/>
  <c r="K1040" i="18"/>
  <c r="M1051" i="14"/>
  <c r="O1046" i="14"/>
  <c r="M397" i="14"/>
  <c r="L918" i="14"/>
  <c r="Y773" i="18"/>
  <c r="Y779" i="14"/>
  <c r="Y720" i="13"/>
  <c r="Y377" i="13"/>
  <c r="Y467" i="13"/>
  <c r="Y796" i="14"/>
  <c r="Y680" i="14"/>
  <c r="Y703" i="18"/>
  <c r="Y788" i="14"/>
  <c r="Y794" i="13"/>
  <c r="Y801" i="13"/>
  <c r="Y754" i="13"/>
  <c r="Y716" i="13"/>
  <c r="Y527" i="14"/>
  <c r="Y429" i="14"/>
  <c r="Y492" i="13"/>
  <c r="Y443" i="13"/>
  <c r="Y527" i="13"/>
  <c r="Y519" i="18"/>
  <c r="Y362" i="18"/>
  <c r="M996" i="18"/>
  <c r="Q1006" i="14"/>
  <c r="O967" i="13"/>
  <c r="N956" i="13"/>
  <c r="L966" i="18"/>
  <c r="P818" i="13"/>
  <c r="K969" i="13"/>
  <c r="P1042" i="14"/>
  <c r="O1054" i="14"/>
  <c r="P812" i="13"/>
  <c r="R1003" i="18"/>
  <c r="O964" i="13"/>
  <c r="L924" i="14"/>
  <c r="Q533" i="14"/>
  <c r="P917" i="14"/>
  <c r="R1037" i="18"/>
  <c r="R907" i="18"/>
  <c r="R1081" i="13"/>
  <c r="M1078" i="13"/>
  <c r="O489" i="18"/>
  <c r="V1001" i="14"/>
  <c r="P911" i="13"/>
  <c r="R900" i="18"/>
  <c r="M991" i="18"/>
  <c r="T890" i="18"/>
  <c r="Q1051" i="13"/>
  <c r="V1059" i="13"/>
  <c r="K915" i="18"/>
  <c r="P1001" i="18"/>
  <c r="M1034" i="18"/>
  <c r="O1017" i="14"/>
  <c r="P714" i="14"/>
  <c r="M960" i="18"/>
  <c r="K898" i="18"/>
  <c r="P1011" i="14"/>
  <c r="O896" i="14"/>
  <c r="L1070" i="13"/>
  <c r="K985" i="13"/>
  <c r="Q896" i="18"/>
  <c r="M1028" i="13"/>
  <c r="K1008" i="13"/>
  <c r="Q541" i="13"/>
  <c r="R942" i="13"/>
  <c r="R687" i="13"/>
  <c r="L397" i="14"/>
  <c r="K1013" i="13"/>
  <c r="R918" i="14"/>
  <c r="Q912" i="13"/>
  <c r="Y524" i="18"/>
  <c r="Y626" i="18"/>
  <c r="Y368" i="13"/>
  <c r="Y530" i="14"/>
  <c r="Y741" i="13"/>
  <c r="Y537" i="13"/>
  <c r="Y703" i="13"/>
  <c r="Y666" i="13"/>
  <c r="Y781" i="14"/>
  <c r="Y638" i="18"/>
  <c r="Y714" i="13"/>
  <c r="Y795" i="14"/>
  <c r="Y765" i="14"/>
  <c r="Y790" i="13"/>
  <c r="Y412" i="18"/>
  <c r="Y369" i="13"/>
  <c r="Y370" i="18"/>
  <c r="Y517" i="14"/>
  <c r="Y430" i="18"/>
  <c r="Y525" i="14"/>
  <c r="Y466" i="13"/>
  <c r="T966" i="18"/>
  <c r="L1054" i="13"/>
  <c r="R969" i="13"/>
  <c r="S455" i="13"/>
  <c r="N1054" i="14"/>
  <c r="O1031" i="13"/>
  <c r="N1035" i="18"/>
  <c r="N964" i="13"/>
  <c r="M956" i="14"/>
  <c r="K924" i="14"/>
  <c r="V976" i="13"/>
  <c r="Q991" i="13"/>
  <c r="N1049" i="13"/>
  <c r="Q906" i="14"/>
  <c r="L1078" i="13"/>
  <c r="O992" i="18"/>
  <c r="M489" i="18"/>
  <c r="M1051" i="18"/>
  <c r="L1056" i="14"/>
  <c r="K1008" i="14"/>
  <c r="T1011" i="13"/>
  <c r="Q991" i="18"/>
  <c r="N977" i="14"/>
  <c r="L977" i="14"/>
  <c r="O1033" i="18"/>
  <c r="K890" i="18"/>
  <c r="Q1064" i="13"/>
  <c r="M1059" i="13"/>
  <c r="T1023" i="13"/>
  <c r="P1034" i="18"/>
  <c r="R1000" i="14"/>
  <c r="L949" i="14"/>
  <c r="K1022" i="13"/>
  <c r="R910" i="13"/>
  <c r="M896" i="18"/>
  <c r="P911" i="18"/>
  <c r="Q1008" i="13"/>
  <c r="M541" i="13"/>
  <c r="P983" i="18"/>
  <c r="O942" i="13"/>
  <c r="P687" i="13"/>
  <c r="L1044" i="18"/>
  <c r="P1010" i="13"/>
  <c r="M923" i="14"/>
  <c r="R957" i="14"/>
  <c r="Q966" i="14"/>
  <c r="M967" i="13"/>
  <c r="P956" i="13"/>
  <c r="K894" i="14"/>
  <c r="O818" i="13"/>
  <c r="P1072" i="13"/>
  <c r="O893" i="14"/>
  <c r="T1035" i="18"/>
  <c r="P964" i="13"/>
  <c r="P994" i="14"/>
  <c r="O533" i="14"/>
  <c r="M917" i="14"/>
  <c r="M948" i="18"/>
  <c r="L1020" i="13"/>
  <c r="O1081" i="13"/>
  <c r="S931" i="13"/>
  <c r="Q993" i="13"/>
  <c r="P940" i="18"/>
  <c r="L489" i="18"/>
  <c r="Q489" i="18"/>
  <c r="P1009" i="18"/>
  <c r="O1051" i="18"/>
  <c r="Q971" i="14"/>
  <c r="M973" i="14"/>
  <c r="M977" i="14"/>
  <c r="L1059" i="13"/>
  <c r="K1023" i="13"/>
  <c r="P915" i="18"/>
  <c r="P1000" i="14"/>
  <c r="K949" i="14"/>
  <c r="P810" i="14"/>
  <c r="P910" i="13"/>
  <c r="T283" i="14"/>
  <c r="M1016" i="13"/>
  <c r="L968" i="14"/>
  <c r="R985" i="13"/>
  <c r="P828" i="13"/>
  <c r="S989" i="18"/>
  <c r="M1018" i="14"/>
  <c r="P986" i="14"/>
  <c r="Q937" i="13"/>
  <c r="Q397" i="14"/>
  <c r="Q957" i="14"/>
  <c r="U967" i="13"/>
  <c r="Q917" i="13"/>
  <c r="Q966" i="18"/>
  <c r="Q1072" i="13"/>
  <c r="O969" i="13"/>
  <c r="Q455" i="13"/>
  <c r="R950" i="18"/>
  <c r="Q1042" i="14"/>
  <c r="R970" i="13"/>
  <c r="R812" i="13"/>
  <c r="K812" i="13"/>
  <c r="T901" i="18"/>
  <c r="R1055" i="18"/>
  <c r="M533" i="14"/>
  <c r="Q1037" i="18"/>
  <c r="P1025" i="18"/>
  <c r="Q1025" i="18"/>
  <c r="L1033" i="13"/>
  <c r="K1020" i="13"/>
  <c r="L907" i="18"/>
  <c r="R902" i="18"/>
  <c r="T1051" i="18"/>
  <c r="O971" i="14"/>
  <c r="N1065" i="13"/>
  <c r="T913" i="18"/>
  <c r="L1064" i="13"/>
  <c r="L1001" i="18"/>
  <c r="M1000" i="14"/>
  <c r="L1003" i="14"/>
  <c r="R1057" i="14"/>
  <c r="V1016" i="13"/>
  <c r="K968" i="14"/>
  <c r="L896" i="18"/>
  <c r="O828" i="13"/>
  <c r="L1018" i="14"/>
  <c r="R986" i="14"/>
  <c r="N416" i="13"/>
  <c r="O1060" i="14"/>
  <c r="O397" i="14"/>
  <c r="P999" i="14"/>
  <c r="M912" i="13"/>
  <c r="Y391" i="18"/>
  <c r="Y765" i="13"/>
  <c r="Y639" i="18"/>
  <c r="Y643" i="13"/>
  <c r="Y647" i="13"/>
  <c r="Y771" i="13"/>
  <c r="Y682" i="14"/>
  <c r="Y744" i="14"/>
  <c r="Y451" i="13"/>
  <c r="Y469" i="13"/>
  <c r="Y497" i="18"/>
  <c r="Y486" i="13"/>
  <c r="Y755" i="13"/>
  <c r="Y486" i="14"/>
  <c r="Y728" i="18"/>
  <c r="Y786" i="18"/>
  <c r="Y648" i="13"/>
  <c r="Y783" i="18"/>
  <c r="Y792" i="13"/>
  <c r="Y738" i="18"/>
  <c r="Y659" i="13"/>
  <c r="Y770" i="18"/>
  <c r="Y718" i="18"/>
  <c r="Y652" i="14"/>
  <c r="Y625" i="18"/>
  <c r="Y784" i="13"/>
  <c r="Y389" i="18"/>
  <c r="Y471" i="13"/>
  <c r="Y464" i="18"/>
  <c r="Y442" i="14"/>
  <c r="Y418" i="18"/>
  <c r="Y374" i="13"/>
  <c r="Y388" i="14"/>
  <c r="Y481" i="14"/>
  <c r="Y458" i="18"/>
  <c r="U982" i="18"/>
  <c r="Q888" i="18"/>
  <c r="U1030" i="13"/>
  <c r="V795" i="18"/>
  <c r="M1039" i="14"/>
  <c r="N906" i="18"/>
  <c r="S985" i="18"/>
  <c r="U1018" i="13"/>
  <c r="U997" i="18"/>
  <c r="N1012" i="18"/>
  <c r="O998" i="18"/>
  <c r="Q999" i="13"/>
  <c r="O659" i="18"/>
  <c r="O661" i="18" s="1"/>
  <c r="O998" i="14"/>
  <c r="Q1015" i="14"/>
  <c r="P1037" i="14"/>
  <c r="M1010" i="18"/>
  <c r="T1027" i="13"/>
  <c r="Q919" i="13"/>
  <c r="U953" i="18"/>
  <c r="M926" i="13"/>
  <c r="P1042" i="18"/>
  <c r="T982" i="18"/>
  <c r="T1026" i="13"/>
  <c r="Y644" i="14"/>
  <c r="Y686" i="14"/>
  <c r="Y792" i="14"/>
  <c r="Y471" i="14"/>
  <c r="Y520" i="13"/>
  <c r="Y366" i="18"/>
  <c r="Y445" i="13"/>
  <c r="Y441" i="18"/>
  <c r="Y652" i="13"/>
  <c r="Y383" i="18"/>
  <c r="J113" i="8"/>
  <c r="I113" i="17" s="1"/>
  <c r="E40" i="23"/>
  <c r="J116" i="8"/>
  <c r="J103" i="8"/>
  <c r="I103" i="17" s="1"/>
  <c r="J125" i="8"/>
  <c r="I125" i="17" s="1"/>
  <c r="J114" i="8"/>
  <c r="I114" i="17" s="1"/>
  <c r="Y724" i="13"/>
  <c r="Y478" i="14"/>
  <c r="Y436" i="18"/>
  <c r="Y435" i="18"/>
  <c r="Y744" i="13"/>
  <c r="Y731" i="14"/>
  <c r="Y760" i="13"/>
  <c r="Y684" i="18"/>
  <c r="Y629" i="14"/>
  <c r="Y647" i="18"/>
  <c r="Y793" i="13"/>
  <c r="Y684" i="14"/>
  <c r="Y729" i="14"/>
  <c r="Y751" i="13"/>
  <c r="Y624" i="18"/>
  <c r="Y644" i="13"/>
  <c r="Y524" i="14"/>
  <c r="Y424" i="14"/>
  <c r="Y535" i="13"/>
  <c r="Y387" i="18"/>
  <c r="Y427" i="14"/>
  <c r="Y477" i="14"/>
  <c r="Y458" i="14"/>
  <c r="M895" i="18"/>
  <c r="T909" i="14"/>
  <c r="U914" i="18"/>
  <c r="T1056" i="13"/>
  <c r="T997" i="18"/>
  <c r="V986" i="18"/>
  <c r="T1050" i="14"/>
  <c r="S491" i="14"/>
  <c r="O997" i="14"/>
  <c r="N1037" i="14"/>
  <c r="T1077" i="13"/>
  <c r="T928" i="13"/>
  <c r="T795" i="18"/>
  <c r="M1066" i="13"/>
  <c r="M753" i="18"/>
  <c r="N1052" i="13"/>
  <c r="P449" i="14"/>
  <c r="S991" i="14"/>
  <c r="N958" i="14"/>
  <c r="U987" i="14"/>
  <c r="P498" i="13"/>
  <c r="Q969" i="18"/>
  <c r="M984" i="18"/>
  <c r="Q1055" i="14"/>
  <c r="T938" i="13"/>
  <c r="N912" i="18"/>
  <c r="O922" i="13"/>
  <c r="N1075" i="13"/>
  <c r="O1053" i="13"/>
  <c r="S402" i="13"/>
  <c r="S404" i="13" s="1"/>
  <c r="U969" i="14"/>
  <c r="N1031" i="18"/>
  <c r="N988" i="18"/>
  <c r="U1029" i="14"/>
  <c r="O930" i="13"/>
  <c r="O1032" i="13"/>
  <c r="T1038" i="14"/>
  <c r="V904" i="18"/>
  <c r="U974" i="14"/>
  <c r="M965" i="14"/>
  <c r="Q673" i="13"/>
  <c r="T915" i="13"/>
  <c r="O944" i="18"/>
  <c r="N909" i="18"/>
  <c r="P1048" i="18"/>
  <c r="N1009" i="14"/>
  <c r="O996" i="18"/>
  <c r="U1028" i="18"/>
  <c r="O952" i="14"/>
  <c r="M1054" i="13"/>
  <c r="T455" i="13"/>
  <c r="Q1035" i="18"/>
  <c r="P1002" i="18"/>
  <c r="Q996" i="14"/>
  <c r="N956" i="14"/>
  <c r="U987" i="13"/>
  <c r="N1025" i="18"/>
  <c r="O1049" i="13"/>
  <c r="M906" i="14"/>
  <c r="Q1033" i="13"/>
  <c r="N1020" i="13"/>
  <c r="P1036" i="18"/>
  <c r="U1000" i="18"/>
  <c r="N998" i="18"/>
  <c r="U1077" i="13"/>
  <c r="T916" i="14"/>
  <c r="N966" i="13"/>
  <c r="M892" i="18"/>
  <c r="U903" i="14"/>
  <c r="M903" i="18"/>
  <c r="Q1030" i="13"/>
  <c r="U1066" i="13"/>
  <c r="T1047" i="14"/>
  <c r="M975" i="13"/>
  <c r="M997" i="18"/>
  <c r="Q659" i="18"/>
  <c r="Q661" i="18" s="1"/>
  <c r="T1037" i="14"/>
  <c r="M988" i="14"/>
  <c r="T919" i="13"/>
  <c r="O1006" i="13"/>
  <c r="T1052" i="13"/>
  <c r="T1045" i="14"/>
  <c r="T1031" i="14"/>
  <c r="N995" i="14"/>
  <c r="M916" i="14"/>
  <c r="U967" i="14"/>
  <c r="T921" i="14"/>
  <c r="V1015" i="13"/>
  <c r="P919" i="14"/>
  <c r="Q899" i="14"/>
  <c r="U939" i="13"/>
  <c r="V447" i="18"/>
  <c r="T990" i="13"/>
  <c r="O1035" i="14"/>
  <c r="O1052" i="14"/>
  <c r="O756" i="14"/>
  <c r="Q914" i="14"/>
  <c r="N969" i="18"/>
  <c r="N984" i="18"/>
  <c r="N918" i="13"/>
  <c r="M1037" i="14"/>
  <c r="M1046" i="18"/>
  <c r="T991" i="14"/>
  <c r="M1058" i="13"/>
  <c r="M994" i="13"/>
  <c r="V756" i="14"/>
  <c r="V1063" i="13"/>
  <c r="M988" i="18"/>
  <c r="P1032" i="13"/>
  <c r="M1032" i="13"/>
  <c r="S395" i="18"/>
  <c r="S397" i="18" s="1"/>
  <c r="T964" i="18"/>
  <c r="M1036" i="13"/>
  <c r="P893" i="18"/>
  <c r="Q945" i="18"/>
  <c r="P990" i="14"/>
  <c r="O99" i="19"/>
  <c r="N894" i="18"/>
  <c r="P971" i="13"/>
  <c r="V920" i="13"/>
  <c r="S531" i="18"/>
  <c r="M915" i="14"/>
  <c r="T965" i="14"/>
  <c r="T968" i="13"/>
  <c r="N960" i="14"/>
  <c r="T1062" i="13"/>
  <c r="O673" i="13"/>
  <c r="T889" i="18"/>
  <c r="T923" i="13"/>
  <c r="U915" i="13"/>
  <c r="N1039" i="18"/>
  <c r="V1039" i="18"/>
  <c r="M909" i="18"/>
  <c r="S1048" i="18"/>
  <c r="N946" i="14"/>
  <c r="O798" i="14"/>
  <c r="T1009" i="14"/>
  <c r="M1014" i="14"/>
  <c r="P1006" i="14"/>
  <c r="P1033" i="14"/>
  <c r="P455" i="13"/>
  <c r="U1054" i="14"/>
  <c r="T964" i="13"/>
  <c r="P954" i="14"/>
  <c r="M1049" i="13"/>
  <c r="U1033" i="13"/>
  <c r="V907" i="18"/>
  <c r="S1000" i="18"/>
  <c r="N1035" i="13"/>
  <c r="T900" i="14"/>
  <c r="T992" i="18"/>
  <c r="Q1002" i="14"/>
  <c r="U1011" i="13"/>
  <c r="U988" i="13"/>
  <c r="U988" i="14"/>
  <c r="N1027" i="13"/>
  <c r="N916" i="18"/>
  <c r="S941" i="13"/>
  <c r="M1014" i="18"/>
  <c r="V921" i="13"/>
  <c r="V917" i="18"/>
  <c r="V498" i="13"/>
  <c r="Q978" i="13"/>
  <c r="T903" i="18"/>
  <c r="O795" i="18"/>
  <c r="U1030" i="18"/>
  <c r="N1039" i="14"/>
  <c r="M906" i="18"/>
  <c r="T985" i="18"/>
  <c r="T986" i="18"/>
  <c r="P1050" i="14"/>
  <c r="O1015" i="14"/>
  <c r="M1049" i="14"/>
  <c r="U997" i="14"/>
  <c r="M997" i="14"/>
  <c r="T936" i="13"/>
  <c r="V1007" i="14"/>
  <c r="U1005" i="14"/>
  <c r="N1014" i="13"/>
  <c r="T925" i="13"/>
  <c r="P940" i="13"/>
  <c r="M951" i="14"/>
  <c r="S967" i="14"/>
  <c r="N947" i="14"/>
  <c r="U905" i="14"/>
  <c r="N905" i="14"/>
  <c r="O966" i="13"/>
  <c r="M986" i="13"/>
  <c r="Q980" i="13"/>
  <c r="N911" i="14"/>
  <c r="N970" i="14"/>
  <c r="T999" i="18"/>
  <c r="N908" i="14"/>
  <c r="T1010" i="14"/>
  <c r="P933" i="13"/>
  <c r="T987" i="14"/>
  <c r="P972" i="14"/>
  <c r="T447" i="18"/>
  <c r="O1014" i="18"/>
  <c r="U946" i="18"/>
  <c r="U901" i="14"/>
  <c r="M1045" i="18"/>
  <c r="O984" i="18"/>
  <c r="P1076" i="13"/>
  <c r="Q1063" i="13"/>
  <c r="V912" i="18"/>
  <c r="M1075" i="13"/>
  <c r="U1016" i="14"/>
  <c r="M1016" i="14"/>
  <c r="Q969" i="14"/>
  <c r="P955" i="13"/>
  <c r="Q1054" i="18"/>
  <c r="O1050" i="13"/>
  <c r="M913" i="13"/>
  <c r="O893" i="18"/>
  <c r="Q990" i="14"/>
  <c r="N1024" i="18"/>
  <c r="M1013" i="14"/>
  <c r="T1048" i="14"/>
  <c r="Q952" i="18"/>
  <c r="N1062" i="13"/>
  <c r="U1080" i="13"/>
  <c r="N1080" i="13"/>
  <c r="P907" i="14"/>
  <c r="M923" i="13"/>
  <c r="O726" i="13"/>
  <c r="T941" i="18"/>
  <c r="M1009" i="14"/>
  <c r="U1044" i="14"/>
  <c r="P963" i="18"/>
  <c r="V996" i="18"/>
  <c r="M956" i="13"/>
  <c r="Q894" i="14"/>
  <c r="M818" i="13"/>
  <c r="V1054" i="14"/>
  <c r="V812" i="13"/>
  <c r="P1055" i="18"/>
  <c r="N1055" i="18"/>
  <c r="O954" i="14"/>
  <c r="T917" i="14"/>
  <c r="Q948" i="18"/>
  <c r="U1037" i="18"/>
  <c r="Q1052" i="18"/>
  <c r="O1000" i="18"/>
  <c r="N900" i="14"/>
  <c r="U1078" i="13"/>
  <c r="T1001" i="14"/>
  <c r="N971" i="14"/>
  <c r="N991" i="18"/>
  <c r="O1040" i="14"/>
  <c r="N973" i="14"/>
  <c r="T1033" i="18"/>
  <c r="N1029" i="13"/>
  <c r="T915" i="18"/>
  <c r="O1034" i="18"/>
  <c r="V1017" i="14"/>
  <c r="M1057" i="14"/>
  <c r="P960" i="18"/>
  <c r="N1055" i="13"/>
  <c r="M968" i="14"/>
  <c r="T1070" i="13"/>
  <c r="P924" i="13"/>
  <c r="N1018" i="14"/>
  <c r="V948" i="14"/>
  <c r="P919" i="18"/>
  <c r="Q932" i="13"/>
  <c r="S397" i="14"/>
  <c r="M999" i="14"/>
  <c r="O912" i="13"/>
  <c r="Q938" i="13"/>
  <c r="P978" i="13"/>
  <c r="T1053" i="18"/>
  <c r="T548" i="14"/>
  <c r="P964" i="18"/>
  <c r="N920" i="14"/>
  <c r="O1036" i="13"/>
  <c r="M1050" i="13"/>
  <c r="T913" i="13"/>
  <c r="T547" i="13"/>
  <c r="P99" i="19"/>
  <c r="Q974" i="14"/>
  <c r="Q971" i="13"/>
  <c r="U902" i="14"/>
  <c r="M902" i="14"/>
  <c r="N1074" i="13"/>
  <c r="V960" i="14"/>
  <c r="M960" i="14"/>
  <c r="O711" i="18"/>
  <c r="Q711" i="18"/>
  <c r="V989" i="13"/>
  <c r="Q1067" i="13"/>
  <c r="O909" i="13"/>
  <c r="V726" i="13"/>
  <c r="T1007" i="13"/>
  <c r="N1058" i="14"/>
  <c r="T1014" i="14"/>
  <c r="Q956" i="13"/>
  <c r="Y609" i="17"/>
  <c r="T818" i="13"/>
  <c r="M1028" i="18"/>
  <c r="Q950" i="18"/>
  <c r="T1002" i="18"/>
  <c r="Q1002" i="18"/>
  <c r="T996" i="14"/>
  <c r="U954" i="14"/>
  <c r="T1049" i="13"/>
  <c r="N907" i="18"/>
  <c r="N1081" i="13"/>
  <c r="M900" i="14"/>
  <c r="O993" i="13"/>
  <c r="U992" i="18"/>
  <c r="M940" i="18"/>
  <c r="P1013" i="18"/>
  <c r="Q1051" i="18"/>
  <c r="O1002" i="14"/>
  <c r="N1011" i="13"/>
  <c r="O900" i="18"/>
  <c r="M900" i="18"/>
  <c r="V1040" i="14"/>
  <c r="M1040" i="14"/>
  <c r="Q1033" i="18"/>
  <c r="U1000" i="14"/>
  <c r="O910" i="13"/>
  <c r="V714" i="14"/>
  <c r="M898" i="18"/>
  <c r="O1011" i="14"/>
  <c r="O1055" i="13"/>
  <c r="Q968" i="14"/>
  <c r="O911" i="18"/>
  <c r="Q911" i="18"/>
  <c r="O953" i="14"/>
  <c r="Q993" i="14"/>
  <c r="T1028" i="13"/>
  <c r="T948" i="14"/>
  <c r="M687" i="13"/>
  <c r="P1040" i="18"/>
  <c r="T965" i="18"/>
  <c r="P1013" i="13"/>
  <c r="P918" i="14"/>
  <c r="O916" i="14"/>
  <c r="P947" i="14"/>
  <c r="M905" i="14"/>
  <c r="T1050" i="18"/>
  <c r="N1046" i="18"/>
  <c r="M899" i="14"/>
  <c r="Y610" i="17"/>
  <c r="Q933" i="13"/>
  <c r="N914" i="13"/>
  <c r="N908" i="18"/>
  <c r="U1038" i="13"/>
  <c r="P946" i="18"/>
  <c r="Q917" i="18"/>
  <c r="S498" i="13"/>
  <c r="Q973" i="13"/>
  <c r="M914" i="14"/>
  <c r="T1006" i="18"/>
  <c r="T950" i="14"/>
  <c r="M955" i="13"/>
  <c r="S1053" i="14"/>
  <c r="Q1029" i="14"/>
  <c r="V395" i="18"/>
  <c r="V397" i="18" s="1"/>
  <c r="T1036" i="13"/>
  <c r="T990" i="14"/>
  <c r="U1024" i="18"/>
  <c r="O1027" i="18"/>
  <c r="N952" i="18"/>
  <c r="P968" i="13"/>
  <c r="T960" i="14"/>
  <c r="U1062" i="13"/>
  <c r="V711" i="18"/>
  <c r="N907" i="14"/>
  <c r="O889" i="18"/>
  <c r="P1067" i="13"/>
  <c r="Q1039" i="18"/>
  <c r="T944" i="18"/>
  <c r="P909" i="18"/>
  <c r="V798" i="14"/>
  <c r="M941" i="18"/>
  <c r="U1014" i="14"/>
  <c r="M1033" i="14"/>
  <c r="U966" i="14"/>
  <c r="M966" i="14"/>
  <c r="T967" i="13"/>
  <c r="T956" i="13"/>
  <c r="P917" i="13"/>
  <c r="P966" i="18"/>
  <c r="U966" i="18"/>
  <c r="S952" i="14"/>
  <c r="U950" i="18"/>
  <c r="M893" i="14"/>
  <c r="O812" i="13"/>
  <c r="P956" i="14"/>
  <c r="O924" i="14"/>
  <c r="Q994" i="14"/>
  <c r="N913" i="14"/>
  <c r="T948" i="18"/>
  <c r="Q1020" i="13"/>
  <c r="Q907" i="18"/>
  <c r="O900" i="14"/>
  <c r="F87" i="21"/>
  <c r="N987" i="18"/>
  <c r="Q951" i="14"/>
  <c r="T995" i="13"/>
  <c r="O992" i="14"/>
  <c r="Q1015" i="13"/>
  <c r="P910" i="14"/>
  <c r="S449" i="14"/>
  <c r="T895" i="14"/>
  <c r="Q1043" i="18"/>
  <c r="O999" i="18"/>
  <c r="T1047" i="18"/>
  <c r="T914" i="13"/>
  <c r="T921" i="13"/>
  <c r="T994" i="13"/>
  <c r="Q1052" i="14"/>
  <c r="T1071" i="13"/>
  <c r="T901" i="14"/>
  <c r="U969" i="18"/>
  <c r="U1045" i="18"/>
  <c r="N1076" i="13"/>
  <c r="S899" i="18"/>
  <c r="Q912" i="18"/>
  <c r="P1053" i="13"/>
  <c r="T955" i="13"/>
  <c r="T1054" i="18"/>
  <c r="T1031" i="18"/>
  <c r="T930" i="13"/>
  <c r="U920" i="14"/>
  <c r="U1036" i="13"/>
  <c r="V1050" i="13"/>
  <c r="N945" i="18"/>
  <c r="O1041" i="14"/>
  <c r="U965" i="13"/>
  <c r="Q769" i="13"/>
  <c r="O769" i="13"/>
  <c r="M907" i="14"/>
  <c r="U989" i="13"/>
  <c r="V673" i="13"/>
  <c r="U954" i="18"/>
  <c r="M1068" i="13"/>
  <c r="O1043" i="14"/>
  <c r="U957" i="14"/>
  <c r="T1033" i="14"/>
  <c r="Q1054" i="13"/>
  <c r="U969" i="13"/>
  <c r="M1042" i="14"/>
  <c r="T1031" i="13"/>
  <c r="Q812" i="13"/>
  <c r="Q901" i="18"/>
  <c r="P1035" i="18"/>
  <c r="U996" i="14"/>
  <c r="V994" i="14"/>
  <c r="O994" i="14"/>
  <c r="V533" i="14"/>
  <c r="Q917" i="14"/>
  <c r="P987" i="13"/>
  <c r="P1049" i="13"/>
  <c r="T1036" i="18"/>
  <c r="U993" i="13"/>
  <c r="P992" i="18"/>
  <c r="S489" i="18"/>
  <c r="O1042" i="18"/>
  <c r="O951" i="14"/>
  <c r="O967" i="14"/>
  <c r="M947" i="14"/>
  <c r="M993" i="18"/>
  <c r="T980" i="13"/>
  <c r="T449" i="14"/>
  <c r="M919" i="14"/>
  <c r="Q911" i="14"/>
  <c r="M1043" i="18"/>
  <c r="P1010" i="14"/>
  <c r="M914" i="13"/>
  <c r="Q1029" i="18"/>
  <c r="P447" i="18"/>
  <c r="U908" i="18"/>
  <c r="T1038" i="13"/>
  <c r="Q994" i="13"/>
  <c r="P990" i="13"/>
  <c r="T946" i="18"/>
  <c r="U917" i="18"/>
  <c r="P956" i="18"/>
  <c r="Q1059" i="14"/>
  <c r="Q756" i="14"/>
  <c r="P918" i="18"/>
  <c r="S901" i="14"/>
  <c r="V969" i="18"/>
  <c r="N1063" i="13"/>
  <c r="M978" i="13"/>
  <c r="N1053" i="13"/>
  <c r="V402" i="13"/>
  <c r="N402" i="13"/>
  <c r="P1016" i="14"/>
  <c r="T969" i="14"/>
  <c r="T959" i="14"/>
  <c r="M1054" i="18"/>
  <c r="S1032" i="13"/>
  <c r="N1038" i="14"/>
  <c r="Q913" i="13"/>
  <c r="M99" i="19"/>
  <c r="T974" i="14"/>
  <c r="M974" i="14"/>
  <c r="T965" i="13"/>
  <c r="Q920" i="13"/>
  <c r="U531" i="18"/>
  <c r="M769" i="13"/>
  <c r="P952" i="18"/>
  <c r="M970" i="18"/>
  <c r="O965" i="14"/>
  <c r="N711" i="18"/>
  <c r="T1041" i="18"/>
  <c r="T673" i="13"/>
  <c r="T675" i="13" s="1"/>
  <c r="Q909" i="18"/>
  <c r="N962" i="14"/>
  <c r="T975" i="14"/>
  <c r="T1068" i="13"/>
  <c r="N941" i="18"/>
  <c r="U1030" i="14"/>
  <c r="V990" i="18"/>
  <c r="O894" i="14"/>
  <c r="V917" i="13"/>
  <c r="Q818" i="13"/>
  <c r="N1054" i="13"/>
  <c r="N950" i="18"/>
  <c r="U893" i="14"/>
  <c r="Q970" i="13"/>
  <c r="Q1031" i="13"/>
  <c r="O1002" i="18"/>
  <c r="N1002" i="18"/>
  <c r="N987" i="13"/>
  <c r="U1025" i="18"/>
  <c r="O907" i="18"/>
  <c r="M1000" i="18"/>
  <c r="S1081" i="13"/>
  <c r="N1078" i="13"/>
  <c r="N931" i="13"/>
  <c r="N993" i="13"/>
  <c r="Q992" i="18"/>
  <c r="O995" i="14"/>
  <c r="T951" i="14"/>
  <c r="T905" i="14"/>
  <c r="P1015" i="13"/>
  <c r="O892" i="18"/>
  <c r="P993" i="18"/>
  <c r="M980" i="13"/>
  <c r="U910" i="14"/>
  <c r="U1046" i="18"/>
  <c r="U974" i="13"/>
  <c r="T1043" i="18"/>
  <c r="O1056" i="18"/>
  <c r="N1056" i="18"/>
  <c r="Q1047" i="18"/>
  <c r="M933" i="13"/>
  <c r="O914" i="13"/>
  <c r="P1058" i="13"/>
  <c r="U972" i="14"/>
  <c r="O908" i="18"/>
  <c r="Q1014" i="18"/>
  <c r="N994" i="13"/>
  <c r="N990" i="13"/>
  <c r="P917" i="18"/>
  <c r="T1004" i="18"/>
  <c r="P1059" i="14"/>
  <c r="T898" i="14"/>
  <c r="P989" i="14"/>
  <c r="M1055" i="14"/>
  <c r="T891" i="14"/>
  <c r="U938" i="13"/>
  <c r="T978" i="13"/>
  <c r="Q899" i="18"/>
  <c r="P1053" i="18"/>
  <c r="N1016" i="14"/>
  <c r="L87" i="21"/>
  <c r="U964" i="18"/>
  <c r="S904" i="18"/>
  <c r="P897" i="14"/>
  <c r="T1024" i="18"/>
  <c r="U894" i="18"/>
  <c r="Q902" i="14"/>
  <c r="V531" i="18"/>
  <c r="U1027" i="18"/>
  <c r="V769" i="13"/>
  <c r="N769" i="13"/>
  <c r="O915" i="14"/>
  <c r="N965" i="14"/>
  <c r="M977" i="13"/>
  <c r="V954" i="18"/>
  <c r="O915" i="13"/>
  <c r="Q726" i="13"/>
  <c r="T1048" i="18"/>
  <c r="O1068" i="13"/>
  <c r="Q798" i="14"/>
  <c r="O1009" i="14"/>
  <c r="S1007" i="13"/>
  <c r="O1058" i="14"/>
  <c r="T963" i="18"/>
  <c r="U1006" i="14"/>
  <c r="O1033" i="14"/>
  <c r="N952" i="14"/>
  <c r="T969" i="13"/>
  <c r="P1054" i="14"/>
  <c r="T924" i="14"/>
  <c r="M924" i="14"/>
  <c r="S533" i="14"/>
  <c r="O917" i="14"/>
  <c r="P976" i="13"/>
  <c r="T1025" i="18"/>
  <c r="P906" i="14"/>
  <c r="V1036" i="18"/>
  <c r="Q1035" i="13"/>
  <c r="P1026" i="18"/>
  <c r="N1040" i="14"/>
  <c r="T977" i="14"/>
  <c r="O913" i="18"/>
  <c r="P1023" i="13"/>
  <c r="T1057" i="14"/>
  <c r="Q1022" i="13"/>
  <c r="O714" i="14"/>
  <c r="U896" i="14"/>
  <c r="M896" i="14"/>
  <c r="U968" i="14"/>
  <c r="N942" i="13"/>
  <c r="V1018" i="14"/>
  <c r="N1040" i="18"/>
  <c r="O920" i="18"/>
  <c r="M965" i="18"/>
  <c r="P1046" i="14"/>
  <c r="T923" i="14"/>
  <c r="P912" i="13"/>
  <c r="Y371" i="14"/>
  <c r="Y533" i="13"/>
  <c r="Y522" i="18"/>
  <c r="Y634" i="18"/>
  <c r="Y788" i="18"/>
  <c r="Y642" i="14"/>
  <c r="Y653" i="14"/>
  <c r="Y505" i="18"/>
  <c r="Y646" i="14"/>
  <c r="Y414" i="13"/>
  <c r="Y643" i="18"/>
  <c r="Y734" i="18"/>
  <c r="Y737" i="14"/>
  <c r="Y735" i="14"/>
  <c r="Y700" i="13"/>
  <c r="Y702" i="13"/>
  <c r="Y776" i="14"/>
  <c r="Y679" i="18"/>
  <c r="Y689" i="18"/>
  <c r="Y639" i="13"/>
  <c r="Y787" i="13"/>
  <c r="Y783" i="13"/>
  <c r="Y425" i="13"/>
  <c r="Y508" i="18"/>
  <c r="Y475" i="13"/>
  <c r="Y392" i="14"/>
  <c r="Y445" i="14"/>
  <c r="Y465" i="13"/>
  <c r="Y478" i="13"/>
  <c r="O940" i="18"/>
  <c r="Q1001" i="14"/>
  <c r="N1002" i="14"/>
  <c r="T944" i="14"/>
  <c r="U1051" i="13"/>
  <c r="U1034" i="18"/>
  <c r="Q1034" i="18"/>
  <c r="T1017" i="14"/>
  <c r="P925" i="14"/>
  <c r="U1011" i="14"/>
  <c r="M953" i="14"/>
  <c r="T541" i="13"/>
  <c r="P937" i="13"/>
  <c r="T416" i="13"/>
  <c r="P416" i="13"/>
  <c r="N919" i="18"/>
  <c r="P1019" i="13"/>
  <c r="N1013" i="13"/>
  <c r="V918" i="14"/>
  <c r="Y379" i="13"/>
  <c r="Y472" i="18"/>
  <c r="Y717" i="13"/>
  <c r="Y704" i="13"/>
  <c r="Y796" i="13"/>
  <c r="Y653" i="18"/>
  <c r="Y498" i="18"/>
  <c r="Y507" i="13"/>
  <c r="Y400" i="13"/>
  <c r="Y512" i="18"/>
  <c r="Y481" i="18"/>
  <c r="Y417" i="14"/>
  <c r="Y770" i="14"/>
  <c r="Y704" i="14"/>
  <c r="Y727" i="14"/>
  <c r="Y634" i="14"/>
  <c r="Y789" i="14"/>
  <c r="Y641" i="14"/>
  <c r="Y782" i="13"/>
  <c r="Y647" i="14"/>
  <c r="Y705" i="18"/>
  <c r="Y450" i="13"/>
  <c r="Y371" i="13"/>
  <c r="Y422" i="13"/>
  <c r="Y370" i="13"/>
  <c r="Y387" i="14"/>
  <c r="Y485" i="18"/>
  <c r="Y521" i="14"/>
  <c r="P1008" i="14"/>
  <c r="T971" i="14"/>
  <c r="S1024" i="13"/>
  <c r="T911" i="13"/>
  <c r="T1026" i="18"/>
  <c r="O1064" i="13"/>
  <c r="U915" i="18"/>
  <c r="N1034" i="18"/>
  <c r="Q949" i="14"/>
  <c r="O1022" i="13"/>
  <c r="N925" i="14"/>
  <c r="N924" i="13"/>
  <c r="Q964" i="14"/>
  <c r="O986" i="14"/>
  <c r="Q687" i="13"/>
  <c r="V1051" i="14"/>
  <c r="T932" i="13"/>
  <c r="T912" i="13"/>
  <c r="Y527" i="18"/>
  <c r="Y473" i="13"/>
  <c r="Y771" i="14"/>
  <c r="Y665" i="13"/>
  <c r="Y683" i="14"/>
  <c r="Y736" i="14"/>
  <c r="Y651" i="13"/>
  <c r="Y706" i="13"/>
  <c r="Y725" i="14"/>
  <c r="Y465" i="18"/>
  <c r="Y767" i="14"/>
  <c r="Y443" i="14"/>
  <c r="Y512" i="13"/>
  <c r="Y438" i="13"/>
  <c r="Y794" i="14"/>
  <c r="Y424" i="13"/>
  <c r="Y686" i="18"/>
  <c r="Y697" i="18"/>
  <c r="Y459" i="14"/>
  <c r="Y805" i="13"/>
  <c r="Y662" i="13"/>
  <c r="Y750" i="13"/>
  <c r="Y688" i="18"/>
  <c r="Y748" i="14"/>
  <c r="Y739" i="14"/>
  <c r="Y701" i="14"/>
  <c r="Y695" i="13"/>
  <c r="Y791" i="14"/>
  <c r="Y713" i="13"/>
  <c r="Y787" i="14"/>
  <c r="Y635" i="18"/>
  <c r="Y644" i="18"/>
  <c r="Y745" i="18"/>
  <c r="Y701" i="13"/>
  <c r="Y456" i="18"/>
  <c r="Y503" i="18"/>
  <c r="Y441" i="14"/>
  <c r="Y368" i="14"/>
  <c r="Y528" i="18"/>
  <c r="Y413" i="13"/>
  <c r="Y414" i="14"/>
  <c r="Y436" i="13"/>
  <c r="Y507" i="14"/>
  <c r="Y377" i="14"/>
  <c r="Y510" i="14"/>
  <c r="Y372" i="13"/>
  <c r="Y367" i="14"/>
  <c r="Y427" i="18"/>
  <c r="Y437" i="13"/>
  <c r="Y382" i="13"/>
  <c r="Y361" i="14"/>
  <c r="Y369" i="14"/>
  <c r="O1056" i="14"/>
  <c r="U1001" i="14"/>
  <c r="U1008" i="14"/>
  <c r="P1065" i="13"/>
  <c r="Q911" i="13"/>
  <c r="Q977" i="14"/>
  <c r="O1059" i="13"/>
  <c r="O1023" i="13"/>
  <c r="P949" i="14"/>
  <c r="N1022" i="13"/>
  <c r="O958" i="18"/>
  <c r="T1011" i="14"/>
  <c r="T1055" i="13"/>
  <c r="U896" i="18"/>
  <c r="Q961" i="18"/>
  <c r="N911" i="18"/>
  <c r="N1028" i="13"/>
  <c r="N1021" i="13"/>
  <c r="S541" i="13"/>
  <c r="T687" i="13"/>
  <c r="P1044" i="18"/>
  <c r="N965" i="18"/>
  <c r="V1013" i="13"/>
  <c r="M1013" i="13"/>
  <c r="U918" i="14"/>
  <c r="V489" i="18"/>
  <c r="U1056" i="14"/>
  <c r="N911" i="13"/>
  <c r="T1064" i="13"/>
  <c r="O1000" i="14"/>
  <c r="O949" i="14"/>
  <c r="U1022" i="13"/>
  <c r="T810" i="14"/>
  <c r="Q714" i="14"/>
  <c r="T1016" i="13"/>
  <c r="V1028" i="13"/>
  <c r="U919" i="18"/>
  <c r="Y468" i="18"/>
  <c r="M1013" i="18"/>
  <c r="Q1009" i="18"/>
  <c r="P971" i="14"/>
  <c r="P1011" i="13"/>
  <c r="O973" i="14"/>
  <c r="N1059" i="13"/>
  <c r="Q915" i="18"/>
  <c r="Q1000" i="14"/>
  <c r="N1057" i="14"/>
  <c r="P961" i="18"/>
  <c r="S1028" i="13"/>
  <c r="M1021" i="13"/>
  <c r="T989" i="18"/>
  <c r="M920" i="18"/>
  <c r="T397" i="14"/>
  <c r="Y779" i="13"/>
  <c r="Y775" i="18"/>
  <c r="Y708" i="14"/>
  <c r="Y690" i="18"/>
  <c r="Y422" i="14"/>
  <c r="Y480" i="18"/>
  <c r="Y396" i="13"/>
  <c r="Y518" i="14"/>
  <c r="Y383" i="13"/>
  <c r="Y769" i="14"/>
  <c r="Y365" i="14"/>
  <c r="Y706" i="14"/>
  <c r="Y759" i="13"/>
  <c r="Y746" i="14"/>
  <c r="Y726" i="14"/>
  <c r="Y761" i="18"/>
  <c r="Y649" i="13"/>
  <c r="Y773" i="14"/>
  <c r="X71" i="19"/>
  <c r="Y661" i="13"/>
  <c r="Y557" i="13"/>
  <c r="Y641" i="18"/>
  <c r="Y778" i="18"/>
  <c r="Y697" i="13"/>
  <c r="Y767" i="13"/>
  <c r="Y763" i="14"/>
  <c r="Y744" i="18"/>
  <c r="Y432" i="18"/>
  <c r="Y514" i="18"/>
  <c r="Y361" i="18"/>
  <c r="Y439" i="14"/>
  <c r="Y505" i="14"/>
  <c r="Y426" i="13"/>
  <c r="Y366" i="14"/>
  <c r="Y529" i="13"/>
  <c r="Y483" i="13"/>
  <c r="Y510" i="18"/>
  <c r="Y461" i="18"/>
  <c r="Y367" i="18"/>
  <c r="Y429" i="13"/>
  <c r="Y500" i="18"/>
  <c r="Y509" i="13"/>
  <c r="Y543" i="13"/>
  <c r="Y398" i="13"/>
  <c r="Y440" i="18"/>
  <c r="Y425" i="18"/>
  <c r="Y519" i="14"/>
  <c r="Y521" i="18"/>
  <c r="Y693" i="18"/>
  <c r="Y397" i="13"/>
  <c r="Y432" i="14"/>
  <c r="Y439" i="13"/>
  <c r="Y463" i="14"/>
  <c r="Y420" i="18"/>
  <c r="Y735" i="18"/>
  <c r="Y447" i="14"/>
  <c r="Y700" i="14"/>
  <c r="Y781" i="13"/>
  <c r="Y438" i="18"/>
  <c r="Y499" i="18"/>
  <c r="Y389" i="13"/>
  <c r="Y496" i="18"/>
  <c r="Y434" i="14"/>
  <c r="Y479" i="13"/>
  <c r="Y733" i="18"/>
  <c r="Y779" i="18"/>
  <c r="Y790" i="18"/>
  <c r="Y684" i="13"/>
  <c r="Y645" i="18"/>
  <c r="Y677" i="18"/>
  <c r="Y635" i="14"/>
  <c r="Y656" i="18"/>
  <c r="Y650" i="18"/>
  <c r="Y701" i="18"/>
  <c r="Y724" i="18"/>
  <c r="Y676" i="18"/>
  <c r="Y784" i="14"/>
  <c r="Y642" i="13"/>
  <c r="Y375" i="14"/>
  <c r="Y422" i="18"/>
  <c r="Y428" i="14"/>
  <c r="Y493" i="13"/>
  <c r="Y480" i="13"/>
  <c r="Y506" i="18"/>
  <c r="Y381" i="14"/>
  <c r="Y440" i="13"/>
  <c r="Y536" i="13"/>
  <c r="Y390" i="14"/>
  <c r="T961" i="18"/>
  <c r="T919" i="18"/>
  <c r="N397" i="14"/>
  <c r="Y520" i="18"/>
  <c r="Y490" i="13"/>
  <c r="Y781" i="18"/>
  <c r="Y650" i="14"/>
  <c r="Y751" i="14"/>
  <c r="Y532" i="13"/>
  <c r="N1036" i="14"/>
  <c r="M1008" i="18"/>
  <c r="U955" i="14"/>
  <c r="U955" i="18"/>
  <c r="N1031" i="14"/>
  <c r="N940" i="13"/>
  <c r="T967" i="14"/>
  <c r="T966" i="13"/>
  <c r="M972" i="14"/>
  <c r="N1071" i="13"/>
  <c r="T1076" i="13"/>
  <c r="T899" i="18"/>
  <c r="Y395" i="13"/>
  <c r="Y780" i="13"/>
  <c r="Y740" i="18"/>
  <c r="Y793" i="14"/>
  <c r="Y443" i="18"/>
  <c r="Y393" i="13"/>
  <c r="Y479" i="18"/>
  <c r="Y385" i="14"/>
  <c r="Y702" i="14"/>
  <c r="Y478" i="18"/>
  <c r="M972" i="18"/>
  <c r="T1012" i="13"/>
  <c r="N953" i="18"/>
  <c r="N925" i="13"/>
  <c r="U940" i="13"/>
  <c r="M957" i="18"/>
  <c r="U1056" i="18"/>
  <c r="M958" i="14"/>
  <c r="N1004" i="18"/>
  <c r="T1052" i="14"/>
  <c r="T1069" i="13"/>
  <c r="N935" i="13"/>
  <c r="N1049" i="14"/>
  <c r="M1028" i="14"/>
  <c r="U1052" i="13"/>
  <c r="T1015" i="13"/>
  <c r="N895" i="14"/>
  <c r="M968" i="18"/>
  <c r="M1004" i="18"/>
  <c r="N1035" i="14"/>
  <c r="T1059" i="14"/>
  <c r="N498" i="13"/>
  <c r="M756" i="14"/>
  <c r="T989" i="14"/>
  <c r="M560" i="13"/>
  <c r="T1045" i="18"/>
  <c r="T1016" i="14"/>
  <c r="U1031" i="18"/>
  <c r="M920" i="13"/>
  <c r="U915" i="14"/>
  <c r="M711" i="18"/>
  <c r="Y655" i="18"/>
  <c r="T984" i="13"/>
  <c r="M795" i="18"/>
  <c r="U935" i="13"/>
  <c r="N1008" i="18"/>
  <c r="M659" i="18"/>
  <c r="M661" i="18" s="1"/>
  <c r="U1037" i="14"/>
  <c r="N1042" i="18"/>
  <c r="U1015" i="13"/>
  <c r="N449" i="14"/>
  <c r="T910" i="18"/>
  <c r="N899" i="14"/>
  <c r="M941" i="13"/>
  <c r="M991" i="14"/>
  <c r="T498" i="13"/>
  <c r="U989" i="14"/>
  <c r="U1055" i="14"/>
  <c r="U1079" i="13"/>
  <c r="N891" i="14"/>
  <c r="T1032" i="14"/>
  <c r="T1004" i="14"/>
  <c r="N971" i="13"/>
  <c r="U1074" i="13"/>
  <c r="M673" i="13"/>
  <c r="T909" i="13"/>
  <c r="M726" i="13"/>
  <c r="N798" i="14"/>
  <c r="T1058" i="14"/>
  <c r="M1058" i="14"/>
  <c r="T950" i="18"/>
  <c r="U1031" i="13"/>
  <c r="N533" i="14"/>
  <c r="T976" i="13"/>
  <c r="T902" i="18"/>
  <c r="M971" i="14"/>
  <c r="U971" i="18"/>
  <c r="N900" i="18"/>
  <c r="T973" i="14"/>
  <c r="M913" i="18"/>
  <c r="M87" i="21"/>
  <c r="U910" i="13"/>
  <c r="N714" i="14"/>
  <c r="T1060" i="14"/>
  <c r="T1046" i="14"/>
  <c r="N938" i="13"/>
  <c r="U1006" i="18"/>
  <c r="U955" i="13"/>
  <c r="M1011" i="18"/>
  <c r="M1030" i="13"/>
  <c r="N1025" i="13"/>
  <c r="U979" i="13"/>
  <c r="T972" i="13"/>
  <c r="M995" i="13"/>
  <c r="U966" i="13"/>
  <c r="N939" i="13"/>
  <c r="N1085" i="13"/>
  <c r="N447" i="18"/>
  <c r="T908" i="18"/>
  <c r="M1034" i="14"/>
  <c r="U898" i="14"/>
  <c r="U978" i="13"/>
  <c r="M990" i="18"/>
  <c r="U952" i="14"/>
  <c r="N970" i="13"/>
  <c r="M812" i="13"/>
  <c r="T1055" i="18"/>
  <c r="T913" i="14"/>
  <c r="N1051" i="18"/>
  <c r="T1056" i="14"/>
  <c r="U1040" i="14"/>
  <c r="U973" i="14"/>
  <c r="N1051" i="13"/>
  <c r="M1064" i="13"/>
  <c r="T924" i="13"/>
  <c r="M932" i="13"/>
  <c r="M1034" i="13"/>
  <c r="N990" i="14"/>
  <c r="U897" i="14"/>
  <c r="T531" i="18"/>
  <c r="T954" i="18"/>
  <c r="U1048" i="18"/>
  <c r="M798" i="14"/>
  <c r="T966" i="14"/>
  <c r="P533" i="14"/>
  <c r="U940" i="18"/>
  <c r="U489" i="18"/>
  <c r="U971" i="14"/>
  <c r="T1051" i="13"/>
  <c r="M1051" i="13"/>
  <c r="M714" i="14"/>
  <c r="U960" i="18"/>
  <c r="U924" i="13"/>
  <c r="T953" i="14"/>
  <c r="N541" i="13"/>
  <c r="N937" i="13"/>
  <c r="N1044" i="18"/>
  <c r="Y367" i="13"/>
  <c r="Y538" i="13"/>
  <c r="Y523" i="14"/>
  <c r="Y425" i="14"/>
  <c r="Y704" i="18"/>
  <c r="Y440" i="14"/>
  <c r="Y372" i="18"/>
  <c r="Y386" i="13"/>
  <c r="Y723" i="14"/>
  <c r="Y747" i="18"/>
  <c r="Y687" i="14"/>
  <c r="Y782" i="18"/>
  <c r="Y721" i="14"/>
  <c r="Y668" i="13"/>
  <c r="Y631" i="14"/>
  <c r="Y743" i="18"/>
  <c r="Y792" i="18"/>
  <c r="Y646" i="13"/>
  <c r="Y709" i="13"/>
  <c r="Y757" i="13"/>
  <c r="Y523" i="18"/>
  <c r="Y452" i="13"/>
  <c r="Y501" i="14"/>
  <c r="Y428" i="13"/>
  <c r="Y371" i="18"/>
  <c r="Y378" i="13"/>
  <c r="N969" i="14"/>
  <c r="T952" i="18"/>
  <c r="T915" i="14"/>
  <c r="N968" i="13"/>
  <c r="T1039" i="18"/>
  <c r="U909" i="13"/>
  <c r="U1058" i="14"/>
  <c r="N917" i="13"/>
  <c r="U455" i="13"/>
  <c r="M1025" i="18"/>
  <c r="T1052" i="18"/>
  <c r="P489" i="18"/>
  <c r="N1001" i="14"/>
  <c r="U944" i="14"/>
  <c r="M1011" i="14"/>
  <c r="U911" i="18"/>
  <c r="U1008" i="13"/>
  <c r="M828" i="13"/>
  <c r="U541" i="13"/>
  <c r="T937" i="13"/>
  <c r="U1060" i="14"/>
  <c r="T402" i="13"/>
  <c r="N1007" i="18"/>
  <c r="T395" i="18"/>
  <c r="T397" i="18" s="1"/>
  <c r="M1038" i="14"/>
  <c r="T1050" i="13"/>
  <c r="N1048" i="14"/>
  <c r="N970" i="18"/>
  <c r="T1030" i="14"/>
  <c r="N455" i="13"/>
  <c r="Y614" i="17"/>
  <c r="P1024" i="13"/>
  <c r="U911" i="13"/>
  <c r="P977" i="14"/>
  <c r="N890" i="18"/>
  <c r="T925" i="14"/>
  <c r="U958" i="18"/>
  <c r="U1021" i="13"/>
  <c r="U983" i="18"/>
  <c r="N964" i="14"/>
  <c r="U937" i="13"/>
  <c r="U1019" i="13"/>
  <c r="N395" i="18"/>
  <c r="N397" i="18" s="1"/>
  <c r="N547" i="13"/>
  <c r="N531" i="18"/>
  <c r="N915" i="14"/>
  <c r="N889" i="18"/>
  <c r="N1049" i="18"/>
  <c r="M976" i="13"/>
  <c r="T931" i="13"/>
  <c r="N489" i="18"/>
  <c r="T1009" i="18"/>
  <c r="M1023" i="13"/>
  <c r="N960" i="18"/>
  <c r="T985" i="13"/>
  <c r="N993" i="14"/>
  <c r="U963" i="14"/>
  <c r="T1021" i="13"/>
  <c r="N948" i="14"/>
  <c r="M919" i="18"/>
  <c r="N922" i="13"/>
  <c r="N1053" i="14"/>
  <c r="T1013" i="14"/>
  <c r="N977" i="13"/>
  <c r="N1028" i="18"/>
  <c r="T1061" i="13"/>
  <c r="M952" i="14"/>
  <c r="U1054" i="13"/>
  <c r="T960" i="18"/>
  <c r="U898" i="18"/>
  <c r="P1016" i="13"/>
  <c r="N896" i="14"/>
  <c r="M963" i="14"/>
  <c r="U1013" i="13"/>
  <c r="E96" i="21"/>
  <c r="Q97" i="21" s="1"/>
  <c r="Y600" i="17"/>
  <c r="Y380" i="18"/>
  <c r="Y488" i="14"/>
  <c r="Y705" i="13"/>
  <c r="Y651" i="18"/>
  <c r="Y708" i="18"/>
  <c r="Y798" i="13"/>
  <c r="Y763" i="13"/>
  <c r="Y707" i="14"/>
  <c r="Y516" i="18"/>
  <c r="Y448" i="13"/>
  <c r="Y693" i="14"/>
  <c r="Y649" i="18"/>
  <c r="Y698" i="14"/>
  <c r="Y723" i="18"/>
  <c r="Y761" i="13"/>
  <c r="Y670" i="13"/>
  <c r="Y726" i="18"/>
  <c r="Y628" i="18"/>
  <c r="Y718" i="13"/>
  <c r="Y741" i="18"/>
  <c r="Y790" i="14"/>
  <c r="Y444" i="13"/>
  <c r="Y484" i="18"/>
  <c r="Y511" i="13"/>
  <c r="Y434" i="13"/>
  <c r="Y482" i="13"/>
  <c r="Y515" i="18"/>
  <c r="Y518" i="13"/>
  <c r="Y442" i="18"/>
  <c r="T994" i="18"/>
  <c r="T1025" i="13"/>
  <c r="U491" i="14"/>
  <c r="N753" i="18"/>
  <c r="U936" i="13"/>
  <c r="U289" i="13"/>
  <c r="T943" i="18"/>
  <c r="T899" i="14"/>
  <c r="T941" i="13"/>
  <c r="T1085" i="13"/>
  <c r="N968" i="18"/>
  <c r="U498" i="13"/>
  <c r="T914" i="14"/>
  <c r="T929" i="13"/>
  <c r="T1032" i="13"/>
  <c r="T726" i="13"/>
  <c r="T1072" i="13"/>
  <c r="U964" i="13"/>
  <c r="U533" i="14"/>
  <c r="T906" i="14"/>
  <c r="U1002" i="14"/>
  <c r="U890" i="18"/>
  <c r="N915" i="18"/>
  <c r="T1000" i="14"/>
  <c r="T1003" i="14"/>
  <c r="U810" i="14"/>
  <c r="U283" i="14"/>
  <c r="T963" i="14"/>
  <c r="U942" i="13"/>
  <c r="U1040" i="18"/>
  <c r="T1010" i="13"/>
  <c r="U912" i="13"/>
  <c r="E49" i="21"/>
  <c r="P397" i="14"/>
  <c r="T1011" i="18"/>
  <c r="T1012" i="14"/>
  <c r="N795" i="18"/>
  <c r="T1009" i="13"/>
  <c r="U922" i="14"/>
  <c r="U1014" i="13"/>
  <c r="U1031" i="14"/>
  <c r="U947" i="14"/>
  <c r="P921" i="13"/>
  <c r="P1075" i="13"/>
  <c r="U959" i="14"/>
  <c r="U988" i="18"/>
  <c r="P395" i="18"/>
  <c r="P397" i="18" s="1"/>
  <c r="U1038" i="14"/>
  <c r="U1037" i="13"/>
  <c r="T711" i="18"/>
  <c r="T1032" i="18"/>
  <c r="T798" i="14"/>
  <c r="T1044" i="14"/>
  <c r="T990" i="18"/>
  <c r="U1042" i="14"/>
  <c r="N994" i="14"/>
  <c r="T533" i="14"/>
  <c r="T1000" i="18"/>
  <c r="T1024" i="13"/>
  <c r="U1033" i="18"/>
  <c r="T714" i="14"/>
  <c r="N898" i="18"/>
  <c r="U416" i="13"/>
  <c r="G87" i="21"/>
  <c r="T1018" i="14"/>
  <c r="T967" i="18"/>
  <c r="T912" i="14"/>
  <c r="T955" i="18"/>
  <c r="T1005" i="18"/>
  <c r="U986" i="13"/>
  <c r="U970" i="14"/>
  <c r="P1035" i="14"/>
  <c r="N756" i="14"/>
  <c r="T973" i="13"/>
  <c r="N1069" i="13"/>
  <c r="U899" i="18"/>
  <c r="U1053" i="18"/>
  <c r="T1053" i="13"/>
  <c r="T1007" i="18"/>
  <c r="T1053" i="14"/>
  <c r="U1041" i="14"/>
  <c r="U970" i="18"/>
  <c r="U889" i="18"/>
  <c r="T917" i="13"/>
  <c r="T987" i="13"/>
  <c r="N1037" i="18"/>
  <c r="U1036" i="18"/>
  <c r="T489" i="18"/>
  <c r="U1051" i="18"/>
  <c r="T1002" i="14"/>
  <c r="U1057" i="14"/>
  <c r="U985" i="13"/>
  <c r="U920" i="18"/>
  <c r="T1051" i="14"/>
  <c r="U397" i="14"/>
  <c r="U909" i="14"/>
  <c r="U1012" i="14"/>
  <c r="N1066" i="13"/>
  <c r="U975" i="13"/>
  <c r="T955" i="14"/>
  <c r="T753" i="18"/>
  <c r="U1010" i="18"/>
  <c r="T988" i="14"/>
  <c r="Y612" i="17"/>
  <c r="T911" i="14"/>
  <c r="T981" i="13"/>
  <c r="T970" i="14"/>
  <c r="N1047" i="18"/>
  <c r="T972" i="14"/>
  <c r="U921" i="13"/>
  <c r="U994" i="13"/>
  <c r="T918" i="18"/>
  <c r="U973" i="13"/>
  <c r="P901" i="14"/>
  <c r="T1075" i="13"/>
  <c r="U1053" i="13"/>
  <c r="U402" i="13"/>
  <c r="T1041" i="14"/>
  <c r="U920" i="13"/>
  <c r="P531" i="18"/>
  <c r="T959" i="18"/>
  <c r="U975" i="14"/>
  <c r="U1068" i="13"/>
  <c r="Q87" i="21"/>
  <c r="N990" i="18"/>
  <c r="T957" i="14"/>
  <c r="U956" i="13"/>
  <c r="T812" i="13"/>
  <c r="U904" i="14"/>
  <c r="U976" i="13"/>
  <c r="T991" i="13"/>
  <c r="T907" i="18"/>
  <c r="T1078" i="13"/>
  <c r="U1013" i="18"/>
  <c r="T1029" i="13"/>
  <c r="T898" i="18"/>
  <c r="U1051" i="14"/>
  <c r="U923" i="14"/>
  <c r="U895" i="18"/>
  <c r="U1011" i="18"/>
  <c r="U1017" i="13"/>
  <c r="N972" i="18"/>
  <c r="T975" i="13"/>
  <c r="N659" i="18"/>
  <c r="N661" i="18" s="1"/>
  <c r="T945" i="14"/>
  <c r="T987" i="18"/>
  <c r="T958" i="14"/>
  <c r="T939" i="13"/>
  <c r="U447" i="18"/>
  <c r="U1069" i="13"/>
  <c r="U1075" i="13"/>
  <c r="T983" i="13"/>
  <c r="T1034" i="13"/>
  <c r="U913" i="13"/>
  <c r="T769" i="13"/>
  <c r="N909" i="13"/>
  <c r="U1049" i="18"/>
  <c r="T952" i="14"/>
  <c r="N812" i="13"/>
  <c r="T904" i="14"/>
  <c r="N976" i="13"/>
  <c r="U1049" i="13"/>
  <c r="U1020" i="13"/>
  <c r="T976" i="14"/>
  <c r="T940" i="18"/>
  <c r="U1009" i="18"/>
  <c r="U1024" i="13"/>
  <c r="T986" i="14"/>
  <c r="T920" i="18"/>
  <c r="N918" i="14"/>
  <c r="H87" i="21"/>
  <c r="U1044" i="18"/>
  <c r="N994" i="18"/>
  <c r="T1066" i="13"/>
  <c r="U1012" i="18"/>
  <c r="U919" i="13"/>
  <c r="T953" i="18"/>
  <c r="T892" i="18"/>
  <c r="U449" i="14"/>
  <c r="P1050" i="18"/>
  <c r="T1046" i="18"/>
  <c r="U1043" i="18"/>
  <c r="T1056" i="18"/>
  <c r="U1047" i="18"/>
  <c r="T1058" i="13"/>
  <c r="U990" i="13"/>
  <c r="T917" i="18"/>
  <c r="T1035" i="14"/>
  <c r="T756" i="14"/>
  <c r="T969" i="18"/>
  <c r="P402" i="13"/>
  <c r="P404" i="13" s="1"/>
  <c r="U395" i="18"/>
  <c r="U397" i="18" s="1"/>
  <c r="N982" i="13"/>
  <c r="U962" i="18"/>
  <c r="P1080" i="13"/>
  <c r="N673" i="13"/>
  <c r="P909" i="13"/>
  <c r="N726" i="13"/>
  <c r="U963" i="18"/>
  <c r="U894" i="14"/>
  <c r="T1054" i="13"/>
  <c r="U970" i="13"/>
  <c r="T956" i="14"/>
  <c r="U991" i="13"/>
  <c r="N1052" i="18"/>
  <c r="T1020" i="13"/>
  <c r="U902" i="18"/>
  <c r="U976" i="14"/>
  <c r="U900" i="18"/>
  <c r="N1003" i="14"/>
  <c r="U1016" i="13"/>
  <c r="P541" i="13"/>
  <c r="U999" i="14"/>
  <c r="I87" i="21"/>
  <c r="O87" i="21"/>
  <c r="J87" i="21"/>
  <c r="X935" i="14"/>
  <c r="R935" i="14"/>
  <c r="Y599" i="17"/>
  <c r="X277" i="17"/>
  <c r="W277" i="17"/>
  <c r="S935" i="14"/>
  <c r="Q935" i="14"/>
  <c r="P935" i="14"/>
  <c r="U935" i="14"/>
  <c r="J935" i="14"/>
  <c r="N935" i="14"/>
  <c r="T935" i="14"/>
  <c r="L935" i="14"/>
  <c r="O935" i="14"/>
  <c r="V935" i="14"/>
  <c r="M935" i="14"/>
  <c r="Y95" i="13"/>
  <c r="Y141" i="13"/>
  <c r="Y139" i="18"/>
  <c r="Y95" i="18"/>
  <c r="Y670" i="14"/>
  <c r="K935" i="14"/>
  <c r="Y260" i="18"/>
  <c r="Y177" i="18"/>
  <c r="Y253" i="18"/>
  <c r="Y192" i="18"/>
  <c r="Y263" i="13"/>
  <c r="Y260" i="14"/>
  <c r="Y250" i="13"/>
  <c r="Y266" i="13"/>
  <c r="Y256" i="13"/>
  <c r="Y96" i="14"/>
  <c r="Y125" i="13"/>
  <c r="Y165" i="13"/>
  <c r="Y192" i="13"/>
  <c r="Y148" i="14"/>
  <c r="Y105" i="18"/>
  <c r="Y161" i="18"/>
  <c r="Y112" i="13"/>
  <c r="Y193" i="13"/>
  <c r="Y239" i="13"/>
  <c r="Y260" i="13"/>
  <c r="Y115" i="13"/>
  <c r="Y159" i="13"/>
  <c r="Y405" i="14"/>
  <c r="Y197" i="18"/>
  <c r="Y224" i="13"/>
  <c r="Y155" i="13"/>
  <c r="Y261" i="13"/>
  <c r="Y165" i="14"/>
  <c r="Y249" i="13"/>
  <c r="Y267" i="13"/>
  <c r="Y164" i="13"/>
  <c r="Y675" i="18"/>
  <c r="Y249" i="18"/>
  <c r="Y240" i="18"/>
  <c r="Y112" i="14"/>
  <c r="Y176" i="13"/>
  <c r="Y407" i="18"/>
  <c r="Y241" i="18"/>
  <c r="Y98" i="18"/>
  <c r="Y121" i="18"/>
  <c r="Y216" i="13"/>
  <c r="Y149" i="14"/>
  <c r="Y238" i="13"/>
  <c r="Y251" i="13"/>
  <c r="Y189" i="18"/>
  <c r="Y671" i="18"/>
  <c r="W935" i="14"/>
  <c r="Y115" i="14"/>
  <c r="Y413" i="14"/>
  <c r="Y258" i="18"/>
  <c r="Y254" i="18"/>
  <c r="Y165" i="18"/>
  <c r="Y118" i="18"/>
  <c r="Y161" i="13"/>
  <c r="Y124" i="14"/>
  <c r="Y116" i="14"/>
  <c r="Y104" i="14"/>
  <c r="Y100" i="14"/>
  <c r="Y128" i="13"/>
  <c r="Y168" i="13"/>
  <c r="G29" i="24"/>
  <c r="G36" i="1"/>
  <c r="R143" i="18"/>
  <c r="R935" i="18" s="1"/>
  <c r="R931" i="18"/>
  <c r="R184" i="14"/>
  <c r="R943" i="14"/>
  <c r="J184" i="14"/>
  <c r="J943" i="14"/>
  <c r="K931" i="18"/>
  <c r="K143" i="18"/>
  <c r="K935" i="18" s="1"/>
  <c r="U143" i="18"/>
  <c r="U935" i="18" s="1"/>
  <c r="U931" i="18"/>
  <c r="Y202" i="18"/>
  <c r="Y175" i="18"/>
  <c r="Y238" i="18"/>
  <c r="Y253" i="13"/>
  <c r="Y199" i="13"/>
  <c r="Y252" i="14"/>
  <c r="Y213" i="13"/>
  <c r="Y212" i="13"/>
  <c r="Y244" i="13"/>
  <c r="Y229" i="13"/>
  <c r="Y122" i="13"/>
  <c r="Y162" i="13"/>
  <c r="Y150" i="18"/>
  <c r="Y140" i="14"/>
  <c r="Y266" i="14"/>
  <c r="Y244" i="14"/>
  <c r="Y166" i="13"/>
  <c r="U227" i="13"/>
  <c r="U1005" i="13"/>
  <c r="K227" i="13"/>
  <c r="K1005" i="13"/>
  <c r="Y205" i="18"/>
  <c r="P132" i="14"/>
  <c r="P890" i="14"/>
  <c r="P227" i="14"/>
  <c r="Y455" i="14"/>
  <c r="Y623" i="18"/>
  <c r="J797" i="18"/>
  <c r="H17" i="3" s="1"/>
  <c r="U887" i="18"/>
  <c r="U131" i="18"/>
  <c r="V887" i="18"/>
  <c r="V131" i="18"/>
  <c r="P1023" i="18"/>
  <c r="P267" i="18"/>
  <c r="S1023" i="18"/>
  <c r="S267" i="18"/>
  <c r="Y126" i="14"/>
  <c r="Y197" i="14"/>
  <c r="Y110" i="14"/>
  <c r="Y153" i="13"/>
  <c r="Y202" i="13"/>
  <c r="T131" i="13"/>
  <c r="T908" i="13"/>
  <c r="O131" i="13"/>
  <c r="O908" i="13"/>
  <c r="Y264" i="18"/>
  <c r="Y207" i="18"/>
  <c r="Y179" i="13"/>
  <c r="Y113" i="14"/>
  <c r="Y196" i="14"/>
  <c r="Y215" i="14"/>
  <c r="Y163" i="14"/>
  <c r="Y126" i="13"/>
  <c r="Y120" i="13"/>
  <c r="Y272" i="13"/>
  <c r="Y101" i="13"/>
  <c r="Y176" i="18"/>
  <c r="Y245" i="13"/>
  <c r="Y192" i="14"/>
  <c r="Y177" i="14"/>
  <c r="Y411" i="18"/>
  <c r="J183" i="18"/>
  <c r="J939" i="18"/>
  <c r="W939" i="18"/>
  <c r="W183" i="18"/>
  <c r="W975" i="18" s="1"/>
  <c r="T18" i="13"/>
  <c r="T827" i="13"/>
  <c r="M18" i="13"/>
  <c r="M827" i="13"/>
  <c r="S276" i="13"/>
  <c r="S948" i="13"/>
  <c r="L276" i="13"/>
  <c r="L948" i="13"/>
  <c r="X809" i="14"/>
  <c r="X813" i="14" s="1"/>
  <c r="X18" i="14"/>
  <c r="P18" i="14"/>
  <c r="P809" i="14"/>
  <c r="Y262" i="18"/>
  <c r="Y239" i="18"/>
  <c r="Y258" i="14"/>
  <c r="Y234" i="14"/>
  <c r="Y224" i="14"/>
  <c r="Y117" i="13"/>
  <c r="Y209" i="14"/>
  <c r="Y221" i="13"/>
  <c r="Y219" i="13"/>
  <c r="Y359" i="18"/>
  <c r="Y235" i="18"/>
  <c r="Y253" i="14"/>
  <c r="Y734" i="13"/>
  <c r="Y170" i="18"/>
  <c r="Y167" i="18"/>
  <c r="Y160" i="18"/>
  <c r="Y178" i="18"/>
  <c r="Y120" i="14"/>
  <c r="Y170" i="14"/>
  <c r="Q145" i="13"/>
  <c r="Q954" i="13"/>
  <c r="W962" i="13"/>
  <c r="W997" i="13" s="1"/>
  <c r="W184" i="13"/>
  <c r="Q184" i="13"/>
  <c r="Q962" i="13"/>
  <c r="T226" i="14"/>
  <c r="T985" i="14"/>
  <c r="K226" i="14"/>
  <c r="K985" i="14"/>
  <c r="Q662" i="14"/>
  <c r="Q757" i="14"/>
  <c r="S268" i="14"/>
  <c r="S1027" i="14"/>
  <c r="J268" i="14"/>
  <c r="J1027" i="14"/>
  <c r="U981" i="18"/>
  <c r="U225" i="18"/>
  <c r="W981" i="18"/>
  <c r="W225" i="18"/>
  <c r="W1017" i="18" s="1"/>
  <c r="X1048" i="13"/>
  <c r="X1083" i="13" s="1"/>
  <c r="X270" i="13"/>
  <c r="T270" i="13"/>
  <c r="T1048" i="13"/>
  <c r="W399" i="14"/>
  <c r="W535" i="14" s="1"/>
  <c r="R399" i="14"/>
  <c r="R535" i="14" s="1"/>
  <c r="Y103" i="18"/>
  <c r="Y190" i="18"/>
  <c r="Y159" i="18"/>
  <c r="O184" i="14"/>
  <c r="O943" i="14"/>
  <c r="Y108" i="14"/>
  <c r="Y114" i="14"/>
  <c r="Y175" i="13"/>
  <c r="Y171" i="13"/>
  <c r="T931" i="18"/>
  <c r="T143" i="18"/>
  <c r="T935" i="18" s="1"/>
  <c r="N143" i="18"/>
  <c r="N935" i="18" s="1"/>
  <c r="N931" i="18"/>
  <c r="Y180" i="18"/>
  <c r="R227" i="13"/>
  <c r="R1005" i="13"/>
  <c r="J227" i="13"/>
  <c r="J1005" i="13"/>
  <c r="Y113" i="18"/>
  <c r="W227" i="14"/>
  <c r="W890" i="14"/>
  <c r="W927" i="14" s="1"/>
  <c r="W132" i="14"/>
  <c r="Q132" i="14"/>
  <c r="Q890" i="14"/>
  <c r="Q227" i="14"/>
  <c r="W797" i="18"/>
  <c r="U17" i="3" s="1"/>
  <c r="L887" i="18"/>
  <c r="L131" i="18"/>
  <c r="W887" i="18"/>
  <c r="W131" i="18"/>
  <c r="N1023" i="18"/>
  <c r="N267" i="18"/>
  <c r="T1023" i="18"/>
  <c r="T267" i="18"/>
  <c r="U131" i="13"/>
  <c r="U908" i="13"/>
  <c r="M131" i="13"/>
  <c r="M908" i="13"/>
  <c r="Y255" i="18"/>
  <c r="Y237" i="18"/>
  <c r="O939" i="18"/>
  <c r="O183" i="18"/>
  <c r="X939" i="18"/>
  <c r="X183" i="18"/>
  <c r="X975" i="18" s="1"/>
  <c r="U18" i="13"/>
  <c r="U827" i="13"/>
  <c r="N18" i="13"/>
  <c r="N827" i="13"/>
  <c r="Y463" i="13"/>
  <c r="Y720" i="14"/>
  <c r="Y126" i="18"/>
  <c r="Y160" i="13"/>
  <c r="Y239" i="14"/>
  <c r="Y103" i="14"/>
  <c r="Y258" i="13"/>
  <c r="Y119" i="14"/>
  <c r="U276" i="13"/>
  <c r="U948" i="13"/>
  <c r="J276" i="13"/>
  <c r="J948" i="13"/>
  <c r="R404" i="13"/>
  <c r="R545" i="13" s="1"/>
  <c r="W809" i="14"/>
  <c r="W813" i="14" s="1"/>
  <c r="W18" i="14"/>
  <c r="O18" i="14"/>
  <c r="O809" i="14"/>
  <c r="Y196" i="18"/>
  <c r="Y172" i="18"/>
  <c r="Y243" i="14"/>
  <c r="Y169" i="13"/>
  <c r="Y125" i="14"/>
  <c r="Y223" i="13"/>
  <c r="Y237" i="13"/>
  <c r="Y100" i="13"/>
  <c r="X145" i="13"/>
  <c r="X954" i="13"/>
  <c r="X958" i="13" s="1"/>
  <c r="P145" i="13"/>
  <c r="P954" i="13"/>
  <c r="K274" i="5"/>
  <c r="I404" i="13"/>
  <c r="J675" i="13"/>
  <c r="J816" i="13" s="1"/>
  <c r="X962" i="13"/>
  <c r="X997" i="13" s="1"/>
  <c r="X184" i="13"/>
  <c r="O184" i="13"/>
  <c r="O962" i="13"/>
  <c r="Y263" i="14"/>
  <c r="Y219" i="14"/>
  <c r="Y171" i="18"/>
  <c r="Y204" i="18"/>
  <c r="Y198" i="18"/>
  <c r="Y162" i="14"/>
  <c r="Y211" i="14"/>
  <c r="Y238" i="14"/>
  <c r="Y171" i="14"/>
  <c r="Y154" i="13"/>
  <c r="Y143" i="13"/>
  <c r="Y99" i="14"/>
  <c r="Y104" i="13"/>
  <c r="Y248" i="13"/>
  <c r="Y157" i="14"/>
  <c r="Y241" i="13"/>
  <c r="Y259" i="13"/>
  <c r="Y156" i="13"/>
  <c r="Y420" i="13"/>
  <c r="Y111" i="14"/>
  <c r="Y220" i="13"/>
  <c r="Y207" i="13"/>
  <c r="Q226" i="14"/>
  <c r="Q985" i="14"/>
  <c r="J226" i="14"/>
  <c r="J985" i="14"/>
  <c r="W757" i="14"/>
  <c r="W662" i="14"/>
  <c r="W664" i="14" s="1"/>
  <c r="W800" i="14" s="1"/>
  <c r="P662" i="14"/>
  <c r="P757" i="14"/>
  <c r="Y166" i="14"/>
  <c r="Y232" i="14"/>
  <c r="Q268" i="14"/>
  <c r="Q1027" i="14"/>
  <c r="Y279" i="14"/>
  <c r="Y166" i="18"/>
  <c r="Y168" i="18"/>
  <c r="Y106" i="18"/>
  <c r="Q225" i="18"/>
  <c r="Q981" i="18"/>
  <c r="Y216" i="14"/>
  <c r="Y242" i="13"/>
  <c r="Y203" i="13"/>
  <c r="Y101" i="14"/>
  <c r="Y173" i="14"/>
  <c r="Y257" i="13"/>
  <c r="Y111" i="13"/>
  <c r="Y172" i="13"/>
  <c r="W1048" i="13"/>
  <c r="W1083" i="13" s="1"/>
  <c r="W270" i="13"/>
  <c r="O270" i="13"/>
  <c r="O1048" i="13"/>
  <c r="X399" i="14"/>
  <c r="X535" i="14" s="1"/>
  <c r="P184" i="14"/>
  <c r="P943" i="14"/>
  <c r="Y219" i="18"/>
  <c r="W943" i="14"/>
  <c r="W979" i="14" s="1"/>
  <c r="W184" i="14"/>
  <c r="S184" i="14"/>
  <c r="S943" i="14"/>
  <c r="Y111" i="18"/>
  <c r="Y122" i="18"/>
  <c r="Y157" i="18"/>
  <c r="Y96" i="18"/>
  <c r="J931" i="18"/>
  <c r="J143" i="18"/>
  <c r="J935" i="18" s="1"/>
  <c r="Y241" i="14"/>
  <c r="Y217" i="14"/>
  <c r="Y105" i="13"/>
  <c r="Y97" i="14"/>
  <c r="Y217" i="13"/>
  <c r="Y204" i="13"/>
  <c r="Y114" i="13"/>
  <c r="Y759" i="18"/>
  <c r="Y216" i="18"/>
  <c r="Y114" i="18"/>
  <c r="Y193" i="18"/>
  <c r="Y160" i="14"/>
  <c r="Y196" i="13"/>
  <c r="Y205" i="13"/>
  <c r="S227" i="13"/>
  <c r="S1005" i="13"/>
  <c r="X890" i="14"/>
  <c r="X927" i="14" s="1"/>
  <c r="X227" i="14"/>
  <c r="X132" i="14"/>
  <c r="O132" i="14"/>
  <c r="O890" i="14"/>
  <c r="O227" i="14"/>
  <c r="Y203" i="14"/>
  <c r="Y220" i="14"/>
  <c r="Y254" i="14"/>
  <c r="Y202" i="14"/>
  <c r="Y242" i="14"/>
  <c r="Y127" i="14"/>
  <c r="P887" i="18"/>
  <c r="P131" i="18"/>
  <c r="X887" i="18"/>
  <c r="X131" i="18"/>
  <c r="K1023" i="18"/>
  <c r="K267" i="18"/>
  <c r="W1023" i="18"/>
  <c r="W267" i="18"/>
  <c r="W1059" i="18" s="1"/>
  <c r="I661" i="18"/>
  <c r="L269" i="10"/>
  <c r="R131" i="13"/>
  <c r="R908" i="13"/>
  <c r="L131" i="13"/>
  <c r="L908" i="13"/>
  <c r="Y147" i="18"/>
  <c r="L183" i="18"/>
  <c r="L939" i="18"/>
  <c r="Y225" i="13"/>
  <c r="Y247" i="13"/>
  <c r="Y108" i="13"/>
  <c r="V18" i="13"/>
  <c r="V827" i="13"/>
  <c r="L18" i="13"/>
  <c r="L827" i="13"/>
  <c r="Y106" i="14"/>
  <c r="Y194" i="14"/>
  <c r="Y120" i="18"/>
  <c r="Y261" i="18"/>
  <c r="Y214" i="18"/>
  <c r="Y135" i="13"/>
  <c r="R276" i="13"/>
  <c r="R948" i="13"/>
  <c r="Y155" i="14"/>
  <c r="Y116" i="13"/>
  <c r="Y109" i="13"/>
  <c r="Y262" i="13"/>
  <c r="Y240" i="13"/>
  <c r="Y366" i="13"/>
  <c r="V18" i="14"/>
  <c r="V809" i="14"/>
  <c r="N18" i="14"/>
  <c r="N809" i="14"/>
  <c r="Y406" i="13"/>
  <c r="Y937" i="14"/>
  <c r="W954" i="13"/>
  <c r="W958" i="13" s="1"/>
  <c r="W145" i="13"/>
  <c r="O145" i="13"/>
  <c r="O954" i="13"/>
  <c r="Y637" i="13"/>
  <c r="V184" i="13"/>
  <c r="V962" i="13"/>
  <c r="N184" i="13"/>
  <c r="N962" i="13"/>
  <c r="L274" i="5"/>
  <c r="I675" i="13"/>
  <c r="Y115" i="18"/>
  <c r="Y244" i="18"/>
  <c r="Y208" i="18"/>
  <c r="Y110" i="18"/>
  <c r="Y268" i="13"/>
  <c r="Y222" i="13"/>
  <c r="Y105" i="14"/>
  <c r="Y181" i="14"/>
  <c r="Y265" i="13"/>
  <c r="Y118" i="13"/>
  <c r="Y180" i="13"/>
  <c r="Y200" i="18"/>
  <c r="Y148" i="18"/>
  <c r="Y190" i="14"/>
  <c r="R226" i="14"/>
  <c r="R985" i="14"/>
  <c r="Y453" i="18"/>
  <c r="X757" i="14"/>
  <c r="X662" i="14"/>
  <c r="X664" i="14" s="1"/>
  <c r="X800" i="14" s="1"/>
  <c r="N662" i="14"/>
  <c r="N757" i="14"/>
  <c r="Y246" i="13"/>
  <c r="Y210" i="13"/>
  <c r="X1027" i="14"/>
  <c r="X1063" i="14" s="1"/>
  <c r="X268" i="14"/>
  <c r="O268" i="14"/>
  <c r="O1027" i="14"/>
  <c r="N981" i="18"/>
  <c r="N225" i="18"/>
  <c r="T981" i="18"/>
  <c r="T225" i="18"/>
  <c r="P270" i="13"/>
  <c r="P1048" i="13"/>
  <c r="N270" i="13"/>
  <c r="N1048" i="13"/>
  <c r="W1005" i="13"/>
  <c r="W1040" i="13" s="1"/>
  <c r="W227" i="13"/>
  <c r="Q227" i="13"/>
  <c r="Q1005" i="13"/>
  <c r="T132" i="14"/>
  <c r="T890" i="14"/>
  <c r="T227" i="14"/>
  <c r="M132" i="14"/>
  <c r="M890" i="14"/>
  <c r="M227" i="14"/>
  <c r="Q887" i="18"/>
  <c r="Q131" i="18"/>
  <c r="Q1023" i="18"/>
  <c r="Q267" i="18"/>
  <c r="X1023" i="18"/>
  <c r="X267" i="18"/>
  <c r="X1059" i="18" s="1"/>
  <c r="S131" i="13"/>
  <c r="S908" i="13"/>
  <c r="J131" i="13"/>
  <c r="J908" i="13"/>
  <c r="Y116" i="18"/>
  <c r="Y222" i="18"/>
  <c r="M939" i="18"/>
  <c r="M183" i="18"/>
  <c r="S939" i="18"/>
  <c r="S183" i="18"/>
  <c r="S18" i="13"/>
  <c r="S827" i="13"/>
  <c r="K18" i="13"/>
  <c r="K827" i="13"/>
  <c r="Y556" i="13"/>
  <c r="X276" i="13"/>
  <c r="X948" i="13"/>
  <c r="X1089" i="13" s="1"/>
  <c r="Q276" i="13"/>
  <c r="Q948" i="13"/>
  <c r="X404" i="13"/>
  <c r="X545" i="13" s="1"/>
  <c r="U18" i="14"/>
  <c r="U809" i="14"/>
  <c r="M18" i="14"/>
  <c r="M809" i="14"/>
  <c r="Y246" i="18"/>
  <c r="Y112" i="18"/>
  <c r="Y101" i="18"/>
  <c r="Y153" i="18"/>
  <c r="Y195" i="14"/>
  <c r="Y102" i="14"/>
  <c r="Y150" i="13"/>
  <c r="V145" i="13"/>
  <c r="V954" i="13"/>
  <c r="N145" i="13"/>
  <c r="N954" i="13"/>
  <c r="X675" i="13"/>
  <c r="X816" i="13" s="1"/>
  <c r="Y97" i="18"/>
  <c r="Y203" i="18"/>
  <c r="Y162" i="18"/>
  <c r="Y110" i="13"/>
  <c r="Y102" i="13"/>
  <c r="Y254" i="13"/>
  <c r="U184" i="13"/>
  <c r="U962" i="13"/>
  <c r="M184" i="13"/>
  <c r="M962" i="13"/>
  <c r="Y158" i="18"/>
  <c r="Y247" i="14"/>
  <c r="Y98" i="14"/>
  <c r="Y157" i="13"/>
  <c r="Y259" i="14"/>
  <c r="X226" i="14"/>
  <c r="X985" i="14"/>
  <c r="X1021" i="14" s="1"/>
  <c r="P226" i="14"/>
  <c r="P985" i="14"/>
  <c r="U662" i="14"/>
  <c r="U757" i="14"/>
  <c r="O662" i="14"/>
  <c r="O757" i="14"/>
  <c r="E90" i="21"/>
  <c r="W1027" i="14"/>
  <c r="W1063" i="14" s="1"/>
  <c r="W268" i="14"/>
  <c r="P268" i="14"/>
  <c r="P1027" i="14"/>
  <c r="M981" i="18"/>
  <c r="M225" i="18"/>
  <c r="J981" i="18"/>
  <c r="J225" i="18"/>
  <c r="F35" i="12"/>
  <c r="U270" i="13"/>
  <c r="U1048" i="13"/>
  <c r="M270" i="13"/>
  <c r="M1048" i="13"/>
  <c r="Y204" i="14"/>
  <c r="Y206" i="13"/>
  <c r="Y200" i="13"/>
  <c r="Y123" i="14"/>
  <c r="Y99" i="13"/>
  <c r="M931" i="18"/>
  <c r="M143" i="18"/>
  <c r="M935" i="18" s="1"/>
  <c r="O931" i="18"/>
  <c r="O143" i="18"/>
  <c r="O935" i="18" s="1"/>
  <c r="X1005" i="13"/>
  <c r="X1040" i="13" s="1"/>
  <c r="X227" i="13"/>
  <c r="M227" i="13"/>
  <c r="M1005" i="13"/>
  <c r="Y243" i="13"/>
  <c r="Y103" i="13"/>
  <c r="U132" i="14"/>
  <c r="U890" i="14"/>
  <c r="U227" i="14"/>
  <c r="N132" i="14"/>
  <c r="N890" i="14"/>
  <c r="N227" i="14"/>
  <c r="Y717" i="18"/>
  <c r="J131" i="18"/>
  <c r="J887" i="18"/>
  <c r="S887" i="18"/>
  <c r="S131" i="18"/>
  <c r="Y285" i="13"/>
  <c r="Y231" i="18"/>
  <c r="M1023" i="18"/>
  <c r="M267" i="18"/>
  <c r="Y124" i="18"/>
  <c r="Y150" i="14"/>
  <c r="Y250" i="14"/>
  <c r="Y236" i="14"/>
  <c r="Y127" i="13"/>
  <c r="Y113" i="13"/>
  <c r="Y100" i="18"/>
  <c r="Y140" i="18"/>
  <c r="Y173" i="13"/>
  <c r="Y167" i="13"/>
  <c r="Q131" i="13"/>
  <c r="Q908" i="13"/>
  <c r="T939" i="18"/>
  <c r="T183" i="18"/>
  <c r="R939" i="18"/>
  <c r="R183" i="18"/>
  <c r="R18" i="13"/>
  <c r="R827" i="13"/>
  <c r="J18" i="13"/>
  <c r="J827" i="13"/>
  <c r="W948" i="13"/>
  <c r="W1089" i="13" s="1"/>
  <c r="W276" i="13"/>
  <c r="P276" i="13"/>
  <c r="P948" i="13"/>
  <c r="W404" i="13"/>
  <c r="W545" i="13" s="1"/>
  <c r="T18" i="14"/>
  <c r="T809" i="14"/>
  <c r="K18" i="14"/>
  <c r="K809" i="14"/>
  <c r="R533" i="18"/>
  <c r="P17" i="2" s="1"/>
  <c r="J274" i="5"/>
  <c r="I133" i="13"/>
  <c r="M133" i="5"/>
  <c r="U145" i="13"/>
  <c r="U954" i="13"/>
  <c r="L145" i="13"/>
  <c r="L954" i="13"/>
  <c r="W675" i="13"/>
  <c r="W816" i="13" s="1"/>
  <c r="T184" i="13"/>
  <c r="T962" i="13"/>
  <c r="L184" i="13"/>
  <c r="L962" i="13"/>
  <c r="W985" i="14"/>
  <c r="W1021" i="14" s="1"/>
  <c r="W226" i="14"/>
  <c r="O226" i="14"/>
  <c r="O985" i="14"/>
  <c r="T662" i="14"/>
  <c r="T757" i="14"/>
  <c r="M662" i="14"/>
  <c r="M757" i="14"/>
  <c r="T268" i="14"/>
  <c r="T1027" i="14"/>
  <c r="N268" i="14"/>
  <c r="N1027" i="14"/>
  <c r="R981" i="18"/>
  <c r="R225" i="18"/>
  <c r="V981" i="18"/>
  <c r="V225" i="18"/>
  <c r="Y104" i="18"/>
  <c r="V270" i="13"/>
  <c r="V1048" i="13"/>
  <c r="L270" i="13"/>
  <c r="L1048" i="13"/>
  <c r="P143" i="18"/>
  <c r="P935" i="18" s="1"/>
  <c r="P931" i="18"/>
  <c r="T184" i="14"/>
  <c r="T943" i="14"/>
  <c r="N184" i="14"/>
  <c r="N943" i="14"/>
  <c r="X931" i="18"/>
  <c r="X143" i="18"/>
  <c r="X935" i="18" s="1"/>
  <c r="V931" i="18"/>
  <c r="V143" i="18"/>
  <c r="V935" i="18" s="1"/>
  <c r="V227" i="13"/>
  <c r="V1005" i="13"/>
  <c r="N227" i="13"/>
  <c r="N1005" i="13"/>
  <c r="I399" i="14"/>
  <c r="K270" i="6"/>
  <c r="I535" i="14" s="1"/>
  <c r="V132" i="14"/>
  <c r="V890" i="14"/>
  <c r="V227" i="14"/>
  <c r="L132" i="14"/>
  <c r="L890" i="14"/>
  <c r="L227" i="14"/>
  <c r="Y218" i="18"/>
  <c r="Y163" i="18"/>
  <c r="Y213" i="18"/>
  <c r="Y123" i="13"/>
  <c r="Y212" i="14"/>
  <c r="Y233" i="14"/>
  <c r="Y210" i="14"/>
  <c r="Y193" i="14"/>
  <c r="Y264" i="13"/>
  <c r="Y214" i="13"/>
  <c r="Y201" i="13"/>
  <c r="Y106" i="13"/>
  <c r="N131" i="18"/>
  <c r="N887" i="18"/>
  <c r="M887" i="18"/>
  <c r="M131" i="18"/>
  <c r="R1023" i="18"/>
  <c r="R267" i="18"/>
  <c r="L1023" i="18"/>
  <c r="L267" i="18"/>
  <c r="Y201" i="18"/>
  <c r="X908" i="13"/>
  <c r="X131" i="13"/>
  <c r="P131" i="13"/>
  <c r="P908" i="13"/>
  <c r="Y251" i="18"/>
  <c r="Y175" i="14"/>
  <c r="Q939" i="18"/>
  <c r="Q183" i="18"/>
  <c r="V939" i="18"/>
  <c r="V183" i="18"/>
  <c r="Y14" i="13"/>
  <c r="Q18" i="13"/>
  <c r="Q827" i="13"/>
  <c r="O276" i="13"/>
  <c r="O948" i="13"/>
  <c r="M276" i="13"/>
  <c r="M948" i="13"/>
  <c r="S18" i="14"/>
  <c r="S809" i="14"/>
  <c r="L18" i="14"/>
  <c r="L809" i="14"/>
  <c r="T145" i="13"/>
  <c r="T954" i="13"/>
  <c r="M145" i="13"/>
  <c r="M954" i="13"/>
  <c r="Y247" i="18"/>
  <c r="Y96" i="13"/>
  <c r="Y121" i="13"/>
  <c r="S184" i="13"/>
  <c r="S962" i="13"/>
  <c r="K184" i="13"/>
  <c r="K962" i="13"/>
  <c r="Y174" i="18"/>
  <c r="Y677" i="13"/>
  <c r="Y236" i="18"/>
  <c r="Y218" i="13"/>
  <c r="Y403" i="18"/>
  <c r="Y777" i="13"/>
  <c r="Y109" i="18"/>
  <c r="Y243" i="18"/>
  <c r="Y211" i="18"/>
  <c r="Y263" i="18"/>
  <c r="Y201" i="14"/>
  <c r="Y151" i="13"/>
  <c r="Y161" i="14"/>
  <c r="Y109" i="14"/>
  <c r="Y129" i="14"/>
  <c r="Y199" i="14"/>
  <c r="Y118" i="14"/>
  <c r="Y497" i="14"/>
  <c r="S226" i="14"/>
  <c r="S985" i="14"/>
  <c r="N226" i="14"/>
  <c r="N985" i="14"/>
  <c r="Y221" i="18"/>
  <c r="Y261" i="14"/>
  <c r="Y206" i="14"/>
  <c r="Y213" i="14"/>
  <c r="Y207" i="14"/>
  <c r="Y176" i="14"/>
  <c r="Y252" i="13"/>
  <c r="Y211" i="13"/>
  <c r="Y198" i="13"/>
  <c r="Y98" i="13"/>
  <c r="V662" i="14"/>
  <c r="V757" i="14"/>
  <c r="L662" i="14"/>
  <c r="L757" i="14"/>
  <c r="Y123" i="18"/>
  <c r="Y209" i="18"/>
  <c r="Y141" i="18"/>
  <c r="Y242" i="18"/>
  <c r="Y205" i="14"/>
  <c r="Y208" i="14"/>
  <c r="Y222" i="14"/>
  <c r="Y262" i="14"/>
  <c r="V268" i="14"/>
  <c r="V1027" i="14"/>
  <c r="M268" i="14"/>
  <c r="M1027" i="14"/>
  <c r="S981" i="18"/>
  <c r="S225" i="18"/>
  <c r="O225" i="18"/>
  <c r="O981" i="18"/>
  <c r="Y169" i="18"/>
  <c r="Y119" i="18"/>
  <c r="Y158" i="14"/>
  <c r="Y198" i="14"/>
  <c r="Y168" i="14"/>
  <c r="Y215" i="13"/>
  <c r="Y208" i="13"/>
  <c r="Y195" i="13"/>
  <c r="Y15" i="13"/>
  <c r="Y506" i="13"/>
  <c r="R270" i="13"/>
  <c r="R1048" i="13"/>
  <c r="K270" i="13"/>
  <c r="K1048" i="13"/>
  <c r="X943" i="14"/>
  <c r="X979" i="14" s="1"/>
  <c r="X184" i="14"/>
  <c r="V184" i="14"/>
  <c r="V943" i="14"/>
  <c r="Q184" i="14"/>
  <c r="Q943" i="14"/>
  <c r="L184" i="14"/>
  <c r="L943" i="14"/>
  <c r="L931" i="18"/>
  <c r="L143" i="18"/>
  <c r="L935" i="18" s="1"/>
  <c r="W931" i="18"/>
  <c r="W143" i="18"/>
  <c r="W935" i="18" s="1"/>
  <c r="T227" i="13"/>
  <c r="T1005" i="13"/>
  <c r="O227" i="13"/>
  <c r="O1005" i="13"/>
  <c r="G25" i="24"/>
  <c r="S132" i="14"/>
  <c r="S227" i="14"/>
  <c r="S890" i="14"/>
  <c r="K132" i="14"/>
  <c r="K890" i="14"/>
  <c r="K227" i="14"/>
  <c r="Y99" i="18"/>
  <c r="O131" i="18"/>
  <c r="O887" i="18"/>
  <c r="R887" i="18"/>
  <c r="R131" i="18"/>
  <c r="O1023" i="18"/>
  <c r="O267" i="18"/>
  <c r="V1023" i="18"/>
  <c r="V267" i="18"/>
  <c r="Y151" i="18"/>
  <c r="Y250" i="18"/>
  <c r="Y195" i="18"/>
  <c r="Y155" i="18"/>
  <c r="Y237" i="14"/>
  <c r="Y200" i="14"/>
  <c r="Y121" i="14"/>
  <c r="Y156" i="14"/>
  <c r="Y172" i="14"/>
  <c r="Y152" i="14"/>
  <c r="Y182" i="13"/>
  <c r="W908" i="13"/>
  <c r="W131" i="13"/>
  <c r="K131" i="13"/>
  <c r="K908" i="13"/>
  <c r="K939" i="18"/>
  <c r="K183" i="18"/>
  <c r="P939" i="18"/>
  <c r="P183" i="18"/>
  <c r="W18" i="13"/>
  <c r="W827" i="13"/>
  <c r="W831" i="13" s="1"/>
  <c r="O18" i="13"/>
  <c r="O827" i="13"/>
  <c r="Y181" i="13"/>
  <c r="Y177" i="13"/>
  <c r="Y667" i="18"/>
  <c r="Y154" i="18"/>
  <c r="Y125" i="18"/>
  <c r="Y164" i="18"/>
  <c r="Y212" i="18"/>
  <c r="Y240" i="14"/>
  <c r="Y264" i="14"/>
  <c r="Y257" i="14"/>
  <c r="I134" i="14"/>
  <c r="M134" i="6"/>
  <c r="J270" i="6"/>
  <c r="Y107" i="18"/>
  <c r="J269" i="10"/>
  <c r="M133" i="10"/>
  <c r="I133" i="18"/>
  <c r="V276" i="13"/>
  <c r="V948" i="13"/>
  <c r="N276" i="13"/>
  <c r="N948" i="13"/>
  <c r="Y215" i="18"/>
  <c r="Y221" i="14"/>
  <c r="Y170" i="13"/>
  <c r="Y174" i="14"/>
  <c r="Y164" i="14"/>
  <c r="Y14" i="14"/>
  <c r="Q18" i="14"/>
  <c r="Q809" i="14"/>
  <c r="J18" i="14"/>
  <c r="J809" i="14"/>
  <c r="X533" i="18"/>
  <c r="V17" i="2" s="1"/>
  <c r="S145" i="13"/>
  <c r="S954" i="13"/>
  <c r="K145" i="13"/>
  <c r="K954" i="13"/>
  <c r="I397" i="18"/>
  <c r="K269" i="10"/>
  <c r="R184" i="13"/>
  <c r="R962" i="13"/>
  <c r="J184" i="13"/>
  <c r="J962" i="13"/>
  <c r="Y210" i="18"/>
  <c r="Y159" i="14"/>
  <c r="Y122" i="14"/>
  <c r="Y163" i="13"/>
  <c r="Y178" i="13"/>
  <c r="Y174" i="13"/>
  <c r="U226" i="14"/>
  <c r="U985" i="14"/>
  <c r="M226" i="14"/>
  <c r="M985" i="14"/>
  <c r="Y217" i="18"/>
  <c r="Y259" i="18"/>
  <c r="Y179" i="18"/>
  <c r="Y108" i="18"/>
  <c r="Y234" i="18"/>
  <c r="Y199" i="18"/>
  <c r="Y245" i="14"/>
  <c r="Y178" i="14"/>
  <c r="Y182" i="14"/>
  <c r="S662" i="14"/>
  <c r="S757" i="14"/>
  <c r="K662" i="14"/>
  <c r="K757" i="14"/>
  <c r="R268" i="14"/>
  <c r="R1027" i="14"/>
  <c r="L268" i="14"/>
  <c r="L1027" i="14"/>
  <c r="P225" i="18"/>
  <c r="P981" i="18"/>
  <c r="K981" i="18"/>
  <c r="K225" i="18"/>
  <c r="L270" i="6"/>
  <c r="I800" i="14" s="1"/>
  <c r="I664" i="14"/>
  <c r="Q270" i="13"/>
  <c r="Q1048" i="13"/>
  <c r="J270" i="13"/>
  <c r="J1048" i="13"/>
  <c r="M184" i="14"/>
  <c r="M943" i="14"/>
  <c r="U184" i="14"/>
  <c r="U943" i="14"/>
  <c r="K184" i="14"/>
  <c r="K943" i="14"/>
  <c r="S931" i="18"/>
  <c r="S143" i="18"/>
  <c r="S935" i="18" s="1"/>
  <c r="Q931" i="18"/>
  <c r="Q143" i="18"/>
  <c r="Q935" i="18" s="1"/>
  <c r="P227" i="13"/>
  <c r="P1005" i="13"/>
  <c r="L227" i="13"/>
  <c r="L1005" i="13"/>
  <c r="Y194" i="18"/>
  <c r="Y220" i="18"/>
  <c r="Y206" i="18"/>
  <c r="Y186" i="13"/>
  <c r="Y255" i="14"/>
  <c r="Y117" i="14"/>
  <c r="Y95" i="14"/>
  <c r="R132" i="14"/>
  <c r="R227" i="14"/>
  <c r="R890" i="14"/>
  <c r="J132" i="14"/>
  <c r="J227" i="14"/>
  <c r="J890" i="14"/>
  <c r="X797" i="18"/>
  <c r="V17" i="3" s="1"/>
  <c r="K887" i="18"/>
  <c r="K131" i="18"/>
  <c r="T887" i="18"/>
  <c r="T131" i="18"/>
  <c r="U267" i="18"/>
  <c r="U1023" i="18"/>
  <c r="J267" i="18"/>
  <c r="J1023" i="18"/>
  <c r="Y932" i="18"/>
  <c r="V131" i="13"/>
  <c r="V908" i="13"/>
  <c r="N131" i="13"/>
  <c r="N908" i="13"/>
  <c r="N939" i="18"/>
  <c r="N183" i="18"/>
  <c r="U183" i="18"/>
  <c r="U939" i="18"/>
  <c r="X827" i="13"/>
  <c r="X831" i="13" s="1"/>
  <c r="X18" i="13"/>
  <c r="P18" i="13"/>
  <c r="P827" i="13"/>
  <c r="T276" i="13"/>
  <c r="T948" i="13"/>
  <c r="K276" i="13"/>
  <c r="K948" i="13"/>
  <c r="R18" i="14"/>
  <c r="R809" i="14"/>
  <c r="Y142" i="13"/>
  <c r="Y544" i="14"/>
  <c r="W533" i="18"/>
  <c r="U17" i="2" s="1"/>
  <c r="Y142" i="14"/>
  <c r="X15" i="19"/>
  <c r="Y232" i="18"/>
  <c r="Y102" i="18"/>
  <c r="Y141" i="14"/>
  <c r="Y936" i="14"/>
  <c r="Y218" i="14"/>
  <c r="Y246" i="14"/>
  <c r="Y179" i="14"/>
  <c r="Y158" i="13"/>
  <c r="Y152" i="13"/>
  <c r="Y107" i="14"/>
  <c r="Y107" i="13"/>
  <c r="Y495" i="18"/>
  <c r="R145" i="13"/>
  <c r="R954" i="13"/>
  <c r="J145" i="13"/>
  <c r="J954" i="13"/>
  <c r="Y691" i="13"/>
  <c r="Y152" i="18"/>
  <c r="Y257" i="18"/>
  <c r="Y117" i="18"/>
  <c r="Y256" i="18"/>
  <c r="Y167" i="14"/>
  <c r="Y180" i="14"/>
  <c r="Y255" i="13"/>
  <c r="Y151" i="14"/>
  <c r="Y762" i="14"/>
  <c r="Y149" i="18"/>
  <c r="Y214" i="14"/>
  <c r="Y248" i="14"/>
  <c r="Y249" i="14"/>
  <c r="Y235" i="14"/>
  <c r="Y149" i="13"/>
  <c r="P184" i="13"/>
  <c r="P962" i="13"/>
  <c r="Y194" i="13"/>
  <c r="Y156" i="18"/>
  <c r="Y245" i="18"/>
  <c r="Y233" i="18"/>
  <c r="Y236" i="13"/>
  <c r="V226" i="14"/>
  <c r="V985" i="14"/>
  <c r="L226" i="14"/>
  <c r="L985" i="14"/>
  <c r="Y625" i="14"/>
  <c r="R662" i="14"/>
  <c r="R757" i="14"/>
  <c r="J662" i="14"/>
  <c r="J664" i="14" s="1"/>
  <c r="J800" i="14" s="1"/>
  <c r="J757" i="14"/>
  <c r="Y933" i="18"/>
  <c r="Y154" i="14"/>
  <c r="Y209" i="13"/>
  <c r="Y130" i="14"/>
  <c r="Y15" i="14"/>
  <c r="Y97" i="13"/>
  <c r="Y678" i="14"/>
  <c r="U268" i="14"/>
  <c r="U1027" i="14"/>
  <c r="K268" i="14"/>
  <c r="K1027" i="14"/>
  <c r="L981" i="18"/>
  <c r="L225" i="18"/>
  <c r="X981" i="18"/>
  <c r="X225" i="18"/>
  <c r="X1017" i="18" s="1"/>
  <c r="Y191" i="18"/>
  <c r="Y129" i="13"/>
  <c r="Y223" i="14"/>
  <c r="Y153" i="14"/>
  <c r="Y169" i="14"/>
  <c r="Y191" i="14"/>
  <c r="Y124" i="13"/>
  <c r="Y412" i="13"/>
  <c r="Y683" i="13"/>
  <c r="Y248" i="18"/>
  <c r="Y128" i="18"/>
  <c r="Y252" i="18"/>
  <c r="Y127" i="18"/>
  <c r="Y173" i="18"/>
  <c r="Y256" i="14"/>
  <c r="Y119" i="13"/>
  <c r="Y265" i="14"/>
  <c r="Y251" i="14"/>
  <c r="Y197" i="13"/>
  <c r="Y128" i="14"/>
  <c r="Y235" i="13"/>
  <c r="S270" i="13"/>
  <c r="S1048" i="13"/>
  <c r="Y360" i="14"/>
  <c r="L675" i="13" l="1"/>
  <c r="Q675" i="13"/>
  <c r="G61" i="1"/>
  <c r="G45" i="1"/>
  <c r="G49" i="1" s="1"/>
  <c r="J404" i="13"/>
  <c r="J545" i="13" s="1"/>
  <c r="J399" i="14"/>
  <c r="J535" i="14" s="1"/>
  <c r="K533" i="18"/>
  <c r="I17" i="2" s="1"/>
  <c r="K399" i="14"/>
  <c r="K535" i="14" s="1"/>
  <c r="J1017" i="18"/>
  <c r="K545" i="13"/>
  <c r="V664" i="14"/>
  <c r="V800" i="14" s="1"/>
  <c r="L664" i="14"/>
  <c r="L800" i="14" s="1"/>
  <c r="J533" i="18"/>
  <c r="H17" i="2" s="1"/>
  <c r="J1059" i="18"/>
  <c r="N675" i="13"/>
  <c r="N816" i="13" s="1"/>
  <c r="J975" i="18"/>
  <c r="V404" i="13"/>
  <c r="V545" i="13" s="1"/>
  <c r="N404" i="13"/>
  <c r="N545" i="13" s="1"/>
  <c r="L797" i="18"/>
  <c r="J17" i="3" s="1"/>
  <c r="N831" i="13"/>
  <c r="L816" i="13"/>
  <c r="V958" i="13"/>
  <c r="Q831" i="13"/>
  <c r="P831" i="13"/>
  <c r="M404" i="13"/>
  <c r="M545" i="13" s="1"/>
  <c r="O831" i="13"/>
  <c r="O813" i="14"/>
  <c r="W289" i="17"/>
  <c r="N813" i="14"/>
  <c r="U831" i="13"/>
  <c r="X280" i="17"/>
  <c r="O675" i="13"/>
  <c r="O816" i="13" s="1"/>
  <c r="Q813" i="14"/>
  <c r="M1089" i="13"/>
  <c r="S399" i="14"/>
  <c r="S535" i="14" s="1"/>
  <c r="M813" i="14"/>
  <c r="N399" i="14"/>
  <c r="N535" i="14" s="1"/>
  <c r="S664" i="14"/>
  <c r="S800" i="14" s="1"/>
  <c r="O399" i="14"/>
  <c r="O535" i="14" s="1"/>
  <c r="K1089" i="13"/>
  <c r="M399" i="14"/>
  <c r="M535" i="14" s="1"/>
  <c r="Q533" i="18"/>
  <c r="O17" i="2" s="1"/>
  <c r="U797" i="18"/>
  <c r="S17" i="3" s="1"/>
  <c r="L399" i="14"/>
  <c r="L535" i="14" s="1"/>
  <c r="L831" i="13"/>
  <c r="Q399" i="14"/>
  <c r="Q535" i="14" s="1"/>
  <c r="Y1060" i="13"/>
  <c r="K126" i="8"/>
  <c r="I290" i="17" s="1"/>
  <c r="L1017" i="18"/>
  <c r="R664" i="14"/>
  <c r="R800" i="14" s="1"/>
  <c r="S831" i="13"/>
  <c r="P664" i="14"/>
  <c r="P800" i="14" s="1"/>
  <c r="Q404" i="13"/>
  <c r="Q545" i="13" s="1"/>
  <c r="L1059" i="18"/>
  <c r="Q1089" i="13"/>
  <c r="V831" i="13"/>
  <c r="T404" i="13"/>
  <c r="T545" i="13" s="1"/>
  <c r="P675" i="13"/>
  <c r="P816" i="13" s="1"/>
  <c r="S675" i="13"/>
  <c r="S816" i="13" s="1"/>
  <c r="K975" i="18"/>
  <c r="M1017" i="18"/>
  <c r="O664" i="14"/>
  <c r="O800" i="14" s="1"/>
  <c r="Q664" i="14"/>
  <c r="Q800" i="14" s="1"/>
  <c r="K94" i="21"/>
  <c r="O277" i="17" s="1"/>
  <c r="W444" i="17"/>
  <c r="W453" i="17"/>
  <c r="K664" i="14"/>
  <c r="K800" i="14" s="1"/>
  <c r="S1017" i="18"/>
  <c r="R1017" i="18"/>
  <c r="R94" i="21"/>
  <c r="V289" i="17" s="1"/>
  <c r="U664" i="14"/>
  <c r="U800" i="14" s="1"/>
  <c r="M1059" i="18"/>
  <c r="N664" i="14"/>
  <c r="N800" i="14" s="1"/>
  <c r="Y918" i="13"/>
  <c r="Y1019" i="14"/>
  <c r="M533" i="18"/>
  <c r="K17" i="2" s="1"/>
  <c r="Y998" i="14"/>
  <c r="K1017" i="18"/>
  <c r="K813" i="14"/>
  <c r="V813" i="14"/>
  <c r="R1089" i="13"/>
  <c r="S1089" i="13"/>
  <c r="Y1031" i="13"/>
  <c r="Y972" i="13"/>
  <c r="V399" i="14"/>
  <c r="V535" i="14" s="1"/>
  <c r="R831" i="13"/>
  <c r="M94" i="21"/>
  <c r="Q277" i="17" s="1"/>
  <c r="Y1027" i="13"/>
  <c r="P1089" i="13"/>
  <c r="R975" i="18"/>
  <c r="S1063" i="14"/>
  <c r="O94" i="21"/>
  <c r="S280" i="17" s="1"/>
  <c r="W278" i="17"/>
  <c r="Q94" i="21"/>
  <c r="U280" i="17" s="1"/>
  <c r="O533" i="18"/>
  <c r="M17" i="2" s="1"/>
  <c r="S997" i="13"/>
  <c r="H94" i="21"/>
  <c r="L289" i="17" s="1"/>
  <c r="Y971" i="13"/>
  <c r="F94" i="21"/>
  <c r="J280" i="17" s="1"/>
  <c r="Y1023" i="13"/>
  <c r="Y992" i="18"/>
  <c r="Y1059" i="14"/>
  <c r="L94" i="21"/>
  <c r="P278" i="17" s="1"/>
  <c r="V997" i="13"/>
  <c r="W442" i="17"/>
  <c r="G94" i="21"/>
  <c r="K289" i="17" s="1"/>
  <c r="N94" i="21"/>
  <c r="R277" i="17" s="1"/>
  <c r="Y974" i="13"/>
  <c r="Y1041" i="18"/>
  <c r="Y958" i="14"/>
  <c r="Y560" i="13"/>
  <c r="K831" i="13"/>
  <c r="J94" i="21"/>
  <c r="N289" i="17" s="1"/>
  <c r="P94" i="21"/>
  <c r="T277" i="17" s="1"/>
  <c r="K958" i="13"/>
  <c r="M103" i="8"/>
  <c r="Y955" i="18"/>
  <c r="Y922" i="13"/>
  <c r="Y1028" i="14"/>
  <c r="Y914" i="18"/>
  <c r="P797" i="18"/>
  <c r="N17" i="3" s="1"/>
  <c r="K797" i="18"/>
  <c r="I17" i="3" s="1"/>
  <c r="Y947" i="18"/>
  <c r="S797" i="18"/>
  <c r="Q17" i="3" s="1"/>
  <c r="S958" i="13"/>
  <c r="O958" i="13"/>
  <c r="P399" i="14"/>
  <c r="P535" i="14" s="1"/>
  <c r="Y925" i="13"/>
  <c r="Y901" i="18"/>
  <c r="Y548" i="14"/>
  <c r="N958" i="13"/>
  <c r="Y828" i="13"/>
  <c r="Y1033" i="13"/>
  <c r="Y934" i="13"/>
  <c r="L958" i="13"/>
  <c r="I267" i="17"/>
  <c r="M278" i="17"/>
  <c r="Q958" i="13"/>
  <c r="T831" i="13"/>
  <c r="V675" i="13"/>
  <c r="V816" i="13" s="1"/>
  <c r="O1059" i="18"/>
  <c r="S813" i="14"/>
  <c r="M664" i="14"/>
  <c r="M800" i="14" s="1"/>
  <c r="Y983" i="18"/>
  <c r="Y1058" i="13"/>
  <c r="Y967" i="13"/>
  <c r="Y944" i="18"/>
  <c r="Y920" i="14"/>
  <c r="Y1055" i="13"/>
  <c r="Y973" i="14"/>
  <c r="Y1042" i="13"/>
  <c r="Y979" i="13"/>
  <c r="Y987" i="14"/>
  <c r="Y1065" i="13"/>
  <c r="Y926" i="13"/>
  <c r="Y989" i="18"/>
  <c r="Y1045" i="14"/>
  <c r="Y982" i="18"/>
  <c r="Y958" i="18"/>
  <c r="Y995" i="18"/>
  <c r="Y962" i="14"/>
  <c r="Y963" i="14"/>
  <c r="Y916" i="18"/>
  <c r="Y981" i="13"/>
  <c r="Y1038" i="18"/>
  <c r="Y1034" i="14"/>
  <c r="Y928" i="13"/>
  <c r="R797" i="18"/>
  <c r="P17" i="3" s="1"/>
  <c r="Y892" i="14"/>
  <c r="Y932" i="13"/>
  <c r="Y993" i="14"/>
  <c r="Y1014" i="14"/>
  <c r="L533" i="18"/>
  <c r="J17" i="2" s="1"/>
  <c r="Y1029" i="18"/>
  <c r="Y1050" i="14"/>
  <c r="Y939" i="13"/>
  <c r="Y945" i="14"/>
  <c r="Y999" i="13"/>
  <c r="Y921" i="14"/>
  <c r="Y913" i="14"/>
  <c r="Y1073" i="13"/>
  <c r="Y986" i="18"/>
  <c r="Y891" i="18"/>
  <c r="Y1045" i="18"/>
  <c r="V797" i="18"/>
  <c r="T17" i="3" s="1"/>
  <c r="Y1012" i="13"/>
  <c r="P975" i="18"/>
  <c r="R1059" i="18"/>
  <c r="S979" i="14"/>
  <c r="Y913" i="13"/>
  <c r="Y975" i="14"/>
  <c r="Y967" i="18"/>
  <c r="Y964" i="13"/>
  <c r="Y1048" i="14"/>
  <c r="Y953" i="14"/>
  <c r="Y990" i="14"/>
  <c r="Y995" i="13"/>
  <c r="Y933" i="13"/>
  <c r="Q797" i="18"/>
  <c r="O17" i="3" s="1"/>
  <c r="Y923" i="13"/>
  <c r="Y908" i="14"/>
  <c r="Y1007" i="14"/>
  <c r="Y1026" i="13"/>
  <c r="Y1018" i="13"/>
  <c r="Y897" i="18"/>
  <c r="R958" i="13"/>
  <c r="P1017" i="18"/>
  <c r="V1089" i="13"/>
  <c r="S1021" i="14"/>
  <c r="Y959" i="18"/>
  <c r="Y1061" i="13"/>
  <c r="Y1019" i="13"/>
  <c r="Y1051" i="18"/>
  <c r="Y1046" i="14"/>
  <c r="Y1036" i="14"/>
  <c r="L404" i="13"/>
  <c r="L545" i="13" s="1"/>
  <c r="Y1061" i="14"/>
  <c r="L1021" i="14"/>
  <c r="L1063" i="14"/>
  <c r="K1083" i="13"/>
  <c r="V975" i="18"/>
  <c r="L975" i="18"/>
  <c r="Y983" i="13"/>
  <c r="Y909" i="14"/>
  <c r="U1089" i="13"/>
  <c r="Y902" i="18"/>
  <c r="Y1012" i="18"/>
  <c r="Y943" i="18"/>
  <c r="Y977" i="13"/>
  <c r="Y1030" i="18"/>
  <c r="Y283" i="14"/>
  <c r="L813" i="14"/>
  <c r="O1089" i="13"/>
  <c r="S975" i="18"/>
  <c r="K1059" i="18"/>
  <c r="P958" i="13"/>
  <c r="R979" i="14"/>
  <c r="Y1010" i="18"/>
  <c r="Y1009" i="13"/>
  <c r="Y929" i="13"/>
  <c r="Y289" i="13"/>
  <c r="Y1013" i="14"/>
  <c r="Y1030" i="13"/>
  <c r="Y910" i="13"/>
  <c r="Y903" i="14"/>
  <c r="Y912" i="14"/>
  <c r="Y1006" i="18"/>
  <c r="R813" i="14"/>
  <c r="U816" i="13"/>
  <c r="L927" i="14"/>
  <c r="L1083" i="13"/>
  <c r="Q1017" i="18"/>
  <c r="Y999" i="14"/>
  <c r="Y1005" i="18"/>
  <c r="Y959" i="14"/>
  <c r="T399" i="14"/>
  <c r="T535" i="14" s="1"/>
  <c r="Y1014" i="18"/>
  <c r="Y954" i="18"/>
  <c r="Y1003" i="14"/>
  <c r="Y973" i="13"/>
  <c r="Y1071" i="13"/>
  <c r="Y1034" i="18"/>
  <c r="Y1081" i="13"/>
  <c r="Y916" i="13"/>
  <c r="Y992" i="13"/>
  <c r="Y1056" i="13"/>
  <c r="Y965" i="13"/>
  <c r="Y888" i="18"/>
  <c r="Y818" i="13"/>
  <c r="Y957" i="18"/>
  <c r="Y1057" i="13"/>
  <c r="Y946" i="14"/>
  <c r="Y963" i="13"/>
  <c r="Y992" i="14"/>
  <c r="Y1060" i="14"/>
  <c r="Y956" i="18"/>
  <c r="Y891" i="14"/>
  <c r="Y910" i="18"/>
  <c r="Y995" i="14"/>
  <c r="Y905" i="18"/>
  <c r="Y1032" i="14"/>
  <c r="Y942" i="18"/>
  <c r="Y906" i="18"/>
  <c r="Y1001" i="18"/>
  <c r="M997" i="13"/>
  <c r="Y968" i="13"/>
  <c r="Y966" i="13"/>
  <c r="R997" i="13"/>
  <c r="T664" i="14"/>
  <c r="T800" i="14" s="1"/>
  <c r="Y1025" i="18"/>
  <c r="Y946" i="18"/>
  <c r="S1040" i="13"/>
  <c r="Q1063" i="14"/>
  <c r="K1040" i="13"/>
  <c r="R97" i="21"/>
  <c r="V441" i="17" s="1"/>
  <c r="Y950" i="14"/>
  <c r="Y1070" i="13"/>
  <c r="O1040" i="13"/>
  <c r="W441" i="17"/>
  <c r="H97" i="21"/>
  <c r="L453" i="17" s="1"/>
  <c r="K1063" i="14"/>
  <c r="M113" i="8"/>
  <c r="L126" i="8"/>
  <c r="I454" i="17" s="1"/>
  <c r="Y998" i="18"/>
  <c r="Y951" i="18"/>
  <c r="Y915" i="13"/>
  <c r="Y1054" i="18"/>
  <c r="P1059" i="18"/>
  <c r="Y1038" i="13"/>
  <c r="Y1022" i="13"/>
  <c r="Y914" i="13"/>
  <c r="R675" i="13"/>
  <c r="R816" i="13" s="1"/>
  <c r="Y993" i="18"/>
  <c r="Y1010" i="14"/>
  <c r="Y1029" i="14"/>
  <c r="Y917" i="14"/>
  <c r="N533" i="18"/>
  <c r="L17" i="2" s="1"/>
  <c r="Y1008" i="18"/>
  <c r="Y1001" i="14"/>
  <c r="Y917" i="18"/>
  <c r="Y978" i="13"/>
  <c r="Y987" i="18"/>
  <c r="Y924" i="14"/>
  <c r="Y917" i="13"/>
  <c r="Y948" i="18"/>
  <c r="Y1024" i="18"/>
  <c r="Y1049" i="13"/>
  <c r="Y919" i="14"/>
  <c r="Y1077" i="13"/>
  <c r="Y1018" i="14"/>
  <c r="Y810" i="14"/>
  <c r="Y1008" i="14"/>
  <c r="Y1008" i="13"/>
  <c r="Y1054" i="14"/>
  <c r="Y1017" i="14"/>
  <c r="Y1043" i="14"/>
  <c r="Y893" i="18"/>
  <c r="Y999" i="18"/>
  <c r="Y1050" i="18"/>
  <c r="K816" i="13"/>
  <c r="Y982" i="13"/>
  <c r="Y927" i="13"/>
  <c r="Y971" i="18"/>
  <c r="Y1000" i="18"/>
  <c r="Y902" i="14"/>
  <c r="Y1034" i="13"/>
  <c r="Y961" i="14"/>
  <c r="Y1003" i="18"/>
  <c r="Y945" i="18"/>
  <c r="Y1052" i="14"/>
  <c r="Y1006" i="13"/>
  <c r="Y935" i="13"/>
  <c r="Y1004" i="14"/>
  <c r="Y991" i="14"/>
  <c r="Y988" i="13"/>
  <c r="Y1032" i="18"/>
  <c r="Y547" i="13"/>
  <c r="Y1012" i="14"/>
  <c r="Y687" i="13"/>
  <c r="Y915" i="18"/>
  <c r="Y906" i="14"/>
  <c r="Y931" i="13"/>
  <c r="Y967" i="14"/>
  <c r="Y909" i="18"/>
  <c r="X99" i="19"/>
  <c r="Y971" i="14"/>
  <c r="Y907" i="14"/>
  <c r="Y954" i="14"/>
  <c r="Y965" i="14"/>
  <c r="Y1031" i="18"/>
  <c r="Y1015" i="14"/>
  <c r="Y985" i="18"/>
  <c r="Y966" i="18"/>
  <c r="Y1072" i="13"/>
  <c r="Y1010" i="13"/>
  <c r="Y1056" i="14"/>
  <c r="Y991" i="18"/>
  <c r="Y1033" i="18"/>
  <c r="Y1028" i="18"/>
  <c r="Y1037" i="13"/>
  <c r="Y1063" i="13"/>
  <c r="Y1005" i="14"/>
  <c r="Y1017" i="13"/>
  <c r="Y968" i="18"/>
  <c r="Y1011" i="13"/>
  <c r="Y1035" i="18"/>
  <c r="Y930" i="13"/>
  <c r="Y984" i="18"/>
  <c r="Y1079" i="13"/>
  <c r="Y997" i="18"/>
  <c r="Y1047" i="14"/>
  <c r="Y996" i="18"/>
  <c r="Y962" i="18"/>
  <c r="Y949" i="18"/>
  <c r="Y892" i="18"/>
  <c r="Y1033" i="14"/>
  <c r="Y910" i="14"/>
  <c r="Y1007" i="18"/>
  <c r="Y1006" i="14"/>
  <c r="Y900" i="14"/>
  <c r="Y1074" i="13"/>
  <c r="Y1035" i="13"/>
  <c r="Y916" i="14"/>
  <c r="K979" i="14"/>
  <c r="V1021" i="14"/>
  <c r="R1063" i="14"/>
  <c r="L979" i="14"/>
  <c r="K997" i="13"/>
  <c r="V1017" i="18"/>
  <c r="T975" i="18"/>
  <c r="L97" i="21"/>
  <c r="P442" i="17" s="1"/>
  <c r="G97" i="21"/>
  <c r="K453" i="17" s="1"/>
  <c r="M114" i="8"/>
  <c r="Y894" i="14"/>
  <c r="Y919" i="13"/>
  <c r="Y986" i="14"/>
  <c r="Y904" i="14"/>
  <c r="Y1014" i="13"/>
  <c r="Y899" i="14"/>
  <c r="V1040" i="13"/>
  <c r="U813" i="14"/>
  <c r="N97" i="21"/>
  <c r="R442" i="17" s="1"/>
  <c r="J97" i="21"/>
  <c r="N431" i="17" s="1"/>
  <c r="R1021" i="14"/>
  <c r="M125" i="8"/>
  <c r="P545" i="13"/>
  <c r="Y956" i="13"/>
  <c r="Y397" i="14"/>
  <c r="Y970" i="14"/>
  <c r="Y416" i="13"/>
  <c r="Y922" i="14"/>
  <c r="Y964" i="14"/>
  <c r="Y911" i="18"/>
  <c r="Y798" i="14"/>
  <c r="Y1025" i="13"/>
  <c r="Y449" i="14"/>
  <c r="Y984" i="13"/>
  <c r="Y895" i="14"/>
  <c r="Y1004" i="18"/>
  <c r="Y1013" i="18"/>
  <c r="Y949" i="14"/>
  <c r="Y961" i="18"/>
  <c r="Y1059" i="13"/>
  <c r="Y1026" i="18"/>
  <c r="Y913" i="18"/>
  <c r="Y976" i="13"/>
  <c r="Y964" i="18"/>
  <c r="Y1055" i="14"/>
  <c r="Y1015" i="13"/>
  <c r="Y1030" i="14"/>
  <c r="Y974" i="14"/>
  <c r="Y969" i="14"/>
  <c r="Y901" i="14"/>
  <c r="Y994" i="13"/>
  <c r="Y1042" i="14"/>
  <c r="Y1050" i="13"/>
  <c r="Y912" i="18"/>
  <c r="Y893" i="14"/>
  <c r="Y966" i="14"/>
  <c r="Y1039" i="18"/>
  <c r="Y952" i="18"/>
  <c r="Y955" i="13"/>
  <c r="Y905" i="14"/>
  <c r="Y948" i="14"/>
  <c r="Y1011" i="14"/>
  <c r="Y900" i="18"/>
  <c r="Y993" i="13"/>
  <c r="Y1007" i="13"/>
  <c r="Y938" i="13"/>
  <c r="Y1055" i="18"/>
  <c r="Y963" i="18"/>
  <c r="Y911" i="14"/>
  <c r="Y951" i="14"/>
  <c r="Y997" i="14"/>
  <c r="Y941" i="13"/>
  <c r="Y894" i="18"/>
  <c r="Y1032" i="13"/>
  <c r="Y1046" i="18"/>
  <c r="Y988" i="14"/>
  <c r="Y903" i="18"/>
  <c r="Y1036" i="18"/>
  <c r="Y996" i="14"/>
  <c r="Y1009" i="14"/>
  <c r="Y904" i="18"/>
  <c r="S545" i="13"/>
  <c r="J126" i="8"/>
  <c r="I126" i="17" s="1"/>
  <c r="O797" i="18"/>
  <c r="M17" i="3" s="1"/>
  <c r="Y1039" i="14"/>
  <c r="O97" i="21"/>
  <c r="S441" i="17" s="1"/>
  <c r="S1059" i="18"/>
  <c r="P97" i="21"/>
  <c r="T431" i="17" s="1"/>
  <c r="R1040" i="13"/>
  <c r="Y1043" i="18"/>
  <c r="Y957" i="14"/>
  <c r="Y1037" i="18"/>
  <c r="Y986" i="13"/>
  <c r="Y988" i="18"/>
  <c r="Y1040" i="18"/>
  <c r="Y985" i="13"/>
  <c r="Y1058" i="14"/>
  <c r="Y1064" i="13"/>
  <c r="Y965" i="18"/>
  <c r="Y896" i="18"/>
  <c r="Y977" i="14"/>
  <c r="Y924" i="13"/>
  <c r="Y918" i="14"/>
  <c r="Y1002" i="14"/>
  <c r="Y968" i="14"/>
  <c r="Y941" i="18"/>
  <c r="S533" i="18"/>
  <c r="Q17" i="2" s="1"/>
  <c r="Y969" i="13"/>
  <c r="Y989" i="13"/>
  <c r="Y1036" i="13"/>
  <c r="Y899" i="18"/>
  <c r="Y1067" i="13"/>
  <c r="Y1027" i="18"/>
  <c r="Y908" i="18"/>
  <c r="Y947" i="14"/>
  <c r="Y1028" i="13"/>
  <c r="Y1029" i="13"/>
  <c r="Y1062" i="13"/>
  <c r="Y980" i="13"/>
  <c r="Y1049" i="14"/>
  <c r="Y960" i="14"/>
  <c r="Y1037" i="14"/>
  <c r="Y990" i="13"/>
  <c r="Y1002" i="18"/>
  <c r="Y1048" i="18"/>
  <c r="Y498" i="13"/>
  <c r="Y953" i="18"/>
  <c r="L997" i="13"/>
  <c r="K97" i="21"/>
  <c r="O444" i="17" s="1"/>
  <c r="M831" i="13"/>
  <c r="Y1052" i="18"/>
  <c r="Y909" i="13"/>
  <c r="Y994" i="18"/>
  <c r="Y940" i="18"/>
  <c r="Y753" i="18"/>
  <c r="Y920" i="18"/>
  <c r="Y987" i="13"/>
  <c r="Y1053" i="18"/>
  <c r="Y914" i="14"/>
  <c r="Y936" i="13"/>
  <c r="Y960" i="18"/>
  <c r="Y915" i="14"/>
  <c r="Y1021" i="13"/>
  <c r="Y1052" i="13"/>
  <c r="Y911" i="13"/>
  <c r="Y1013" i="13"/>
  <c r="Y923" i="14"/>
  <c r="Y896" i="14"/>
  <c r="V533" i="18"/>
  <c r="T17" i="2" s="1"/>
  <c r="Y1016" i="14"/>
  <c r="Y898" i="14"/>
  <c r="Y907" i="18"/>
  <c r="L1040" i="13"/>
  <c r="K927" i="14"/>
  <c r="P813" i="14"/>
  <c r="U1059" i="18"/>
  <c r="O1017" i="18"/>
  <c r="T813" i="14"/>
  <c r="Q1059" i="18"/>
  <c r="T1089" i="13"/>
  <c r="R927" i="14"/>
  <c r="V979" i="14"/>
  <c r="T958" i="13"/>
  <c r="O545" i="13"/>
  <c r="I97" i="21"/>
  <c r="M442" i="17" s="1"/>
  <c r="N1017" i="18"/>
  <c r="O975" i="18"/>
  <c r="L1089" i="13"/>
  <c r="V1063" i="14"/>
  <c r="M97" i="21"/>
  <c r="Q431" i="17" s="1"/>
  <c r="Q975" i="18"/>
  <c r="R1083" i="13"/>
  <c r="P1021" i="14"/>
  <c r="F97" i="21"/>
  <c r="J441" i="17" s="1"/>
  <c r="O979" i="14"/>
  <c r="K1021" i="14"/>
  <c r="Y956" i="14"/>
  <c r="Y895" i="18"/>
  <c r="Y1068" i="13"/>
  <c r="Y491" i="14"/>
  <c r="Y897" i="14"/>
  <c r="Y1076" i="13"/>
  <c r="U958" i="13"/>
  <c r="M1063" i="14"/>
  <c r="O1021" i="14"/>
  <c r="M927" i="14"/>
  <c r="O1063" i="14"/>
  <c r="Q927" i="14"/>
  <c r="V1083" i="13"/>
  <c r="O1083" i="13"/>
  <c r="M116" i="8"/>
  <c r="Y969" i="18"/>
  <c r="P997" i="13"/>
  <c r="O997" i="13"/>
  <c r="Y1049" i="18"/>
  <c r="Y714" i="14"/>
  <c r="Y455" i="13"/>
  <c r="O927" i="14"/>
  <c r="Y1016" i="13"/>
  <c r="Y1080" i="13"/>
  <c r="Y769" i="13"/>
  <c r="Y991" i="13"/>
  <c r="Y975" i="13"/>
  <c r="Y1057" i="14"/>
  <c r="Y889" i="18"/>
  <c r="Y1024" i="13"/>
  <c r="U399" i="14"/>
  <c r="U535" i="14" s="1"/>
  <c r="Y919" i="18"/>
  <c r="Y925" i="14"/>
  <c r="Y970" i="18"/>
  <c r="Y937" i="13"/>
  <c r="Y1040" i="14"/>
  <c r="Y950" i="18"/>
  <c r="M797" i="18"/>
  <c r="K17" i="3" s="1"/>
  <c r="Y940" i="13"/>
  <c r="P1040" i="13"/>
  <c r="Q1040" i="13"/>
  <c r="T1059" i="18"/>
  <c r="S1083" i="13"/>
  <c r="Q1083" i="13"/>
  <c r="S927" i="14"/>
  <c r="P1083" i="13"/>
  <c r="P979" i="14"/>
  <c r="N975" i="18"/>
  <c r="V927" i="14"/>
  <c r="I116" i="17"/>
  <c r="W116" i="17" s="1"/>
  <c r="Y447" i="18"/>
  <c r="Y972" i="14"/>
  <c r="Y795" i="18"/>
  <c r="M675" i="13"/>
  <c r="M816" i="13" s="1"/>
  <c r="Y1042" i="18"/>
  <c r="V1059" i="18"/>
  <c r="Q979" i="14"/>
  <c r="M958" i="13"/>
  <c r="N1040" i="13"/>
  <c r="M1083" i="13"/>
  <c r="Q816" i="13"/>
  <c r="N979" i="14"/>
  <c r="M1040" i="13"/>
  <c r="Q1021" i="14"/>
  <c r="Y1078" i="13"/>
  <c r="Y1044" i="14"/>
  <c r="Y942" i="13"/>
  <c r="Y944" i="14"/>
  <c r="Y989" i="14"/>
  <c r="M979" i="14"/>
  <c r="N1063" i="14"/>
  <c r="M975" i="18"/>
  <c r="Q997" i="13"/>
  <c r="P927" i="14"/>
  <c r="Y976" i="14"/>
  <c r="Y1047" i="18"/>
  <c r="Y531" i="18"/>
  <c r="Y918" i="18"/>
  <c r="T533" i="18"/>
  <c r="R17" i="2" s="1"/>
  <c r="Y994" i="14"/>
  <c r="Y1038" i="14"/>
  <c r="Y912" i="13"/>
  <c r="Y1000" i="14"/>
  <c r="Y1044" i="18"/>
  <c r="Y1051" i="13"/>
  <c r="Y970" i="13"/>
  <c r="Y1085" i="13"/>
  <c r="Y1011" i="18"/>
  <c r="Y533" i="14"/>
  <c r="Y711" i="18"/>
  <c r="Y756" i="14"/>
  <c r="Y1056" i="18"/>
  <c r="Y1031" i="14"/>
  <c r="Y541" i="13"/>
  <c r="Y920" i="13"/>
  <c r="Y955" i="14"/>
  <c r="Y1054" i="13"/>
  <c r="Y812" i="13"/>
  <c r="U1021" i="14"/>
  <c r="N1089" i="13"/>
  <c r="N927" i="14"/>
  <c r="Y673" i="13"/>
  <c r="N1059" i="18"/>
  <c r="N997" i="13"/>
  <c r="U1017" i="18"/>
  <c r="T797" i="18"/>
  <c r="R17" i="3" s="1"/>
  <c r="U533" i="18"/>
  <c r="S17" i="2" s="1"/>
  <c r="N797" i="18"/>
  <c r="L17" i="3" s="1"/>
  <c r="Y1053" i="14"/>
  <c r="Y1035" i="14"/>
  <c r="E87" i="21"/>
  <c r="M88" i="21" s="1"/>
  <c r="N1083" i="13"/>
  <c r="U1040" i="13"/>
  <c r="Y402" i="13"/>
  <c r="Y1075" i="13"/>
  <c r="U975" i="18"/>
  <c r="M1021" i="14"/>
  <c r="Y1020" i="13"/>
  <c r="Y726" i="13"/>
  <c r="Y1066" i="13"/>
  <c r="Y1009" i="18"/>
  <c r="Y952" i="14"/>
  <c r="Y1069" i="13"/>
  <c r="Y972" i="18"/>
  <c r="Y1041" i="14"/>
  <c r="Y921" i="13"/>
  <c r="Y1051" i="14"/>
  <c r="Y1053" i="13"/>
  <c r="Y898" i="18"/>
  <c r="Y990" i="18"/>
  <c r="Y890" i="18"/>
  <c r="U404" i="13"/>
  <c r="U545" i="13" s="1"/>
  <c r="U927" i="14"/>
  <c r="Y489" i="18"/>
  <c r="P533" i="18"/>
  <c r="N17" i="2" s="1"/>
  <c r="U997" i="13"/>
  <c r="T816" i="13"/>
  <c r="T1021" i="14"/>
  <c r="U979" i="14"/>
  <c r="Y397" i="18"/>
  <c r="Y659" i="18"/>
  <c r="N1021" i="14"/>
  <c r="T979" i="14"/>
  <c r="T997" i="13"/>
  <c r="Y661" i="18"/>
  <c r="U1063" i="14"/>
  <c r="T1040" i="13"/>
  <c r="Y395" i="18"/>
  <c r="T1063" i="14"/>
  <c r="U1083" i="13"/>
  <c r="P1063" i="14"/>
  <c r="T927" i="14"/>
  <c r="T1017" i="18"/>
  <c r="T1083" i="13"/>
  <c r="M289" i="17"/>
  <c r="M277" i="17"/>
  <c r="M280" i="17"/>
  <c r="W125" i="17"/>
  <c r="X125" i="17"/>
  <c r="X617" i="17" s="1"/>
  <c r="X103" i="17"/>
  <c r="W103" i="17"/>
  <c r="W114" i="17"/>
  <c r="X114" i="17"/>
  <c r="X606" i="17" s="1"/>
  <c r="W113" i="17"/>
  <c r="X113" i="17"/>
  <c r="X605" i="17" s="1"/>
  <c r="X431" i="17"/>
  <c r="X454" i="17" s="1"/>
  <c r="W431" i="17"/>
  <c r="X929" i="14"/>
  <c r="X1065" i="14" s="1"/>
  <c r="V134" i="14"/>
  <c r="V270" i="14" s="1"/>
  <c r="Y935" i="14"/>
  <c r="U134" i="14"/>
  <c r="U270" i="14" s="1"/>
  <c r="Y132" i="14"/>
  <c r="X134" i="14"/>
  <c r="X270" i="14" s="1"/>
  <c r="L134" i="14"/>
  <c r="L270" i="14" s="1"/>
  <c r="N134" i="14"/>
  <c r="N270" i="14" s="1"/>
  <c r="Y227" i="14"/>
  <c r="O134" i="14"/>
  <c r="O270" i="14" s="1"/>
  <c r="S134" i="14"/>
  <c r="S270" i="14" s="1"/>
  <c r="Y270" i="13"/>
  <c r="Y226" i="14"/>
  <c r="Y131" i="13"/>
  <c r="Y276" i="13"/>
  <c r="Y184" i="14"/>
  <c r="Y18" i="14"/>
  <c r="Y268" i="14"/>
  <c r="Y145" i="13"/>
  <c r="Y757" i="14"/>
  <c r="Y1023" i="18"/>
  <c r="Y184" i="13"/>
  <c r="Y227" i="13"/>
  <c r="Y18" i="13"/>
  <c r="K134" i="14"/>
  <c r="K270" i="14" s="1"/>
  <c r="V133" i="13"/>
  <c r="V274" i="13" s="1"/>
  <c r="V944" i="13"/>
  <c r="R134" i="14"/>
  <c r="R270" i="14" s="1"/>
  <c r="I274" i="13"/>
  <c r="M274" i="5"/>
  <c r="F33" i="23"/>
  <c r="Y931" i="18"/>
  <c r="G33" i="23"/>
  <c r="I545" i="13"/>
  <c r="N81" i="21"/>
  <c r="J1083" i="13"/>
  <c r="Y1048" i="13"/>
  <c r="I17" i="12"/>
  <c r="I269" i="18"/>
  <c r="M269" i="10"/>
  <c r="R923" i="18"/>
  <c r="R133" i="18"/>
  <c r="P133" i="13"/>
  <c r="P274" i="13" s="1"/>
  <c r="P944" i="13"/>
  <c r="Q133" i="13"/>
  <c r="Q274" i="13" s="1"/>
  <c r="Q944" i="13"/>
  <c r="S923" i="18"/>
  <c r="S133" i="18"/>
  <c r="Q134" i="14"/>
  <c r="Q270" i="14" s="1"/>
  <c r="Y939" i="18"/>
  <c r="I533" i="18"/>
  <c r="J17" i="12"/>
  <c r="G17" i="2" s="1"/>
  <c r="Y662" i="14"/>
  <c r="Y183" i="18"/>
  <c r="X944" i="13"/>
  <c r="X946" i="13" s="1"/>
  <c r="X1087" i="13" s="1"/>
  <c r="X133" i="13"/>
  <c r="X274" i="13" s="1"/>
  <c r="L133" i="13"/>
  <c r="L274" i="13" s="1"/>
  <c r="L944" i="13"/>
  <c r="X133" i="18"/>
  <c r="X923" i="18"/>
  <c r="W923" i="18"/>
  <c r="W133" i="18"/>
  <c r="W134" i="14"/>
  <c r="W270" i="14" s="1"/>
  <c r="Y143" i="18"/>
  <c r="J927" i="14"/>
  <c r="Y890" i="14"/>
  <c r="M923" i="18"/>
  <c r="M133" i="18"/>
  <c r="Y225" i="18"/>
  <c r="Y887" i="18"/>
  <c r="Y267" i="18"/>
  <c r="U442" i="17"/>
  <c r="U453" i="17"/>
  <c r="U441" i="17"/>
  <c r="U431" i="17"/>
  <c r="U444" i="17"/>
  <c r="Y985" i="14"/>
  <c r="J1021" i="14"/>
  <c r="M133" i="13"/>
  <c r="M274" i="13" s="1"/>
  <c r="M944" i="13"/>
  <c r="W929" i="14"/>
  <c r="W1065" i="14" s="1"/>
  <c r="J997" i="13"/>
  <c r="Y962" i="13"/>
  <c r="I270" i="14"/>
  <c r="M270" i="6"/>
  <c r="O133" i="18"/>
  <c r="O923" i="18"/>
  <c r="J133" i="18"/>
  <c r="J923" i="18"/>
  <c r="F39" i="12"/>
  <c r="Y908" i="13"/>
  <c r="M134" i="14"/>
  <c r="M270" i="14" s="1"/>
  <c r="R133" i="13"/>
  <c r="R274" i="13" s="1"/>
  <c r="R944" i="13"/>
  <c r="P923" i="18"/>
  <c r="P133" i="18"/>
  <c r="L923" i="18"/>
  <c r="L133" i="18"/>
  <c r="Y131" i="18"/>
  <c r="V923" i="18"/>
  <c r="V133" i="18"/>
  <c r="J958" i="13"/>
  <c r="Y954" i="13"/>
  <c r="T133" i="18"/>
  <c r="T923" i="18"/>
  <c r="J134" i="14"/>
  <c r="J270" i="14" s="1"/>
  <c r="J133" i="13"/>
  <c r="J274" i="13" s="1"/>
  <c r="J944" i="13"/>
  <c r="Q133" i="18"/>
  <c r="Q923" i="18"/>
  <c r="I797" i="18"/>
  <c r="K17" i="12"/>
  <c r="G17" i="3" s="1"/>
  <c r="F84" i="21"/>
  <c r="U133" i="13"/>
  <c r="U274" i="13" s="1"/>
  <c r="U944" i="13"/>
  <c r="Y1027" i="14"/>
  <c r="J1063" i="14"/>
  <c r="O133" i="13"/>
  <c r="O274" i="13" s="1"/>
  <c r="O944" i="13"/>
  <c r="P134" i="14"/>
  <c r="P270" i="14" s="1"/>
  <c r="G40" i="1"/>
  <c r="G15" i="24"/>
  <c r="N133" i="13"/>
  <c r="N274" i="13" s="1"/>
  <c r="N944" i="13"/>
  <c r="K133" i="13"/>
  <c r="K274" i="13" s="1"/>
  <c r="K944" i="13"/>
  <c r="N923" i="18"/>
  <c r="N133" i="18"/>
  <c r="J831" i="13"/>
  <c r="Y827" i="13"/>
  <c r="J91" i="21"/>
  <c r="H91" i="21"/>
  <c r="F91" i="21"/>
  <c r="P91" i="21"/>
  <c r="N91" i="21"/>
  <c r="L91" i="21"/>
  <c r="M91" i="21"/>
  <c r="I91" i="21"/>
  <c r="G91" i="21"/>
  <c r="K91" i="21"/>
  <c r="R91" i="21"/>
  <c r="Q91" i="21"/>
  <c r="O91" i="21"/>
  <c r="Y948" i="13"/>
  <c r="J1089" i="13"/>
  <c r="U133" i="18"/>
  <c r="U923" i="18"/>
  <c r="J979" i="14"/>
  <c r="Y943" i="14"/>
  <c r="K923" i="18"/>
  <c r="K133" i="18"/>
  <c r="Y809" i="14"/>
  <c r="J813" i="14"/>
  <c r="W944" i="13"/>
  <c r="W946" i="13" s="1"/>
  <c r="W1087" i="13" s="1"/>
  <c r="W133" i="13"/>
  <c r="W274" i="13" s="1"/>
  <c r="Y981" i="18"/>
  <c r="S133" i="13"/>
  <c r="S274" i="13" s="1"/>
  <c r="S944" i="13"/>
  <c r="T134" i="14"/>
  <c r="T270" i="14" s="1"/>
  <c r="I816" i="13"/>
  <c r="H33" i="23"/>
  <c r="Y935" i="18"/>
  <c r="Y1005" i="13"/>
  <c r="J1040" i="13"/>
  <c r="T133" i="13"/>
  <c r="T274" i="13" s="1"/>
  <c r="T944" i="13"/>
  <c r="G46" i="1" l="1"/>
  <c r="G81" i="21"/>
  <c r="V280" i="17"/>
  <c r="O929" i="14"/>
  <c r="F81" i="21"/>
  <c r="K444" i="17"/>
  <c r="K442" i="17"/>
  <c r="K441" i="17"/>
  <c r="N946" i="13"/>
  <c r="N1087" i="13" s="1"/>
  <c r="K431" i="17"/>
  <c r="U946" i="13"/>
  <c r="U1087" i="13" s="1"/>
  <c r="H84" i="21"/>
  <c r="P441" i="17"/>
  <c r="Q946" i="13"/>
  <c r="Q1087" i="13" s="1"/>
  <c r="K946" i="13"/>
  <c r="K1087" i="13" s="1"/>
  <c r="R946" i="13"/>
  <c r="R1087" i="13" s="1"/>
  <c r="V929" i="14"/>
  <c r="V1065" i="14" s="1"/>
  <c r="O278" i="17"/>
  <c r="O289" i="17"/>
  <c r="O280" i="17"/>
  <c r="P946" i="13"/>
  <c r="P1087" i="13" s="1"/>
  <c r="V946" i="13"/>
  <c r="V1087" i="13" s="1"/>
  <c r="Q929" i="14"/>
  <c r="Q1065" i="14" s="1"/>
  <c r="V444" i="17"/>
  <c r="W608" i="17"/>
  <c r="O946" i="13"/>
  <c r="O1087" i="13" s="1"/>
  <c r="N280" i="17"/>
  <c r="K277" i="17"/>
  <c r="T280" i="17"/>
  <c r="T278" i="17"/>
  <c r="K278" i="17"/>
  <c r="T289" i="17"/>
  <c r="K280" i="17"/>
  <c r="W617" i="17"/>
  <c r="N929" i="14"/>
  <c r="N1065" i="14" s="1"/>
  <c r="L946" i="13"/>
  <c r="L1087" i="13" s="1"/>
  <c r="S442" i="17"/>
  <c r="M929" i="14"/>
  <c r="M1065" i="14" s="1"/>
  <c r="V277" i="17"/>
  <c r="V278" i="17"/>
  <c r="O267" i="17"/>
  <c r="O431" i="17"/>
  <c r="O453" i="17"/>
  <c r="U277" i="17"/>
  <c r="U278" i="17"/>
  <c r="R929" i="14"/>
  <c r="R1065" i="14" s="1"/>
  <c r="M946" i="13"/>
  <c r="M1087" i="13" s="1"/>
  <c r="O84" i="21"/>
  <c r="Q289" i="17"/>
  <c r="Q280" i="17"/>
  <c r="P289" i="17"/>
  <c r="P277" i="17"/>
  <c r="Q278" i="17"/>
  <c r="P280" i="17"/>
  <c r="K929" i="14"/>
  <c r="K1065" i="14" s="1"/>
  <c r="S444" i="17"/>
  <c r="K81" i="21"/>
  <c r="S431" i="17"/>
  <c r="S453" i="17"/>
  <c r="L84" i="21"/>
  <c r="R84" i="21"/>
  <c r="L277" i="17"/>
  <c r="T267" i="17"/>
  <c r="L280" i="17"/>
  <c r="N278" i="17"/>
  <c r="N277" i="17"/>
  <c r="L278" i="17"/>
  <c r="S289" i="17"/>
  <c r="S277" i="17"/>
  <c r="W267" i="17"/>
  <c r="W290" i="17" s="1"/>
  <c r="S278" i="17"/>
  <c r="S946" i="13"/>
  <c r="M267" i="17"/>
  <c r="M290" i="17" s="1"/>
  <c r="G84" i="21"/>
  <c r="R81" i="21"/>
  <c r="I81" i="21"/>
  <c r="U289" i="17"/>
  <c r="K84" i="21"/>
  <c r="E94" i="21"/>
  <c r="Y831" i="13"/>
  <c r="U267" i="17"/>
  <c r="T946" i="13"/>
  <c r="T1087" i="13" s="1"/>
  <c r="P444" i="17"/>
  <c r="O442" i="17"/>
  <c r="X267" i="17"/>
  <c r="X290" i="17" s="1"/>
  <c r="P431" i="17"/>
  <c r="O441" i="17"/>
  <c r="R267" i="17"/>
  <c r="S267" i="17"/>
  <c r="J277" i="17"/>
  <c r="S929" i="14"/>
  <c r="S1065" i="14" s="1"/>
  <c r="P453" i="17"/>
  <c r="J267" i="17"/>
  <c r="Q267" i="17"/>
  <c r="N267" i="17"/>
  <c r="V267" i="17"/>
  <c r="L267" i="17"/>
  <c r="M126" i="8"/>
  <c r="R280" i="17"/>
  <c r="P267" i="17"/>
  <c r="K267" i="17"/>
  <c r="J289" i="17"/>
  <c r="R278" i="17"/>
  <c r="J278" i="17"/>
  <c r="P84" i="21"/>
  <c r="Y664" i="14"/>
  <c r="W606" i="17"/>
  <c r="R289" i="17"/>
  <c r="Q84" i="21"/>
  <c r="Y399" i="14"/>
  <c r="R444" i="17"/>
  <c r="N441" i="17"/>
  <c r="L929" i="14"/>
  <c r="L1065" i="14" s="1"/>
  <c r="V453" i="17"/>
  <c r="V442" i="17"/>
  <c r="J442" i="17"/>
  <c r="V431" i="17"/>
  <c r="L81" i="21"/>
  <c r="W454" i="17"/>
  <c r="S1087" i="13"/>
  <c r="L444" i="17"/>
  <c r="L431" i="17"/>
  <c r="L442" i="17"/>
  <c r="U929" i="14"/>
  <c r="U1065" i="14" s="1"/>
  <c r="P929" i="14"/>
  <c r="P1065" i="14" s="1"/>
  <c r="M81" i="21"/>
  <c r="L441" i="17"/>
  <c r="N453" i="17"/>
  <c r="W605" i="17"/>
  <c r="H81" i="21"/>
  <c r="N442" i="17"/>
  <c r="H88" i="21"/>
  <c r="T444" i="17"/>
  <c r="N444" i="17"/>
  <c r="Y1089" i="13"/>
  <c r="M441" i="17"/>
  <c r="P81" i="21"/>
  <c r="J84" i="21"/>
  <c r="T929" i="14"/>
  <c r="T1065" i="14" s="1"/>
  <c r="J444" i="17"/>
  <c r="J453" i="17"/>
  <c r="Y958" i="13"/>
  <c r="J431" i="17"/>
  <c r="I84" i="21"/>
  <c r="Y813" i="14"/>
  <c r="M444" i="17"/>
  <c r="Y675" i="13"/>
  <c r="M431" i="17"/>
  <c r="W17" i="2"/>
  <c r="N84" i="21"/>
  <c r="Q444" i="17"/>
  <c r="M453" i="17"/>
  <c r="Y533" i="18"/>
  <c r="Q453" i="17"/>
  <c r="Q441" i="17"/>
  <c r="Q442" i="17"/>
  <c r="Y797" i="18"/>
  <c r="Y1017" i="18"/>
  <c r="Y975" i="18"/>
  <c r="M84" i="21"/>
  <c r="Y816" i="13"/>
  <c r="R453" i="17"/>
  <c r="Y979" i="14"/>
  <c r="Y800" i="14"/>
  <c r="T453" i="17"/>
  <c r="T441" i="17"/>
  <c r="R441" i="17"/>
  <c r="R431" i="17"/>
  <c r="T442" i="17"/>
  <c r="J81" i="21"/>
  <c r="E97" i="21"/>
  <c r="O81" i="21"/>
  <c r="Y1059" i="18"/>
  <c r="Y1040" i="13"/>
  <c r="P88" i="21"/>
  <c r="X116" i="17"/>
  <c r="X608" i="17" s="1"/>
  <c r="Y535" i="14"/>
  <c r="R88" i="21"/>
  <c r="O1065" i="14"/>
  <c r="Q81" i="21"/>
  <c r="W17" i="3"/>
  <c r="J88" i="21"/>
  <c r="L88" i="21"/>
  <c r="Y997" i="13"/>
  <c r="F88" i="21"/>
  <c r="Y1063" i="14"/>
  <c r="G88" i="21"/>
  <c r="Y1083" i="13"/>
  <c r="Y404" i="13"/>
  <c r="O88" i="21"/>
  <c r="I88" i="21"/>
  <c r="Q88" i="21"/>
  <c r="K88" i="21"/>
  <c r="N88" i="21"/>
  <c r="Y545" i="13"/>
  <c r="Y1021" i="14"/>
  <c r="W126" i="17"/>
  <c r="K269" i="18"/>
  <c r="K925" i="18"/>
  <c r="P78" i="21"/>
  <c r="L269" i="18"/>
  <c r="L925" i="18"/>
  <c r="Y923" i="18"/>
  <c r="O269" i="18"/>
  <c r="O925" i="18"/>
  <c r="S269" i="18"/>
  <c r="S925" i="18"/>
  <c r="P113" i="17"/>
  <c r="P103" i="17"/>
  <c r="P116" i="17"/>
  <c r="P114" i="17"/>
  <c r="P606" i="17" s="1"/>
  <c r="P125" i="17"/>
  <c r="Y134" i="14"/>
  <c r="V269" i="18"/>
  <c r="V925" i="18"/>
  <c r="J269" i="18"/>
  <c r="J925" i="18"/>
  <c r="U454" i="17"/>
  <c r="M925" i="18"/>
  <c r="M269" i="18"/>
  <c r="G17" i="4"/>
  <c r="L17" i="12"/>
  <c r="E33" i="23"/>
  <c r="X269" i="18"/>
  <c r="X925" i="18"/>
  <c r="Y133" i="13"/>
  <c r="S113" i="17"/>
  <c r="S116" i="17"/>
  <c r="S103" i="17"/>
  <c r="S114" i="17"/>
  <c r="S125" i="17"/>
  <c r="R103" i="17"/>
  <c r="R116" i="17"/>
  <c r="R113" i="17"/>
  <c r="R114" i="17"/>
  <c r="R125" i="17"/>
  <c r="G62" i="1"/>
  <c r="T269" i="18"/>
  <c r="T925" i="18"/>
  <c r="Y270" i="14"/>
  <c r="I1069" i="14"/>
  <c r="J929" i="14"/>
  <c r="Y927" i="14"/>
  <c r="H78" i="21"/>
  <c r="M113" i="17"/>
  <c r="M103" i="17"/>
  <c r="M114" i="17"/>
  <c r="M606" i="17" s="1"/>
  <c r="M116" i="17"/>
  <c r="M125" i="17"/>
  <c r="K78" i="21"/>
  <c r="Q114" i="17"/>
  <c r="Q113" i="17"/>
  <c r="Q116" i="17"/>
  <c r="Q103" i="17"/>
  <c r="Q125" i="17"/>
  <c r="G78" i="21"/>
  <c r="I1064" i="18"/>
  <c r="U114" i="17"/>
  <c r="U116" i="17"/>
  <c r="U608" i="17" s="1"/>
  <c r="U103" i="17"/>
  <c r="U113" i="17"/>
  <c r="U125" i="17"/>
  <c r="T116" i="17"/>
  <c r="T113" i="17"/>
  <c r="T103" i="17"/>
  <c r="T114" i="17"/>
  <c r="T125" i="17"/>
  <c r="G41" i="1"/>
  <c r="Q78" i="21"/>
  <c r="Q269" i="18"/>
  <c r="Q925" i="18"/>
  <c r="P269" i="18"/>
  <c r="P925" i="18"/>
  <c r="M78" i="21"/>
  <c r="Y274" i="13"/>
  <c r="V103" i="17"/>
  <c r="V113" i="17"/>
  <c r="V116" i="17"/>
  <c r="V125" i="17"/>
  <c r="V114" i="17"/>
  <c r="J116" i="17"/>
  <c r="J113" i="17"/>
  <c r="E91" i="21"/>
  <c r="J103" i="17"/>
  <c r="J114" i="17"/>
  <c r="J125" i="17"/>
  <c r="G34" i="24"/>
  <c r="Y944" i="13"/>
  <c r="J946" i="13"/>
  <c r="I78" i="21"/>
  <c r="O103" i="17"/>
  <c r="O114" i="17"/>
  <c r="O116" i="17"/>
  <c r="O113" i="17"/>
  <c r="O125" i="17"/>
  <c r="L103" i="17"/>
  <c r="L113" i="17"/>
  <c r="L114" i="17"/>
  <c r="L116" i="17"/>
  <c r="L125" i="17"/>
  <c r="L617" i="17" s="1"/>
  <c r="N269" i="18"/>
  <c r="N925" i="18"/>
  <c r="F78" i="21"/>
  <c r="R269" i="18"/>
  <c r="R925" i="18"/>
  <c r="K39" i="12"/>
  <c r="I39" i="12"/>
  <c r="J39" i="12"/>
  <c r="O78" i="21"/>
  <c r="Y133" i="18"/>
  <c r="U269" i="18"/>
  <c r="U925" i="18"/>
  <c r="W269" i="18"/>
  <c r="W925" i="18"/>
  <c r="L78" i="21"/>
  <c r="K103" i="17"/>
  <c r="K114" i="17"/>
  <c r="K116" i="17"/>
  <c r="K113" i="17"/>
  <c r="K125" i="17"/>
  <c r="K617" i="17" s="1"/>
  <c r="N113" i="17"/>
  <c r="N103" i="17"/>
  <c r="N116" i="17"/>
  <c r="N114" i="17"/>
  <c r="N125" i="17"/>
  <c r="J78" i="21"/>
  <c r="N78" i="21"/>
  <c r="R78" i="21"/>
  <c r="I1092" i="13"/>
  <c r="K606" i="17" l="1"/>
  <c r="K454" i="17"/>
  <c r="V608" i="17"/>
  <c r="V290" i="17"/>
  <c r="N608" i="17"/>
  <c r="U606" i="17"/>
  <c r="O608" i="17"/>
  <c r="O290" i="17"/>
  <c r="K605" i="17"/>
  <c r="T290" i="17"/>
  <c r="K608" i="17"/>
  <c r="K290" i="17"/>
  <c r="S454" i="17"/>
  <c r="O617" i="17"/>
  <c r="N617" i="17"/>
  <c r="S617" i="17"/>
  <c r="O606" i="17"/>
  <c r="L608" i="17"/>
  <c r="H75" i="21"/>
  <c r="P617" i="17"/>
  <c r="N290" i="17"/>
  <c r="S608" i="17"/>
  <c r="O454" i="17"/>
  <c r="Q290" i="17"/>
  <c r="L290" i="17"/>
  <c r="P290" i="17"/>
  <c r="Q617" i="17"/>
  <c r="L75" i="21"/>
  <c r="I75" i="21"/>
  <c r="W595" i="17"/>
  <c r="Y280" i="17"/>
  <c r="K75" i="21"/>
  <c r="R606" i="17"/>
  <c r="W618" i="17"/>
  <c r="U290" i="17"/>
  <c r="S606" i="17"/>
  <c r="S290" i="17"/>
  <c r="Y289" i="17"/>
  <c r="X595" i="17"/>
  <c r="N606" i="17"/>
  <c r="U617" i="17"/>
  <c r="P454" i="17"/>
  <c r="Y278" i="17"/>
  <c r="V617" i="17"/>
  <c r="G75" i="21"/>
  <c r="V606" i="17"/>
  <c r="R75" i="21"/>
  <c r="V454" i="17"/>
  <c r="J290" i="17"/>
  <c r="Y267" i="17"/>
  <c r="P608" i="17"/>
  <c r="R608" i="17"/>
  <c r="R290" i="17"/>
  <c r="Y277" i="17"/>
  <c r="M617" i="17"/>
  <c r="N75" i="21"/>
  <c r="T608" i="17"/>
  <c r="L605" i="17"/>
  <c r="Y444" i="17"/>
  <c r="L454" i="17"/>
  <c r="P75" i="21"/>
  <c r="X126" i="17"/>
  <c r="X618" i="17" s="1"/>
  <c r="L606" i="17"/>
  <c r="N454" i="17"/>
  <c r="M75" i="21"/>
  <c r="J454" i="17"/>
  <c r="T617" i="17"/>
  <c r="E84" i="21"/>
  <c r="R85" i="21" s="1"/>
  <c r="T454" i="17"/>
  <c r="J75" i="21"/>
  <c r="T606" i="17"/>
  <c r="Y442" i="17"/>
  <c r="M454" i="17"/>
  <c r="M608" i="17"/>
  <c r="Q454" i="17"/>
  <c r="Q608" i="17"/>
  <c r="Q606" i="17"/>
  <c r="Y431" i="17"/>
  <c r="Y453" i="17"/>
  <c r="O75" i="21"/>
  <c r="R617" i="17"/>
  <c r="R454" i="17"/>
  <c r="Y441" i="17"/>
  <c r="E81" i="21"/>
  <c r="O82" i="21" s="1"/>
  <c r="Q75" i="21"/>
  <c r="E88" i="21"/>
  <c r="J595" i="17"/>
  <c r="J126" i="17"/>
  <c r="Y103" i="17"/>
  <c r="S605" i="17"/>
  <c r="O159" i="21"/>
  <c r="F34" i="23"/>
  <c r="H34" i="23"/>
  <c r="G34" i="23"/>
  <c r="Q17" i="4"/>
  <c r="Q17" i="24" s="1"/>
  <c r="S1061" i="18"/>
  <c r="Q18" i="1" s="1"/>
  <c r="N595" i="17"/>
  <c r="N126" i="17"/>
  <c r="R605" i="17"/>
  <c r="N159" i="21"/>
  <c r="Y925" i="18"/>
  <c r="J617" i="17"/>
  <c r="Y125" i="17"/>
  <c r="N1061" i="18"/>
  <c r="L18" i="1" s="1"/>
  <c r="L17" i="4"/>
  <c r="L17" i="24" s="1"/>
  <c r="Y946" i="13"/>
  <c r="J1087" i="13"/>
  <c r="O17" i="4"/>
  <c r="O17" i="24" s="1"/>
  <c r="Q1061" i="18"/>
  <c r="O18" i="1" s="1"/>
  <c r="N605" i="17"/>
  <c r="J159" i="21"/>
  <c r="O126" i="17"/>
  <c r="O595" i="17"/>
  <c r="Y113" i="17"/>
  <c r="J605" i="17"/>
  <c r="U605" i="17"/>
  <c r="Q159" i="21"/>
  <c r="H17" i="4"/>
  <c r="H17" i="24" s="1"/>
  <c r="J1061" i="18"/>
  <c r="P595" i="17"/>
  <c r="P126" i="17"/>
  <c r="V126" i="17"/>
  <c r="V595" i="17"/>
  <c r="J608" i="17"/>
  <c r="Y116" i="17"/>
  <c r="U126" i="17"/>
  <c r="U595" i="17"/>
  <c r="Q126" i="17"/>
  <c r="Q595" i="17"/>
  <c r="T1061" i="18"/>
  <c r="R18" i="1" s="1"/>
  <c r="R17" i="4"/>
  <c r="R17" i="24" s="1"/>
  <c r="R126" i="17"/>
  <c r="R595" i="17"/>
  <c r="P605" i="17"/>
  <c r="L159" i="21"/>
  <c r="O1061" i="18"/>
  <c r="M18" i="1" s="1"/>
  <c r="M17" i="4"/>
  <c r="M17" i="24" s="1"/>
  <c r="R1061" i="18"/>
  <c r="P18" i="1" s="1"/>
  <c r="P17" i="4"/>
  <c r="P17" i="24" s="1"/>
  <c r="T126" i="17"/>
  <c r="T595" i="17"/>
  <c r="U1061" i="18"/>
  <c r="S18" i="1" s="1"/>
  <c r="S17" i="4"/>
  <c r="S17" i="24" s="1"/>
  <c r="M1061" i="18"/>
  <c r="K18" i="1" s="1"/>
  <c r="K17" i="4"/>
  <c r="K17" i="24" s="1"/>
  <c r="V1061" i="18"/>
  <c r="T18" i="1" s="1"/>
  <c r="T17" i="4"/>
  <c r="T17" i="24" s="1"/>
  <c r="U17" i="4"/>
  <c r="U17" i="24" s="1"/>
  <c r="W1061" i="18"/>
  <c r="U18" i="1" s="1"/>
  <c r="F75" i="21"/>
  <c r="E78" i="21"/>
  <c r="L595" i="17"/>
  <c r="L126" i="17"/>
  <c r="N17" i="4"/>
  <c r="N17" i="24" s="1"/>
  <c r="P1061" i="18"/>
  <c r="N18" i="1" s="1"/>
  <c r="Q605" i="17"/>
  <c r="M159" i="21"/>
  <c r="X1061" i="18"/>
  <c r="V18" i="1" s="1"/>
  <c r="V17" i="4"/>
  <c r="V17" i="24" s="1"/>
  <c r="M595" i="17"/>
  <c r="M126" i="17"/>
  <c r="Y929" i="14"/>
  <c r="J1065" i="14"/>
  <c r="Y1065" i="14" s="1"/>
  <c r="S595" i="17"/>
  <c r="S126" i="17"/>
  <c r="Y269" i="18"/>
  <c r="L1061" i="18"/>
  <c r="J18" i="1" s="1"/>
  <c r="J17" i="4"/>
  <c r="J17" i="24" s="1"/>
  <c r="K1061" i="18"/>
  <c r="I18" i="1" s="1"/>
  <c r="I17" i="4"/>
  <c r="I17" i="24" s="1"/>
  <c r="K126" i="17"/>
  <c r="K595" i="17"/>
  <c r="O605" i="17"/>
  <c r="K159" i="21"/>
  <c r="J606" i="17"/>
  <c r="Y114" i="17"/>
  <c r="V605" i="17"/>
  <c r="R159" i="21"/>
  <c r="T605" i="17"/>
  <c r="P159" i="21"/>
  <c r="M605" i="17"/>
  <c r="I159" i="21"/>
  <c r="G47" i="1" l="1"/>
  <c r="G48" i="1" s="1"/>
  <c r="Y290" i="17"/>
  <c r="I85" i="21"/>
  <c r="F82" i="21"/>
  <c r="Y608" i="17"/>
  <c r="O85" i="21"/>
  <c r="G85" i="21"/>
  <c r="H82" i="21"/>
  <c r="P85" i="21"/>
  <c r="Q85" i="21"/>
  <c r="F85" i="21"/>
  <c r="M85" i="21"/>
  <c r="G82" i="21"/>
  <c r="Q82" i="21"/>
  <c r="J85" i="21"/>
  <c r="K82" i="21"/>
  <c r="H85" i="21"/>
  <c r="L85" i="21"/>
  <c r="K85" i="21"/>
  <c r="L82" i="21"/>
  <c r="N85" i="21"/>
  <c r="Y617" i="17"/>
  <c r="Y606" i="17"/>
  <c r="Y454" i="17"/>
  <c r="E75" i="21"/>
  <c r="M76" i="21" s="1"/>
  <c r="P82" i="21"/>
  <c r="N82" i="21"/>
  <c r="R82" i="21"/>
  <c r="M82" i="21"/>
  <c r="I82" i="21"/>
  <c r="J82" i="21"/>
  <c r="H79" i="21"/>
  <c r="O79" i="21"/>
  <c r="F79" i="21"/>
  <c r="Q79" i="21"/>
  <c r="I79" i="21"/>
  <c r="M79" i="21"/>
  <c r="N79" i="21"/>
  <c r="G79" i="21"/>
  <c r="K79" i="21"/>
  <c r="P79" i="21"/>
  <c r="R79" i="21"/>
  <c r="L79" i="21"/>
  <c r="J79" i="21"/>
  <c r="J38" i="7"/>
  <c r="H79" i="15" s="1"/>
  <c r="K157" i="8"/>
  <c r="J39" i="7"/>
  <c r="H80" i="15" s="1"/>
  <c r="J35" i="7"/>
  <c r="J37" i="7"/>
  <c r="H78" i="15" s="1"/>
  <c r="J36" i="7"/>
  <c r="H77" i="15" s="1"/>
  <c r="M618" i="17"/>
  <c r="Q618" i="17"/>
  <c r="V618" i="17"/>
  <c r="Y605" i="17"/>
  <c r="Y1087" i="13"/>
  <c r="I39" i="7"/>
  <c r="I36" i="7"/>
  <c r="E34" i="23"/>
  <c r="I38" i="7"/>
  <c r="I35" i="7"/>
  <c r="J157" i="8"/>
  <c r="I37" i="7"/>
  <c r="K618" i="17"/>
  <c r="P618" i="17"/>
  <c r="U618" i="17"/>
  <c r="K39" i="7"/>
  <c r="H121" i="15" s="1"/>
  <c r="L157" i="8"/>
  <c r="K37" i="7"/>
  <c r="H119" i="15" s="1"/>
  <c r="K35" i="7"/>
  <c r="K38" i="7"/>
  <c r="H120" i="15" s="1"/>
  <c r="K36" i="7"/>
  <c r="H118" i="15" s="1"/>
  <c r="G36" i="24"/>
  <c r="T618" i="17"/>
  <c r="H18" i="1"/>
  <c r="W18" i="1" s="1"/>
  <c r="Y1061" i="18"/>
  <c r="O618" i="17"/>
  <c r="S618" i="17"/>
  <c r="L618" i="17"/>
  <c r="R618" i="17"/>
  <c r="W17" i="24"/>
  <c r="N618" i="17"/>
  <c r="J618" i="17"/>
  <c r="Y126" i="17"/>
  <c r="E159" i="21"/>
  <c r="W17" i="4"/>
  <c r="Y595" i="17"/>
  <c r="G35" i="24" l="1"/>
  <c r="G52" i="1"/>
  <c r="E85" i="21"/>
  <c r="I76" i="21"/>
  <c r="H76" i="21"/>
  <c r="G76" i="21"/>
  <c r="N76" i="21"/>
  <c r="Q76" i="21"/>
  <c r="F76" i="21"/>
  <c r="J76" i="21"/>
  <c r="K76" i="21"/>
  <c r="L76" i="21"/>
  <c r="P76" i="21"/>
  <c r="O76" i="21"/>
  <c r="R76" i="21"/>
  <c r="E82" i="21"/>
  <c r="V119" i="15"/>
  <c r="J119" i="15"/>
  <c r="T119" i="15"/>
  <c r="N119" i="15"/>
  <c r="U119" i="15"/>
  <c r="M119" i="15"/>
  <c r="P119" i="15"/>
  <c r="L119" i="15"/>
  <c r="S119" i="15"/>
  <c r="R119" i="15"/>
  <c r="K119" i="15"/>
  <c r="Q119" i="15"/>
  <c r="I119" i="15"/>
  <c r="O119" i="15"/>
  <c r="W119" i="15"/>
  <c r="M80" i="15"/>
  <c r="R80" i="15"/>
  <c r="T80" i="15"/>
  <c r="N80" i="15"/>
  <c r="P80" i="15"/>
  <c r="W80" i="15"/>
  <c r="J80" i="15"/>
  <c r="V80" i="15"/>
  <c r="L80" i="15"/>
  <c r="U80" i="15"/>
  <c r="Q80" i="15"/>
  <c r="O80" i="15"/>
  <c r="S80" i="15"/>
  <c r="I80" i="15"/>
  <c r="K80" i="15"/>
  <c r="N121" i="15"/>
  <c r="M121" i="15"/>
  <c r="J121" i="15"/>
  <c r="U121" i="15"/>
  <c r="L121" i="15"/>
  <c r="K121" i="15"/>
  <c r="T121" i="15"/>
  <c r="O121" i="15"/>
  <c r="I121" i="15"/>
  <c r="V121" i="15"/>
  <c r="S121" i="15"/>
  <c r="W121" i="15"/>
  <c r="R121" i="15"/>
  <c r="Q121" i="15"/>
  <c r="P121" i="15"/>
  <c r="H39" i="15"/>
  <c r="L39" i="7"/>
  <c r="V79" i="15"/>
  <c r="L79" i="15"/>
  <c r="S79" i="15"/>
  <c r="W79" i="15"/>
  <c r="U79" i="15"/>
  <c r="O79" i="15"/>
  <c r="N79" i="15"/>
  <c r="I79" i="15"/>
  <c r="K79" i="15"/>
  <c r="R79" i="15"/>
  <c r="T79" i="15"/>
  <c r="Q79" i="15"/>
  <c r="J79" i="15"/>
  <c r="P79" i="15"/>
  <c r="M79" i="15"/>
  <c r="J160" i="21"/>
  <c r="G160" i="21"/>
  <c r="I160" i="21"/>
  <c r="H160" i="21"/>
  <c r="R160" i="21"/>
  <c r="K160" i="21"/>
  <c r="P160" i="21"/>
  <c r="Q160" i="21"/>
  <c r="L160" i="21"/>
  <c r="N160" i="21"/>
  <c r="M160" i="21"/>
  <c r="O160" i="21"/>
  <c r="F160" i="21"/>
  <c r="I321" i="17"/>
  <c r="G48" i="23"/>
  <c r="Y618" i="17"/>
  <c r="L37" i="7"/>
  <c r="H37" i="15"/>
  <c r="H36" i="15"/>
  <c r="L36" i="7"/>
  <c r="T118" i="15"/>
  <c r="P118" i="15"/>
  <c r="N118" i="15"/>
  <c r="U118" i="15"/>
  <c r="M118" i="15"/>
  <c r="O118" i="15"/>
  <c r="J118" i="15"/>
  <c r="R118" i="15"/>
  <c r="K118" i="15"/>
  <c r="W118" i="15"/>
  <c r="S118" i="15"/>
  <c r="V118" i="15"/>
  <c r="Q118" i="15"/>
  <c r="L118" i="15"/>
  <c r="I118" i="15"/>
  <c r="M157" i="8"/>
  <c r="I157" i="17"/>
  <c r="F48" i="23"/>
  <c r="K77" i="15"/>
  <c r="I77" i="15"/>
  <c r="L77" i="15"/>
  <c r="R77" i="15"/>
  <c r="S77" i="15"/>
  <c r="P77" i="15"/>
  <c r="T77" i="15"/>
  <c r="Q77" i="15"/>
  <c r="U77" i="15"/>
  <c r="V77" i="15"/>
  <c r="M77" i="15"/>
  <c r="N77" i="15"/>
  <c r="W77" i="15"/>
  <c r="J77" i="15"/>
  <c r="O77" i="15"/>
  <c r="E79" i="21"/>
  <c r="U120" i="15"/>
  <c r="O120" i="15"/>
  <c r="M120" i="15"/>
  <c r="K120" i="15"/>
  <c r="L120" i="15"/>
  <c r="W120" i="15"/>
  <c r="I120" i="15"/>
  <c r="R120" i="15"/>
  <c r="V120" i="15"/>
  <c r="J120" i="15"/>
  <c r="S120" i="15"/>
  <c r="P120" i="15"/>
  <c r="T120" i="15"/>
  <c r="Q120" i="15"/>
  <c r="N120" i="15"/>
  <c r="H35" i="15"/>
  <c r="L35" i="7"/>
  <c r="I41" i="7"/>
  <c r="S78" i="15"/>
  <c r="M78" i="15"/>
  <c r="O78" i="15"/>
  <c r="J78" i="15"/>
  <c r="W78" i="15"/>
  <c r="L78" i="15"/>
  <c r="V78" i="15"/>
  <c r="T78" i="15"/>
  <c r="U78" i="15"/>
  <c r="N78" i="15"/>
  <c r="Q78" i="15"/>
  <c r="R78" i="15"/>
  <c r="I78" i="15"/>
  <c r="K78" i="15"/>
  <c r="P78" i="15"/>
  <c r="I485" i="17"/>
  <c r="H48" i="23"/>
  <c r="H117" i="15"/>
  <c r="K41" i="7"/>
  <c r="H123" i="15" s="1"/>
  <c r="G38" i="24"/>
  <c r="L38" i="7"/>
  <c r="H38" i="15"/>
  <c r="H76" i="15"/>
  <c r="J41" i="7"/>
  <c r="H82" i="15" s="1"/>
  <c r="E76" i="21" l="1"/>
  <c r="X77" i="15"/>
  <c r="X79" i="15"/>
  <c r="X121" i="15"/>
  <c r="X80" i="15"/>
  <c r="X119" i="15"/>
  <c r="X78" i="15"/>
  <c r="E160" i="21"/>
  <c r="X120" i="15"/>
  <c r="X118" i="15"/>
  <c r="S37" i="15"/>
  <c r="S160" i="15" s="1"/>
  <c r="W37" i="15"/>
  <c r="W160" i="15" s="1"/>
  <c r="R37" i="15"/>
  <c r="R160" i="15" s="1"/>
  <c r="L37" i="15"/>
  <c r="L160" i="15" s="1"/>
  <c r="K37" i="15"/>
  <c r="K160" i="15" s="1"/>
  <c r="M37" i="15"/>
  <c r="M160" i="15" s="1"/>
  <c r="N37" i="15"/>
  <c r="N160" i="15" s="1"/>
  <c r="O37" i="15"/>
  <c r="O160" i="15" s="1"/>
  <c r="P37" i="15"/>
  <c r="P160" i="15" s="1"/>
  <c r="I37" i="15"/>
  <c r="I160" i="15" s="1"/>
  <c r="Q37" i="15"/>
  <c r="Q160" i="15" s="1"/>
  <c r="J37" i="15"/>
  <c r="J160" i="15" s="1"/>
  <c r="T37" i="15"/>
  <c r="T160" i="15" s="1"/>
  <c r="U37" i="15"/>
  <c r="U160" i="15" s="1"/>
  <c r="V37" i="15"/>
  <c r="V160" i="15" s="1"/>
  <c r="O35" i="15"/>
  <c r="K35" i="15"/>
  <c r="R35" i="15"/>
  <c r="P35" i="15"/>
  <c r="T35" i="15"/>
  <c r="L35" i="15"/>
  <c r="V35" i="15"/>
  <c r="N35" i="15"/>
  <c r="W35" i="15"/>
  <c r="U35" i="15"/>
  <c r="Q35" i="15"/>
  <c r="M35" i="15"/>
  <c r="S35" i="15"/>
  <c r="J35" i="15"/>
  <c r="I35" i="15"/>
  <c r="R36" i="15"/>
  <c r="R159" i="15" s="1"/>
  <c r="K36" i="15"/>
  <c r="K159" i="15" s="1"/>
  <c r="W36" i="15"/>
  <c r="W159" i="15" s="1"/>
  <c r="N36" i="15"/>
  <c r="N159" i="15" s="1"/>
  <c r="Q36" i="15"/>
  <c r="Q159" i="15" s="1"/>
  <c r="I36" i="15"/>
  <c r="I159" i="15" s="1"/>
  <c r="L36" i="15"/>
  <c r="L159" i="15" s="1"/>
  <c r="P36" i="15"/>
  <c r="P159" i="15" s="1"/>
  <c r="M36" i="15"/>
  <c r="M159" i="15" s="1"/>
  <c r="J36" i="15"/>
  <c r="J159" i="15" s="1"/>
  <c r="T36" i="15"/>
  <c r="T159" i="15" s="1"/>
  <c r="U36" i="15"/>
  <c r="U159" i="15" s="1"/>
  <c r="V36" i="15"/>
  <c r="V159" i="15" s="1"/>
  <c r="O36" i="15"/>
  <c r="O159" i="15" s="1"/>
  <c r="S36" i="15"/>
  <c r="S159" i="15" s="1"/>
  <c r="M38" i="15"/>
  <c r="M161" i="15" s="1"/>
  <c r="W38" i="15"/>
  <c r="W161" i="15" s="1"/>
  <c r="K38" i="15"/>
  <c r="K161" i="15" s="1"/>
  <c r="I38" i="15"/>
  <c r="I161" i="15" s="1"/>
  <c r="V38" i="15"/>
  <c r="V161" i="15" s="1"/>
  <c r="N38" i="15"/>
  <c r="N161" i="15" s="1"/>
  <c r="T38" i="15"/>
  <c r="T161" i="15" s="1"/>
  <c r="R38" i="15"/>
  <c r="R161" i="15" s="1"/>
  <c r="U38" i="15"/>
  <c r="U161" i="15" s="1"/>
  <c r="S38" i="15"/>
  <c r="S161" i="15" s="1"/>
  <c r="J38" i="15"/>
  <c r="J161" i="15" s="1"/>
  <c r="P38" i="15"/>
  <c r="P161" i="15" s="1"/>
  <c r="O38" i="15"/>
  <c r="O161" i="15" s="1"/>
  <c r="L38" i="15"/>
  <c r="L161" i="15" s="1"/>
  <c r="Q38" i="15"/>
  <c r="Q161" i="15" s="1"/>
  <c r="E48" i="23"/>
  <c r="H41" i="15"/>
  <c r="L41" i="7"/>
  <c r="Q117" i="15"/>
  <c r="Q123" i="15" s="1"/>
  <c r="N117" i="15"/>
  <c r="N123" i="15" s="1"/>
  <c r="J117" i="15"/>
  <c r="J123" i="15" s="1"/>
  <c r="T117" i="15"/>
  <c r="T123" i="15" s="1"/>
  <c r="R117" i="15"/>
  <c r="R123" i="15" s="1"/>
  <c r="M117" i="15"/>
  <c r="M123" i="15" s="1"/>
  <c r="K117" i="15"/>
  <c r="K123" i="15" s="1"/>
  <c r="W117" i="15"/>
  <c r="W123" i="15" s="1"/>
  <c r="S117" i="15"/>
  <c r="S123" i="15" s="1"/>
  <c r="V117" i="15"/>
  <c r="V123" i="15" s="1"/>
  <c r="P117" i="15"/>
  <c r="P123" i="15" s="1"/>
  <c r="O117" i="15"/>
  <c r="O123" i="15" s="1"/>
  <c r="L117" i="15"/>
  <c r="L123" i="15" s="1"/>
  <c r="I117" i="15"/>
  <c r="I123" i="15" s="1"/>
  <c r="U117" i="15"/>
  <c r="U123" i="15" s="1"/>
  <c r="L157" i="17"/>
  <c r="Q157" i="17"/>
  <c r="J157" i="17"/>
  <c r="M157" i="17"/>
  <c r="N157" i="17"/>
  <c r="P157" i="17"/>
  <c r="W157" i="17"/>
  <c r="T157" i="17"/>
  <c r="O157" i="17"/>
  <c r="X157" i="17"/>
  <c r="V157" i="17"/>
  <c r="R157" i="17"/>
  <c r="S157" i="17"/>
  <c r="K157" i="17"/>
  <c r="U157" i="17"/>
  <c r="U321" i="17"/>
  <c r="Q153" i="21" s="1"/>
  <c r="O321" i="17"/>
  <c r="K153" i="21" s="1"/>
  <c r="M321" i="17"/>
  <c r="I153" i="21" s="1"/>
  <c r="W321" i="17"/>
  <c r="P321" i="17"/>
  <c r="L153" i="21" s="1"/>
  <c r="V321" i="17"/>
  <c r="R153" i="21" s="1"/>
  <c r="Q321" i="17"/>
  <c r="M153" i="21" s="1"/>
  <c r="X321" i="17"/>
  <c r="J321" i="17"/>
  <c r="F153" i="21" s="1"/>
  <c r="R321" i="17"/>
  <c r="N153" i="21" s="1"/>
  <c r="N321" i="17"/>
  <c r="J153" i="21" s="1"/>
  <c r="T321" i="17"/>
  <c r="P153" i="21" s="1"/>
  <c r="L321" i="17"/>
  <c r="H153" i="21" s="1"/>
  <c r="S321" i="17"/>
  <c r="O153" i="21" s="1"/>
  <c r="K321" i="17"/>
  <c r="G153" i="21" s="1"/>
  <c r="O39" i="15"/>
  <c r="O162" i="15" s="1"/>
  <c r="P39" i="15"/>
  <c r="P162" i="15" s="1"/>
  <c r="J39" i="15"/>
  <c r="J162" i="15" s="1"/>
  <c r="R39" i="15"/>
  <c r="R162" i="15" s="1"/>
  <c r="M39" i="15"/>
  <c r="M162" i="15" s="1"/>
  <c r="N39" i="15"/>
  <c r="N162" i="15" s="1"/>
  <c r="T39" i="15"/>
  <c r="T162" i="15" s="1"/>
  <c r="V39" i="15"/>
  <c r="V162" i="15" s="1"/>
  <c r="Q39" i="15"/>
  <c r="Q162" i="15" s="1"/>
  <c r="K39" i="15"/>
  <c r="K162" i="15" s="1"/>
  <c r="L39" i="15"/>
  <c r="L162" i="15" s="1"/>
  <c r="I39" i="15"/>
  <c r="I162" i="15" s="1"/>
  <c r="W39" i="15"/>
  <c r="W162" i="15" s="1"/>
  <c r="S39" i="15"/>
  <c r="S162" i="15" s="1"/>
  <c r="U39" i="15"/>
  <c r="U162" i="15" s="1"/>
  <c r="V76" i="15"/>
  <c r="V82" i="15" s="1"/>
  <c r="Q76" i="15"/>
  <c r="Q82" i="15" s="1"/>
  <c r="N76" i="15"/>
  <c r="N82" i="15" s="1"/>
  <c r="K76" i="15"/>
  <c r="K82" i="15" s="1"/>
  <c r="M76" i="15"/>
  <c r="M82" i="15" s="1"/>
  <c r="U76" i="15"/>
  <c r="U82" i="15" s="1"/>
  <c r="S76" i="15"/>
  <c r="S82" i="15" s="1"/>
  <c r="I76" i="15"/>
  <c r="I82" i="15" s="1"/>
  <c r="T76" i="15"/>
  <c r="T82" i="15" s="1"/>
  <c r="O76" i="15"/>
  <c r="O82" i="15" s="1"/>
  <c r="L76" i="15"/>
  <c r="L82" i="15" s="1"/>
  <c r="P76" i="15"/>
  <c r="P82" i="15" s="1"/>
  <c r="R76" i="15"/>
  <c r="R82" i="15" s="1"/>
  <c r="W76" i="15"/>
  <c r="W82" i="15" s="1"/>
  <c r="J76" i="15"/>
  <c r="J82" i="15" s="1"/>
  <c r="J485" i="17"/>
  <c r="F156" i="21" s="1"/>
  <c r="R485" i="17"/>
  <c r="N156" i="21" s="1"/>
  <c r="Q485" i="17"/>
  <c r="M156" i="21" s="1"/>
  <c r="K485" i="17"/>
  <c r="G156" i="21" s="1"/>
  <c r="L485" i="17"/>
  <c r="H156" i="21" s="1"/>
  <c r="T485" i="17"/>
  <c r="P156" i="21" s="1"/>
  <c r="U485" i="17"/>
  <c r="Q156" i="21" s="1"/>
  <c r="W485" i="17"/>
  <c r="X485" i="17"/>
  <c r="N485" i="17"/>
  <c r="J156" i="21" s="1"/>
  <c r="V485" i="17"/>
  <c r="R156" i="21" s="1"/>
  <c r="O485" i="17"/>
  <c r="K156" i="21" s="1"/>
  <c r="P485" i="17"/>
  <c r="L156" i="21" s="1"/>
  <c r="M485" i="17"/>
  <c r="I156" i="21" s="1"/>
  <c r="S485" i="17"/>
  <c r="O156" i="21" s="1"/>
  <c r="E153" i="21" l="1"/>
  <c r="P154" i="21" s="1"/>
  <c r="X82" i="15"/>
  <c r="X123" i="15"/>
  <c r="X649" i="17"/>
  <c r="J649" i="17"/>
  <c r="F150" i="21"/>
  <c r="X38" i="15"/>
  <c r="I41" i="15"/>
  <c r="I158" i="15"/>
  <c r="N158" i="15"/>
  <c r="N164" i="15" s="1"/>
  <c r="N41" i="15"/>
  <c r="E156" i="21"/>
  <c r="O649" i="17"/>
  <c r="K150" i="21"/>
  <c r="K147" i="21" s="1"/>
  <c r="Q649" i="17"/>
  <c r="M150" i="21"/>
  <c r="M147" i="21" s="1"/>
  <c r="J158" i="15"/>
  <c r="J164" i="15" s="1"/>
  <c r="J41" i="15"/>
  <c r="V158" i="15"/>
  <c r="V164" i="15" s="1"/>
  <c r="V41" i="15"/>
  <c r="X76" i="15"/>
  <c r="Y157" i="17"/>
  <c r="L649" i="17"/>
  <c r="H150" i="21"/>
  <c r="H147" i="21" s="1"/>
  <c r="X159" i="15"/>
  <c r="S158" i="15"/>
  <c r="S164" i="15" s="1"/>
  <c r="S41" i="15"/>
  <c r="L158" i="15"/>
  <c r="L164" i="15" s="1"/>
  <c r="L41" i="15"/>
  <c r="Y485" i="17"/>
  <c r="U649" i="17"/>
  <c r="Q150" i="21"/>
  <c r="Q147" i="21" s="1"/>
  <c r="T649" i="17"/>
  <c r="P150" i="21"/>
  <c r="P147" i="21" s="1"/>
  <c r="X161" i="15"/>
  <c r="X35" i="15"/>
  <c r="T41" i="15"/>
  <c r="T158" i="15"/>
  <c r="T164" i="15" s="1"/>
  <c r="K649" i="17"/>
  <c r="G150" i="21"/>
  <c r="G147" i="21" s="1"/>
  <c r="W649" i="17"/>
  <c r="X117" i="15"/>
  <c r="X36" i="15"/>
  <c r="M158" i="15"/>
  <c r="M164" i="15" s="1"/>
  <c r="M41" i="15"/>
  <c r="P158" i="15"/>
  <c r="P164" i="15" s="1"/>
  <c r="P41" i="15"/>
  <c r="X37" i="15"/>
  <c r="X162" i="15"/>
  <c r="S649" i="17"/>
  <c r="O150" i="21"/>
  <c r="O147" i="21" s="1"/>
  <c r="P649" i="17"/>
  <c r="L150" i="21"/>
  <c r="L147" i="21" s="1"/>
  <c r="Q41" i="15"/>
  <c r="Q158" i="15"/>
  <c r="Q164" i="15" s="1"/>
  <c r="R41" i="15"/>
  <c r="R158" i="15"/>
  <c r="R164" i="15" s="1"/>
  <c r="R649" i="17"/>
  <c r="N150" i="21"/>
  <c r="N147" i="21" s="1"/>
  <c r="N649" i="17"/>
  <c r="J150" i="21"/>
  <c r="J147" i="21" s="1"/>
  <c r="F49" i="23"/>
  <c r="H49" i="23"/>
  <c r="G49" i="23"/>
  <c r="U158" i="15"/>
  <c r="U164" i="15" s="1"/>
  <c r="U41" i="15"/>
  <c r="K158" i="15"/>
  <c r="K164" i="15" s="1"/>
  <c r="K41" i="15"/>
  <c r="X160" i="15"/>
  <c r="X39" i="15"/>
  <c r="Y321" i="17"/>
  <c r="V649" i="17"/>
  <c r="R150" i="21"/>
  <c r="R147" i="21" s="1"/>
  <c r="M649" i="17"/>
  <c r="I150" i="21"/>
  <c r="I147" i="21" s="1"/>
  <c r="W158" i="15"/>
  <c r="W164" i="15" s="1"/>
  <c r="W41" i="15"/>
  <c r="O41" i="15"/>
  <c r="O158" i="15"/>
  <c r="O164" i="15" s="1"/>
  <c r="R154" i="21" l="1"/>
  <c r="Q154" i="21"/>
  <c r="K154" i="21"/>
  <c r="I154" i="21"/>
  <c r="O154" i="21"/>
  <c r="J154" i="21"/>
  <c r="L154" i="21"/>
  <c r="N154" i="21"/>
  <c r="G154" i="21"/>
  <c r="M154" i="21"/>
  <c r="F154" i="21"/>
  <c r="H154" i="21"/>
  <c r="X41" i="15"/>
  <c r="X158" i="15"/>
  <c r="I164" i="15"/>
  <c r="X164" i="15" s="1"/>
  <c r="K166" i="8"/>
  <c r="I330" i="17" s="1"/>
  <c r="K163" i="8"/>
  <c r="I327" i="17" s="1"/>
  <c r="K152" i="8"/>
  <c r="K153" i="8"/>
  <c r="I317" i="17" s="1"/>
  <c r="K159" i="8"/>
  <c r="I323" i="17" s="1"/>
  <c r="K164" i="8"/>
  <c r="I328" i="17" s="1"/>
  <c r="K158" i="8"/>
  <c r="I322" i="17" s="1"/>
  <c r="K156" i="8"/>
  <c r="I320" i="17" s="1"/>
  <c r="K155" i="8"/>
  <c r="I319" i="17" s="1"/>
  <c r="E150" i="21"/>
  <c r="F147" i="21"/>
  <c r="E147" i="21" s="1"/>
  <c r="L153" i="8"/>
  <c r="I481" i="17" s="1"/>
  <c r="L156" i="8"/>
  <c r="I484" i="17" s="1"/>
  <c r="L152" i="8"/>
  <c r="L158" i="8"/>
  <c r="I486" i="17" s="1"/>
  <c r="L166" i="8"/>
  <c r="I494" i="17" s="1"/>
  <c r="L164" i="8"/>
  <c r="I492" i="17" s="1"/>
  <c r="L159" i="8"/>
  <c r="I487" i="17" s="1"/>
  <c r="L155" i="8"/>
  <c r="I483" i="17" s="1"/>
  <c r="L163" i="8"/>
  <c r="I491" i="17" s="1"/>
  <c r="Y649" i="17"/>
  <c r="J164" i="8"/>
  <c r="J153" i="8"/>
  <c r="J158" i="8"/>
  <c r="J163" i="8"/>
  <c r="J159" i="8"/>
  <c r="J166" i="8"/>
  <c r="E49" i="23"/>
  <c r="J152" i="8"/>
  <c r="J155" i="8"/>
  <c r="J156" i="8"/>
  <c r="H157" i="21"/>
  <c r="L157" i="21"/>
  <c r="P157" i="21"/>
  <c r="I157" i="21"/>
  <c r="M157" i="21"/>
  <c r="Q157" i="21"/>
  <c r="F157" i="21"/>
  <c r="J157" i="21"/>
  <c r="N157" i="21"/>
  <c r="R157" i="21"/>
  <c r="G157" i="21"/>
  <c r="K157" i="21"/>
  <c r="O157" i="21"/>
  <c r="E154" i="21" l="1"/>
  <c r="X328" i="17"/>
  <c r="K328" i="17"/>
  <c r="R328" i="17"/>
  <c r="J328" i="17"/>
  <c r="V328" i="17"/>
  <c r="S328" i="17"/>
  <c r="O328" i="17"/>
  <c r="T328" i="17"/>
  <c r="N328" i="17"/>
  <c r="Q328" i="17"/>
  <c r="L328" i="17"/>
  <c r="M328" i="17"/>
  <c r="P328" i="17"/>
  <c r="U328" i="17"/>
  <c r="W328" i="17"/>
  <c r="O484" i="17"/>
  <c r="U484" i="17"/>
  <c r="J484" i="17"/>
  <c r="W484" i="17"/>
  <c r="K484" i="17"/>
  <c r="Q484" i="17"/>
  <c r="X484" i="17"/>
  <c r="V484" i="17"/>
  <c r="L484" i="17"/>
  <c r="N484" i="17"/>
  <c r="S484" i="17"/>
  <c r="R484" i="17"/>
  <c r="P484" i="17"/>
  <c r="M484" i="17"/>
  <c r="T484" i="17"/>
  <c r="V323" i="17"/>
  <c r="T323" i="17"/>
  <c r="N323" i="17"/>
  <c r="S323" i="17"/>
  <c r="W323" i="17"/>
  <c r="M323" i="17"/>
  <c r="U323" i="17"/>
  <c r="J323" i="17"/>
  <c r="L323" i="17"/>
  <c r="K323" i="17"/>
  <c r="P323" i="17"/>
  <c r="X323" i="17"/>
  <c r="O323" i="17"/>
  <c r="Q323" i="17"/>
  <c r="R323" i="17"/>
  <c r="J167" i="8"/>
  <c r="I152" i="17"/>
  <c r="M152" i="8"/>
  <c r="I166" i="17"/>
  <c r="M166" i="8"/>
  <c r="S491" i="17"/>
  <c r="R491" i="17"/>
  <c r="J491" i="17"/>
  <c r="M491" i="17"/>
  <c r="T491" i="17"/>
  <c r="V491" i="17"/>
  <c r="Q491" i="17"/>
  <c r="W491" i="17"/>
  <c r="P491" i="17"/>
  <c r="L491" i="17"/>
  <c r="U491" i="17"/>
  <c r="K491" i="17"/>
  <c r="N491" i="17"/>
  <c r="X491" i="17"/>
  <c r="O491" i="17"/>
  <c r="O481" i="17"/>
  <c r="R481" i="17"/>
  <c r="K481" i="17"/>
  <c r="X481" i="17"/>
  <c r="L481" i="17"/>
  <c r="U481" i="17"/>
  <c r="W481" i="17"/>
  <c r="T481" i="17"/>
  <c r="N481" i="17"/>
  <c r="Q481" i="17"/>
  <c r="S481" i="17"/>
  <c r="J481" i="17"/>
  <c r="V481" i="17"/>
  <c r="P481" i="17"/>
  <c r="M481" i="17"/>
  <c r="O317" i="17"/>
  <c r="S317" i="17"/>
  <c r="M317" i="17"/>
  <c r="L317" i="17"/>
  <c r="K317" i="17"/>
  <c r="T317" i="17"/>
  <c r="V317" i="17"/>
  <c r="W317" i="17"/>
  <c r="N317" i="17"/>
  <c r="R317" i="17"/>
  <c r="Q317" i="17"/>
  <c r="J317" i="17"/>
  <c r="P317" i="17"/>
  <c r="X317" i="17"/>
  <c r="U317" i="17"/>
  <c r="L148" i="21"/>
  <c r="Q148" i="21"/>
  <c r="I148" i="21"/>
  <c r="N148" i="21"/>
  <c r="G148" i="21"/>
  <c r="K148" i="21"/>
  <c r="M148" i="21"/>
  <c r="H148" i="21"/>
  <c r="O148" i="21"/>
  <c r="R148" i="21"/>
  <c r="P148" i="21"/>
  <c r="J148" i="21"/>
  <c r="F148" i="21"/>
  <c r="I316" i="17"/>
  <c r="K167" i="8"/>
  <c r="I163" i="17"/>
  <c r="M163" i="8"/>
  <c r="L487" i="17"/>
  <c r="R487" i="17"/>
  <c r="U487" i="17"/>
  <c r="J487" i="17"/>
  <c r="P487" i="17"/>
  <c r="M487" i="17"/>
  <c r="N487" i="17"/>
  <c r="V487" i="17"/>
  <c r="K487" i="17"/>
  <c r="X487" i="17"/>
  <c r="T487" i="17"/>
  <c r="O487" i="17"/>
  <c r="S487" i="17"/>
  <c r="Q487" i="17"/>
  <c r="W487" i="17"/>
  <c r="J151" i="21"/>
  <c r="K151" i="21"/>
  <c r="H151" i="21"/>
  <c r="I151" i="21"/>
  <c r="P151" i="21"/>
  <c r="L151" i="21"/>
  <c r="M151" i="21"/>
  <c r="F151" i="21"/>
  <c r="N151" i="21"/>
  <c r="G151" i="21"/>
  <c r="O151" i="21"/>
  <c r="Q151" i="21"/>
  <c r="R151" i="21"/>
  <c r="K327" i="17"/>
  <c r="P327" i="17"/>
  <c r="M327" i="17"/>
  <c r="W327" i="17"/>
  <c r="O327" i="17"/>
  <c r="S327" i="17"/>
  <c r="X327" i="17"/>
  <c r="J327" i="17"/>
  <c r="N327" i="17"/>
  <c r="R327" i="17"/>
  <c r="T327" i="17"/>
  <c r="V327" i="17"/>
  <c r="L327" i="17"/>
  <c r="U327" i="17"/>
  <c r="Q327" i="17"/>
  <c r="L167" i="8"/>
  <c r="I480" i="17"/>
  <c r="I158" i="17"/>
  <c r="M158" i="8"/>
  <c r="X492" i="17"/>
  <c r="K492" i="17"/>
  <c r="O492" i="17"/>
  <c r="S492" i="17"/>
  <c r="J492" i="17"/>
  <c r="L492" i="17"/>
  <c r="P492" i="17"/>
  <c r="M492" i="17"/>
  <c r="Q492" i="17"/>
  <c r="U492" i="17"/>
  <c r="N492" i="17"/>
  <c r="V492" i="17"/>
  <c r="W492" i="17"/>
  <c r="R492" i="17"/>
  <c r="T492" i="17"/>
  <c r="W319" i="17"/>
  <c r="S319" i="17"/>
  <c r="O319" i="17"/>
  <c r="L319" i="17"/>
  <c r="Q319" i="17"/>
  <c r="R319" i="17"/>
  <c r="P319" i="17"/>
  <c r="J319" i="17"/>
  <c r="T319" i="17"/>
  <c r="N319" i="17"/>
  <c r="K319" i="17"/>
  <c r="U319" i="17"/>
  <c r="M319" i="17"/>
  <c r="V319" i="17"/>
  <c r="X319" i="17"/>
  <c r="K330" i="17"/>
  <c r="O330" i="17"/>
  <c r="P330" i="17"/>
  <c r="N330" i="17"/>
  <c r="V330" i="17"/>
  <c r="R330" i="17"/>
  <c r="M330" i="17"/>
  <c r="J330" i="17"/>
  <c r="X330" i="17"/>
  <c r="Q330" i="17"/>
  <c r="S330" i="17"/>
  <c r="U330" i="17"/>
  <c r="L330" i="17"/>
  <c r="W330" i="17"/>
  <c r="T330" i="17"/>
  <c r="I159" i="17"/>
  <c r="M159" i="8"/>
  <c r="M156" i="8"/>
  <c r="I156" i="17"/>
  <c r="I153" i="17"/>
  <c r="M153" i="8"/>
  <c r="N494" i="17"/>
  <c r="P494" i="17"/>
  <c r="X494" i="17"/>
  <c r="O494" i="17"/>
  <c r="L494" i="17"/>
  <c r="R494" i="17"/>
  <c r="W494" i="17"/>
  <c r="T494" i="17"/>
  <c r="Q494" i="17"/>
  <c r="J494" i="17"/>
  <c r="V494" i="17"/>
  <c r="M494" i="17"/>
  <c r="K494" i="17"/>
  <c r="S494" i="17"/>
  <c r="U494" i="17"/>
  <c r="P320" i="17"/>
  <c r="W320" i="17"/>
  <c r="Q320" i="17"/>
  <c r="U320" i="17"/>
  <c r="L320" i="17"/>
  <c r="V320" i="17"/>
  <c r="T320" i="17"/>
  <c r="M320" i="17"/>
  <c r="K320" i="17"/>
  <c r="J320" i="17"/>
  <c r="O320" i="17"/>
  <c r="S320" i="17"/>
  <c r="X320" i="17"/>
  <c r="R320" i="17"/>
  <c r="N320" i="17"/>
  <c r="W483" i="17"/>
  <c r="X483" i="17"/>
  <c r="V483" i="17"/>
  <c r="P483" i="17"/>
  <c r="N483" i="17"/>
  <c r="M483" i="17"/>
  <c r="T483" i="17"/>
  <c r="U483" i="17"/>
  <c r="L483" i="17"/>
  <c r="Q483" i="17"/>
  <c r="R483" i="17"/>
  <c r="O483" i="17"/>
  <c r="J483" i="17"/>
  <c r="K483" i="17"/>
  <c r="S483" i="17"/>
  <c r="E157" i="21"/>
  <c r="M155" i="8"/>
  <c r="I155" i="17"/>
  <c r="M164" i="8"/>
  <c r="I164" i="17"/>
  <c r="X486" i="17"/>
  <c r="V486" i="17"/>
  <c r="U486" i="17"/>
  <c r="J486" i="17"/>
  <c r="W486" i="17"/>
  <c r="P486" i="17"/>
  <c r="S486" i="17"/>
  <c r="T486" i="17"/>
  <c r="Q486" i="17"/>
  <c r="N486" i="17"/>
  <c r="R486" i="17"/>
  <c r="K486" i="17"/>
  <c r="M486" i="17"/>
  <c r="O486" i="17"/>
  <c r="L486" i="17"/>
  <c r="X322" i="17"/>
  <c r="U322" i="17"/>
  <c r="S322" i="17"/>
  <c r="V322" i="17"/>
  <c r="J322" i="17"/>
  <c r="L322" i="17"/>
  <c r="N322" i="17"/>
  <c r="K322" i="17"/>
  <c r="W322" i="17"/>
  <c r="T322" i="17"/>
  <c r="R322" i="17"/>
  <c r="P322" i="17"/>
  <c r="O322" i="17"/>
  <c r="Q322" i="17"/>
  <c r="M322" i="17"/>
  <c r="Y486" i="17" l="1"/>
  <c r="Y319" i="17"/>
  <c r="Y322" i="17"/>
  <c r="Y483" i="17"/>
  <c r="Y492" i="17"/>
  <c r="Y491" i="17"/>
  <c r="Y494" i="17"/>
  <c r="Y317" i="17"/>
  <c r="Y481" i="17"/>
  <c r="Y320" i="17"/>
  <c r="Y328" i="17"/>
  <c r="Y323" i="17"/>
  <c r="Y330" i="17"/>
  <c r="Y484" i="17"/>
  <c r="Y327" i="17"/>
  <c r="Y487" i="17"/>
  <c r="R159" i="17"/>
  <c r="R651" i="17" s="1"/>
  <c r="X159" i="17"/>
  <c r="X651" i="17" s="1"/>
  <c r="W159" i="17"/>
  <c r="W651" i="17" s="1"/>
  <c r="S159" i="17"/>
  <c r="S651" i="17" s="1"/>
  <c r="M159" i="17"/>
  <c r="M651" i="17" s="1"/>
  <c r="L159" i="17"/>
  <c r="L651" i="17" s="1"/>
  <c r="P159" i="17"/>
  <c r="P651" i="17" s="1"/>
  <c r="U159" i="17"/>
  <c r="U651" i="17" s="1"/>
  <c r="J159" i="17"/>
  <c r="J651" i="17" s="1"/>
  <c r="O159" i="17"/>
  <c r="O651" i="17" s="1"/>
  <c r="Q159" i="17"/>
  <c r="Q651" i="17" s="1"/>
  <c r="K159" i="17"/>
  <c r="K651" i="17" s="1"/>
  <c r="N159" i="17"/>
  <c r="N651" i="17" s="1"/>
  <c r="V159" i="17"/>
  <c r="V651" i="17" s="1"/>
  <c r="T159" i="17"/>
  <c r="T651" i="17" s="1"/>
  <c r="N158" i="17"/>
  <c r="N650" i="17" s="1"/>
  <c r="S158" i="17"/>
  <c r="S650" i="17" s="1"/>
  <c r="W158" i="17"/>
  <c r="W650" i="17" s="1"/>
  <c r="X158" i="17"/>
  <c r="X650" i="17" s="1"/>
  <c r="M158" i="17"/>
  <c r="M650" i="17" s="1"/>
  <c r="V158" i="17"/>
  <c r="V650" i="17" s="1"/>
  <c r="Q158" i="17"/>
  <c r="Q650" i="17" s="1"/>
  <c r="K158" i="17"/>
  <c r="K650" i="17" s="1"/>
  <c r="R158" i="17"/>
  <c r="R650" i="17" s="1"/>
  <c r="P158" i="17"/>
  <c r="P650" i="17" s="1"/>
  <c r="O158" i="17"/>
  <c r="O650" i="17" s="1"/>
  <c r="U158" i="17"/>
  <c r="U650" i="17" s="1"/>
  <c r="J158" i="17"/>
  <c r="J650" i="17" s="1"/>
  <c r="L158" i="17"/>
  <c r="L650" i="17" s="1"/>
  <c r="T158" i="17"/>
  <c r="T650" i="17" s="1"/>
  <c r="E151" i="21"/>
  <c r="P480" i="17"/>
  <c r="P495" i="17" s="1"/>
  <c r="P497" i="17" s="1"/>
  <c r="Q480" i="17"/>
  <c r="Q495" i="17" s="1"/>
  <c r="Q497" i="17" s="1"/>
  <c r="K480" i="17"/>
  <c r="K495" i="17" s="1"/>
  <c r="K497" i="17" s="1"/>
  <c r="S480" i="17"/>
  <c r="S495" i="17" s="1"/>
  <c r="S497" i="17" s="1"/>
  <c r="W480" i="17"/>
  <c r="W495" i="17" s="1"/>
  <c r="W497" i="17" s="1"/>
  <c r="U16" i="3" s="1"/>
  <c r="L480" i="17"/>
  <c r="L495" i="17" s="1"/>
  <c r="L497" i="17" s="1"/>
  <c r="T480" i="17"/>
  <c r="T495" i="17" s="1"/>
  <c r="T497" i="17" s="1"/>
  <c r="M480" i="17"/>
  <c r="M495" i="17" s="1"/>
  <c r="M497" i="17" s="1"/>
  <c r="U480" i="17"/>
  <c r="U495" i="17" s="1"/>
  <c r="U497" i="17" s="1"/>
  <c r="N480" i="17"/>
  <c r="N495" i="17" s="1"/>
  <c r="N497" i="17" s="1"/>
  <c r="V480" i="17"/>
  <c r="V495" i="17" s="1"/>
  <c r="V497" i="17" s="1"/>
  <c r="R480" i="17"/>
  <c r="R495" i="17" s="1"/>
  <c r="R497" i="17" s="1"/>
  <c r="X480" i="17"/>
  <c r="X495" i="17" s="1"/>
  <c r="X497" i="17" s="1"/>
  <c r="V16" i="3" s="1"/>
  <c r="J480" i="17"/>
  <c r="J495" i="17" s="1"/>
  <c r="J497" i="17" s="1"/>
  <c r="O480" i="17"/>
  <c r="O495" i="17" s="1"/>
  <c r="O497" i="17" s="1"/>
  <c r="T163" i="17"/>
  <c r="T655" i="17" s="1"/>
  <c r="X163" i="17"/>
  <c r="X655" i="17" s="1"/>
  <c r="N163" i="17"/>
  <c r="N655" i="17" s="1"/>
  <c r="M163" i="17"/>
  <c r="M655" i="17" s="1"/>
  <c r="O163" i="17"/>
  <c r="O655" i="17" s="1"/>
  <c r="S163" i="17"/>
  <c r="S655" i="17" s="1"/>
  <c r="U163" i="17"/>
  <c r="U655" i="17" s="1"/>
  <c r="L163" i="17"/>
  <c r="L655" i="17" s="1"/>
  <c r="V163" i="17"/>
  <c r="V655" i="17" s="1"/>
  <c r="K163" i="17"/>
  <c r="K655" i="17" s="1"/>
  <c r="W163" i="17"/>
  <c r="W655" i="17" s="1"/>
  <c r="P163" i="17"/>
  <c r="P655" i="17" s="1"/>
  <c r="Q163" i="17"/>
  <c r="Q655" i="17" s="1"/>
  <c r="R163" i="17"/>
  <c r="R655" i="17" s="1"/>
  <c r="J163" i="17"/>
  <c r="J655" i="17" s="1"/>
  <c r="K153" i="17"/>
  <c r="K645" i="17" s="1"/>
  <c r="L153" i="17"/>
  <c r="L645" i="17" s="1"/>
  <c r="W153" i="17"/>
  <c r="W645" i="17" s="1"/>
  <c r="N153" i="17"/>
  <c r="N645" i="17" s="1"/>
  <c r="X153" i="17"/>
  <c r="X645" i="17" s="1"/>
  <c r="P153" i="17"/>
  <c r="P645" i="17" s="1"/>
  <c r="J153" i="17"/>
  <c r="J645" i="17" s="1"/>
  <c r="M153" i="17"/>
  <c r="M645" i="17" s="1"/>
  <c r="U153" i="17"/>
  <c r="U645" i="17" s="1"/>
  <c r="O153" i="17"/>
  <c r="O645" i="17" s="1"/>
  <c r="R153" i="17"/>
  <c r="R645" i="17" s="1"/>
  <c r="T153" i="17"/>
  <c r="T645" i="17" s="1"/>
  <c r="Q153" i="17"/>
  <c r="Q645" i="17" s="1"/>
  <c r="S153" i="17"/>
  <c r="S645" i="17" s="1"/>
  <c r="V153" i="17"/>
  <c r="V645" i="17" s="1"/>
  <c r="L169" i="8"/>
  <c r="I495" i="17"/>
  <c r="K169" i="8"/>
  <c r="I331" i="17"/>
  <c r="V166" i="17"/>
  <c r="V658" i="17" s="1"/>
  <c r="L166" i="17"/>
  <c r="L658" i="17" s="1"/>
  <c r="W166" i="17"/>
  <c r="W658" i="17" s="1"/>
  <c r="R166" i="17"/>
  <c r="R658" i="17" s="1"/>
  <c r="S166" i="17"/>
  <c r="S658" i="17" s="1"/>
  <c r="X166" i="17"/>
  <c r="X658" i="17" s="1"/>
  <c r="P166" i="17"/>
  <c r="P658" i="17" s="1"/>
  <c r="T166" i="17"/>
  <c r="T658" i="17" s="1"/>
  <c r="K166" i="17"/>
  <c r="K658" i="17" s="1"/>
  <c r="Q166" i="17"/>
  <c r="Q658" i="17" s="1"/>
  <c r="J166" i="17"/>
  <c r="J658" i="17" s="1"/>
  <c r="N166" i="17"/>
  <c r="N658" i="17" s="1"/>
  <c r="M166" i="17"/>
  <c r="M658" i="17" s="1"/>
  <c r="U166" i="17"/>
  <c r="U658" i="17" s="1"/>
  <c r="O166" i="17"/>
  <c r="O658" i="17" s="1"/>
  <c r="O156" i="17"/>
  <c r="O648" i="17" s="1"/>
  <c r="N156" i="17"/>
  <c r="N648" i="17" s="1"/>
  <c r="V156" i="17"/>
  <c r="V648" i="17" s="1"/>
  <c r="W156" i="17"/>
  <c r="W648" i="17" s="1"/>
  <c r="X156" i="17"/>
  <c r="X648" i="17" s="1"/>
  <c r="T156" i="17"/>
  <c r="T648" i="17" s="1"/>
  <c r="P156" i="17"/>
  <c r="P648" i="17" s="1"/>
  <c r="K156" i="17"/>
  <c r="K648" i="17" s="1"/>
  <c r="R156" i="17"/>
  <c r="R648" i="17" s="1"/>
  <c r="S156" i="17"/>
  <c r="S648" i="17" s="1"/>
  <c r="L156" i="17"/>
  <c r="L648" i="17" s="1"/>
  <c r="M156" i="17"/>
  <c r="M648" i="17" s="1"/>
  <c r="U156" i="17"/>
  <c r="U648" i="17" s="1"/>
  <c r="Q156" i="17"/>
  <c r="Q648" i="17" s="1"/>
  <c r="J156" i="17"/>
  <c r="J648" i="17" s="1"/>
  <c r="V316" i="17"/>
  <c r="V331" i="17" s="1"/>
  <c r="V333" i="17" s="1"/>
  <c r="T316" i="17"/>
  <c r="T331" i="17" s="1"/>
  <c r="T333" i="17" s="1"/>
  <c r="R316" i="17"/>
  <c r="R331" i="17" s="1"/>
  <c r="R333" i="17" s="1"/>
  <c r="O316" i="17"/>
  <c r="O331" i="17" s="1"/>
  <c r="O333" i="17" s="1"/>
  <c r="X316" i="17"/>
  <c r="X331" i="17" s="1"/>
  <c r="X333" i="17" s="1"/>
  <c r="V16" i="2" s="1"/>
  <c r="U316" i="17"/>
  <c r="U331" i="17" s="1"/>
  <c r="U333" i="17" s="1"/>
  <c r="S316" i="17"/>
  <c r="S331" i="17" s="1"/>
  <c r="S333" i="17" s="1"/>
  <c r="M316" i="17"/>
  <c r="M331" i="17" s="1"/>
  <c r="M333" i="17" s="1"/>
  <c r="W316" i="17"/>
  <c r="W331" i="17" s="1"/>
  <c r="W333" i="17" s="1"/>
  <c r="U16" i="2" s="1"/>
  <c r="Q316" i="17"/>
  <c r="Q331" i="17" s="1"/>
  <c r="Q333" i="17" s="1"/>
  <c r="L316" i="17"/>
  <c r="L331" i="17" s="1"/>
  <c r="L333" i="17" s="1"/>
  <c r="J316" i="17"/>
  <c r="J331" i="17" s="1"/>
  <c r="J333" i="17" s="1"/>
  <c r="P316" i="17"/>
  <c r="P331" i="17" s="1"/>
  <c r="P333" i="17" s="1"/>
  <c r="K316" i="17"/>
  <c r="K331" i="17" s="1"/>
  <c r="K333" i="17" s="1"/>
  <c r="N316" i="17"/>
  <c r="N331" i="17" s="1"/>
  <c r="N333" i="17" s="1"/>
  <c r="W164" i="17"/>
  <c r="W656" i="17" s="1"/>
  <c r="V164" i="17"/>
  <c r="V656" i="17" s="1"/>
  <c r="X164" i="17"/>
  <c r="X656" i="17" s="1"/>
  <c r="N164" i="17"/>
  <c r="N656" i="17" s="1"/>
  <c r="Q164" i="17"/>
  <c r="Q656" i="17" s="1"/>
  <c r="R164" i="17"/>
  <c r="R656" i="17" s="1"/>
  <c r="L164" i="17"/>
  <c r="L656" i="17" s="1"/>
  <c r="T164" i="17"/>
  <c r="T656" i="17" s="1"/>
  <c r="O164" i="17"/>
  <c r="O656" i="17" s="1"/>
  <c r="U164" i="17"/>
  <c r="U656" i="17" s="1"/>
  <c r="S164" i="17"/>
  <c r="S656" i="17" s="1"/>
  <c r="K164" i="17"/>
  <c r="K656" i="17" s="1"/>
  <c r="J164" i="17"/>
  <c r="J656" i="17" s="1"/>
  <c r="P164" i="17"/>
  <c r="P656" i="17" s="1"/>
  <c r="M164" i="17"/>
  <c r="M656" i="17" s="1"/>
  <c r="E148" i="21"/>
  <c r="U152" i="17"/>
  <c r="N152" i="17"/>
  <c r="W152" i="17"/>
  <c r="O152" i="17"/>
  <c r="M152" i="17"/>
  <c r="K152" i="17"/>
  <c r="P152" i="17"/>
  <c r="J152" i="17"/>
  <c r="V152" i="17"/>
  <c r="X152" i="17"/>
  <c r="R152" i="17"/>
  <c r="L152" i="17"/>
  <c r="S152" i="17"/>
  <c r="T152" i="17"/>
  <c r="Q152" i="17"/>
  <c r="X155" i="17"/>
  <c r="X647" i="17" s="1"/>
  <c r="W155" i="17"/>
  <c r="W647" i="17" s="1"/>
  <c r="V155" i="17"/>
  <c r="V647" i="17" s="1"/>
  <c r="L155" i="17"/>
  <c r="L647" i="17" s="1"/>
  <c r="T155" i="17"/>
  <c r="T647" i="17" s="1"/>
  <c r="P155" i="17"/>
  <c r="P647" i="17" s="1"/>
  <c r="J155" i="17"/>
  <c r="J647" i="17" s="1"/>
  <c r="U155" i="17"/>
  <c r="U647" i="17" s="1"/>
  <c r="S155" i="17"/>
  <c r="S647" i="17" s="1"/>
  <c r="M155" i="17"/>
  <c r="M647" i="17" s="1"/>
  <c r="Q155" i="17"/>
  <c r="Q647" i="17" s="1"/>
  <c r="R155" i="17"/>
  <c r="R647" i="17" s="1"/>
  <c r="N155" i="17"/>
  <c r="N647" i="17" s="1"/>
  <c r="O155" i="17"/>
  <c r="O647" i="17" s="1"/>
  <c r="K155" i="17"/>
  <c r="K647" i="17" s="1"/>
  <c r="I167" i="17"/>
  <c r="J169" i="8"/>
  <c r="M167" i="8"/>
  <c r="Y153" i="17" l="1"/>
  <c r="X644" i="17"/>
  <c r="X167" i="17"/>
  <c r="N644" i="17"/>
  <c r="N167" i="17"/>
  <c r="H66" i="21"/>
  <c r="J16" i="2"/>
  <c r="N66" i="21"/>
  <c r="P16" i="2"/>
  <c r="Y658" i="17"/>
  <c r="Y645" i="17"/>
  <c r="Y163" i="17"/>
  <c r="H16" i="3"/>
  <c r="F69" i="21"/>
  <c r="P69" i="21"/>
  <c r="R16" i="3"/>
  <c r="O16" i="2"/>
  <c r="M66" i="21"/>
  <c r="R16" i="2"/>
  <c r="P66" i="21"/>
  <c r="H69" i="21"/>
  <c r="J16" i="3"/>
  <c r="Y158" i="17"/>
  <c r="J644" i="17"/>
  <c r="J167" i="17"/>
  <c r="R66" i="21"/>
  <c r="T16" i="2"/>
  <c r="N69" i="21"/>
  <c r="P16" i="3"/>
  <c r="Y650" i="17"/>
  <c r="F36" i="23"/>
  <c r="M169" i="8"/>
  <c r="I16" i="12"/>
  <c r="I169" i="17"/>
  <c r="U644" i="17"/>
  <c r="U167" i="17"/>
  <c r="Y155" i="17"/>
  <c r="P644" i="17"/>
  <c r="P167" i="17"/>
  <c r="L16" i="2"/>
  <c r="J66" i="21"/>
  <c r="K16" i="2"/>
  <c r="I66" i="21"/>
  <c r="Y648" i="17"/>
  <c r="Y331" i="17"/>
  <c r="T16" i="3"/>
  <c r="R69" i="21"/>
  <c r="O69" i="21"/>
  <c r="Q16" i="3"/>
  <c r="Y647" i="17"/>
  <c r="T644" i="17"/>
  <c r="T167" i="17"/>
  <c r="Y152" i="17"/>
  <c r="K167" i="17"/>
  <c r="K644" i="17"/>
  <c r="I16" i="2"/>
  <c r="G66" i="21"/>
  <c r="O66" i="21"/>
  <c r="Q16" i="2"/>
  <c r="J16" i="12"/>
  <c r="I333" i="17"/>
  <c r="Y333" i="17" s="1"/>
  <c r="G36" i="23"/>
  <c r="J69" i="21"/>
  <c r="L16" i="3"/>
  <c r="G69" i="21"/>
  <c r="I16" i="3"/>
  <c r="Y159" i="17"/>
  <c r="V644" i="17"/>
  <c r="V167" i="17"/>
  <c r="Q167" i="17"/>
  <c r="Q644" i="17"/>
  <c r="S644" i="17"/>
  <c r="S167" i="17"/>
  <c r="M167" i="17"/>
  <c r="M644" i="17"/>
  <c r="Y656" i="17"/>
  <c r="Y316" i="17"/>
  <c r="Q66" i="21"/>
  <c r="S16" i="2"/>
  <c r="Y156" i="17"/>
  <c r="Y495" i="17"/>
  <c r="Y480" i="17"/>
  <c r="M69" i="21"/>
  <c r="O16" i="3"/>
  <c r="L644" i="17"/>
  <c r="L167" i="17"/>
  <c r="O167" i="17"/>
  <c r="O644" i="17"/>
  <c r="Y164" i="17"/>
  <c r="L66" i="21"/>
  <c r="N16" i="2"/>
  <c r="Y166" i="17"/>
  <c r="K16" i="12"/>
  <c r="H36" i="23"/>
  <c r="I497" i="17"/>
  <c r="Y497" i="17" s="1"/>
  <c r="Q69" i="21"/>
  <c r="S16" i="3"/>
  <c r="L69" i="21"/>
  <c r="N16" i="3"/>
  <c r="R644" i="17"/>
  <c r="R167" i="17"/>
  <c r="W167" i="17"/>
  <c r="W644" i="17"/>
  <c r="H16" i="2"/>
  <c r="F66" i="21"/>
  <c r="K66" i="21"/>
  <c r="M16" i="2"/>
  <c r="Y655" i="17"/>
  <c r="K69" i="21"/>
  <c r="M16" i="3"/>
  <c r="I69" i="21"/>
  <c r="K16" i="3"/>
  <c r="Y651" i="17"/>
  <c r="Y167" i="17" l="1"/>
  <c r="O659" i="17"/>
  <c r="O169" i="17"/>
  <c r="P659" i="17"/>
  <c r="P169" i="17"/>
  <c r="E36" i="23"/>
  <c r="L169" i="17"/>
  <c r="L659" i="17"/>
  <c r="Q659" i="17"/>
  <c r="Q169" i="17"/>
  <c r="K169" i="17"/>
  <c r="K659" i="17"/>
  <c r="R169" i="17"/>
  <c r="R659" i="17"/>
  <c r="V169" i="17"/>
  <c r="V659" i="17"/>
  <c r="E69" i="21"/>
  <c r="Y644" i="17"/>
  <c r="W169" i="17"/>
  <c r="W659" i="17"/>
  <c r="G16" i="2"/>
  <c r="W16" i="2" s="1"/>
  <c r="T659" i="17"/>
  <c r="T169" i="17"/>
  <c r="U169" i="17"/>
  <c r="U659" i="17"/>
  <c r="N169" i="17"/>
  <c r="N659" i="17"/>
  <c r="M659" i="17"/>
  <c r="M169" i="17"/>
  <c r="I664" i="17"/>
  <c r="X659" i="17"/>
  <c r="X169" i="17"/>
  <c r="G16" i="3"/>
  <c r="W16" i="3" s="1"/>
  <c r="E66" i="21"/>
  <c r="S659" i="17"/>
  <c r="S169" i="17"/>
  <c r="G16" i="4"/>
  <c r="L16" i="12"/>
  <c r="J169" i="17"/>
  <c r="J659" i="17"/>
  <c r="Y169" i="17" l="1"/>
  <c r="P63" i="21"/>
  <c r="R16" i="4"/>
  <c r="R16" i="24" s="1"/>
  <c r="T661" i="17"/>
  <c r="S661" i="17"/>
  <c r="O63" i="21"/>
  <c r="Q16" i="4"/>
  <c r="Q16" i="24" s="1"/>
  <c r="R63" i="21"/>
  <c r="T16" i="4"/>
  <c r="T16" i="24" s="1"/>
  <c r="V661" i="17"/>
  <c r="L661" i="17"/>
  <c r="J16" i="4"/>
  <c r="J16" i="24" s="1"/>
  <c r="H63" i="21"/>
  <c r="H37" i="23"/>
  <c r="F37" i="23"/>
  <c r="G37" i="23"/>
  <c r="H70" i="21"/>
  <c r="M70" i="21"/>
  <c r="P70" i="21"/>
  <c r="I70" i="21"/>
  <c r="Q70" i="21"/>
  <c r="N70" i="21"/>
  <c r="K70" i="21"/>
  <c r="G70" i="21"/>
  <c r="L70" i="21"/>
  <c r="O70" i="21"/>
  <c r="J70" i="21"/>
  <c r="F70" i="21"/>
  <c r="R70" i="21"/>
  <c r="N63" i="21"/>
  <c r="P16" i="4"/>
  <c r="P16" i="24" s="1"/>
  <c r="R661" i="17"/>
  <c r="L63" i="21"/>
  <c r="P661" i="17"/>
  <c r="N16" i="4"/>
  <c r="N16" i="24" s="1"/>
  <c r="I63" i="21"/>
  <c r="M661" i="17"/>
  <c r="K16" i="4"/>
  <c r="K16" i="24" s="1"/>
  <c r="Y659" i="17"/>
  <c r="Q63" i="21"/>
  <c r="S16" i="4"/>
  <c r="S16" i="24" s="1"/>
  <c r="U661" i="17"/>
  <c r="J63" i="21"/>
  <c r="L16" i="4"/>
  <c r="L16" i="24" s="1"/>
  <c r="N661" i="17"/>
  <c r="U16" i="4"/>
  <c r="U16" i="24" s="1"/>
  <c r="W661" i="17"/>
  <c r="U17" i="1" s="1"/>
  <c r="G63" i="21"/>
  <c r="K661" i="17"/>
  <c r="I16" i="4"/>
  <c r="I16" i="24" s="1"/>
  <c r="K63" i="21"/>
  <c r="M16" i="4"/>
  <c r="M16" i="24" s="1"/>
  <c r="O661" i="17"/>
  <c r="I67" i="21"/>
  <c r="N67" i="21"/>
  <c r="O67" i="21"/>
  <c r="R67" i="21"/>
  <c r="F67" i="21"/>
  <c r="M67" i="21"/>
  <c r="Q67" i="21"/>
  <c r="L67" i="21"/>
  <c r="K67" i="21"/>
  <c r="H67" i="21"/>
  <c r="G67" i="21"/>
  <c r="J67" i="21"/>
  <c r="P67" i="21"/>
  <c r="F63" i="21"/>
  <c r="J661" i="17"/>
  <c r="H16" i="4"/>
  <c r="H16" i="24" s="1"/>
  <c r="X661" i="17"/>
  <c r="V17" i="1" s="1"/>
  <c r="V16" i="4"/>
  <c r="V16" i="24" s="1"/>
  <c r="M63" i="21"/>
  <c r="Q661" i="17"/>
  <c r="O16" i="4"/>
  <c r="O16" i="24" s="1"/>
  <c r="P17" i="1" l="1"/>
  <c r="N60" i="21"/>
  <c r="J16" i="7"/>
  <c r="H57" i="15" s="1"/>
  <c r="J17" i="11"/>
  <c r="H44" i="19" s="1"/>
  <c r="J20" i="7"/>
  <c r="H61" i="15" s="1"/>
  <c r="J15" i="11"/>
  <c r="J23" i="7"/>
  <c r="H64" i="15" s="1"/>
  <c r="J19" i="7"/>
  <c r="H60" i="15" s="1"/>
  <c r="J18" i="11"/>
  <c r="H45" i="19" s="1"/>
  <c r="J22" i="7"/>
  <c r="H63" i="15" s="1"/>
  <c r="J17" i="7"/>
  <c r="H58" i="15" s="1"/>
  <c r="J14" i="7"/>
  <c r="J15" i="7"/>
  <c r="H56" i="15" s="1"/>
  <c r="J21" i="7"/>
  <c r="H62" i="15" s="1"/>
  <c r="J24" i="7"/>
  <c r="H65" i="15" s="1"/>
  <c r="K14" i="7"/>
  <c r="K15" i="11"/>
  <c r="K17" i="7"/>
  <c r="H99" i="15" s="1"/>
  <c r="K23" i="7"/>
  <c r="H105" i="15" s="1"/>
  <c r="K15" i="7"/>
  <c r="H97" i="15" s="1"/>
  <c r="K17" i="11"/>
  <c r="H72" i="19" s="1"/>
  <c r="K18" i="11"/>
  <c r="H73" i="19" s="1"/>
  <c r="K16" i="7"/>
  <c r="H98" i="15" s="1"/>
  <c r="K24" i="7"/>
  <c r="H106" i="15" s="1"/>
  <c r="K22" i="7"/>
  <c r="H104" i="15" s="1"/>
  <c r="K19" i="7"/>
  <c r="H101" i="15" s="1"/>
  <c r="K20" i="7"/>
  <c r="H102" i="15" s="1"/>
  <c r="K21" i="7"/>
  <c r="H103" i="15" s="1"/>
  <c r="I15" i="11"/>
  <c r="I24" i="7"/>
  <c r="I20" i="7"/>
  <c r="I19" i="7"/>
  <c r="I17" i="7"/>
  <c r="I17" i="11"/>
  <c r="I21" i="7"/>
  <c r="I23" i="7"/>
  <c r="I22" i="7"/>
  <c r="I15" i="7"/>
  <c r="I16" i="7"/>
  <c r="I18" i="11"/>
  <c r="I14" i="7"/>
  <c r="E37" i="23"/>
  <c r="W16" i="24"/>
  <c r="K60" i="21"/>
  <c r="M17" i="1"/>
  <c r="L17" i="1"/>
  <c r="J60" i="21"/>
  <c r="K17" i="1"/>
  <c r="I60" i="21"/>
  <c r="O60" i="21"/>
  <c r="Q17" i="1"/>
  <c r="H17" i="1"/>
  <c r="F60" i="21"/>
  <c r="Y661" i="17"/>
  <c r="E70" i="21"/>
  <c r="W16" i="4"/>
  <c r="E63" i="21"/>
  <c r="J17" i="1"/>
  <c r="H60" i="21"/>
  <c r="R17" i="1"/>
  <c r="P60" i="21"/>
  <c r="E67" i="21"/>
  <c r="S17" i="1"/>
  <c r="Q60" i="21"/>
  <c r="N17" i="1"/>
  <c r="L60" i="21"/>
  <c r="T17" i="1"/>
  <c r="R60" i="21"/>
  <c r="O17" i="1"/>
  <c r="M60" i="21"/>
  <c r="I17" i="1"/>
  <c r="G60" i="21"/>
  <c r="L16" i="7" l="1"/>
  <c r="H16" i="15"/>
  <c r="L20" i="7"/>
  <c r="H20" i="15"/>
  <c r="R98" i="15"/>
  <c r="U98" i="15"/>
  <c r="J98" i="15"/>
  <c r="I98" i="15"/>
  <c r="L98" i="15"/>
  <c r="K98" i="15"/>
  <c r="W98" i="15"/>
  <c r="P98" i="15"/>
  <c r="S98" i="15"/>
  <c r="Q98" i="15"/>
  <c r="O98" i="15"/>
  <c r="V98" i="15"/>
  <c r="T98" i="15"/>
  <c r="M98" i="15"/>
  <c r="N98" i="15"/>
  <c r="P60" i="15"/>
  <c r="I60" i="15"/>
  <c r="T60" i="15"/>
  <c r="O60" i="15"/>
  <c r="M60" i="15"/>
  <c r="N60" i="15"/>
  <c r="Q60" i="15"/>
  <c r="S60" i="15"/>
  <c r="V60" i="15"/>
  <c r="J60" i="15"/>
  <c r="U60" i="15"/>
  <c r="R60" i="15"/>
  <c r="W60" i="15"/>
  <c r="L60" i="15"/>
  <c r="K60" i="15"/>
  <c r="H15" i="15"/>
  <c r="L15" i="7"/>
  <c r="H24" i="15"/>
  <c r="L24" i="7"/>
  <c r="K73" i="19"/>
  <c r="L73" i="19"/>
  <c r="U73" i="19"/>
  <c r="R73" i="19"/>
  <c r="S73" i="19"/>
  <c r="I73" i="19"/>
  <c r="Q73" i="19"/>
  <c r="V73" i="19"/>
  <c r="J73" i="19"/>
  <c r="O73" i="19"/>
  <c r="N73" i="19"/>
  <c r="T73" i="19"/>
  <c r="M73" i="19"/>
  <c r="W73" i="19"/>
  <c r="P73" i="19"/>
  <c r="S65" i="15"/>
  <c r="Q65" i="15"/>
  <c r="L65" i="15"/>
  <c r="N65" i="15"/>
  <c r="I65" i="15"/>
  <c r="U65" i="15"/>
  <c r="T65" i="15"/>
  <c r="R65" i="15"/>
  <c r="O65" i="15"/>
  <c r="M65" i="15"/>
  <c r="K65" i="15"/>
  <c r="V65" i="15"/>
  <c r="P65" i="15"/>
  <c r="W65" i="15"/>
  <c r="J65" i="15"/>
  <c r="W64" i="15"/>
  <c r="K64" i="15"/>
  <c r="V64" i="15"/>
  <c r="L64" i="15"/>
  <c r="Q64" i="15"/>
  <c r="P64" i="15"/>
  <c r="M64" i="15"/>
  <c r="I64" i="15"/>
  <c r="T64" i="15"/>
  <c r="U64" i="15"/>
  <c r="N64" i="15"/>
  <c r="S64" i="15"/>
  <c r="R64" i="15"/>
  <c r="O64" i="15"/>
  <c r="J64" i="15"/>
  <c r="E60" i="21"/>
  <c r="L22" i="7"/>
  <c r="H22" i="15"/>
  <c r="I19" i="11"/>
  <c r="L15" i="11"/>
  <c r="H14" i="19"/>
  <c r="V72" i="19"/>
  <c r="U72" i="19"/>
  <c r="Q72" i="19"/>
  <c r="K72" i="19"/>
  <c r="W72" i="19"/>
  <c r="T72" i="19"/>
  <c r="I72" i="19"/>
  <c r="M72" i="19"/>
  <c r="L72" i="19"/>
  <c r="P72" i="19"/>
  <c r="S72" i="19"/>
  <c r="R72" i="19"/>
  <c r="O72" i="19"/>
  <c r="J72" i="19"/>
  <c r="N72" i="19"/>
  <c r="I62" i="15"/>
  <c r="M62" i="15"/>
  <c r="J62" i="15"/>
  <c r="S62" i="15"/>
  <c r="P62" i="15"/>
  <c r="R62" i="15"/>
  <c r="K62" i="15"/>
  <c r="T62" i="15"/>
  <c r="O62" i="15"/>
  <c r="N62" i="15"/>
  <c r="V62" i="15"/>
  <c r="U62" i="15"/>
  <c r="Q62" i="15"/>
  <c r="W62" i="15"/>
  <c r="L62" i="15"/>
  <c r="H42" i="19"/>
  <c r="J19" i="11"/>
  <c r="W17" i="1"/>
  <c r="L23" i="7"/>
  <c r="H23" i="15"/>
  <c r="Q103" i="15"/>
  <c r="O103" i="15"/>
  <c r="J103" i="15"/>
  <c r="U103" i="15"/>
  <c r="R103" i="15"/>
  <c r="M103" i="15"/>
  <c r="K103" i="15"/>
  <c r="N103" i="15"/>
  <c r="S103" i="15"/>
  <c r="W103" i="15"/>
  <c r="L103" i="15"/>
  <c r="V103" i="15"/>
  <c r="T103" i="15"/>
  <c r="I103" i="15"/>
  <c r="P103" i="15"/>
  <c r="U97" i="15"/>
  <c r="R97" i="15"/>
  <c r="N97" i="15"/>
  <c r="M97" i="15"/>
  <c r="I97" i="15"/>
  <c r="Q97" i="15"/>
  <c r="W97" i="15"/>
  <c r="P97" i="15"/>
  <c r="L97" i="15"/>
  <c r="T97" i="15"/>
  <c r="O97" i="15"/>
  <c r="J97" i="15"/>
  <c r="K97" i="15"/>
  <c r="S97" i="15"/>
  <c r="V97" i="15"/>
  <c r="M56" i="15"/>
  <c r="O56" i="15"/>
  <c r="Q56" i="15"/>
  <c r="V56" i="15"/>
  <c r="W56" i="15"/>
  <c r="R56" i="15"/>
  <c r="U56" i="15"/>
  <c r="P56" i="15"/>
  <c r="J56" i="15"/>
  <c r="K56" i="15"/>
  <c r="I56" i="15"/>
  <c r="S56" i="15"/>
  <c r="N56" i="15"/>
  <c r="L56" i="15"/>
  <c r="T56" i="15"/>
  <c r="O61" i="15"/>
  <c r="W61" i="15"/>
  <c r="K61" i="15"/>
  <c r="P61" i="15"/>
  <c r="Q61" i="15"/>
  <c r="V61" i="15"/>
  <c r="L61" i="15"/>
  <c r="M61" i="15"/>
  <c r="N61" i="15"/>
  <c r="S61" i="15"/>
  <c r="U61" i="15"/>
  <c r="R61" i="15"/>
  <c r="T61" i="15"/>
  <c r="J61" i="15"/>
  <c r="I61" i="15"/>
  <c r="H21" i="15"/>
  <c r="L21" i="7"/>
  <c r="U102" i="15"/>
  <c r="L102" i="15"/>
  <c r="V102" i="15"/>
  <c r="Q102" i="15"/>
  <c r="W102" i="15"/>
  <c r="S102" i="15"/>
  <c r="O102" i="15"/>
  <c r="M102" i="15"/>
  <c r="J102" i="15"/>
  <c r="T102" i="15"/>
  <c r="I102" i="15"/>
  <c r="K102" i="15"/>
  <c r="P102" i="15"/>
  <c r="N102" i="15"/>
  <c r="R102" i="15"/>
  <c r="Q105" i="15"/>
  <c r="W105" i="15"/>
  <c r="N105" i="15"/>
  <c r="U105" i="15"/>
  <c r="S105" i="15"/>
  <c r="R105" i="15"/>
  <c r="O105" i="15"/>
  <c r="P105" i="15"/>
  <c r="L105" i="15"/>
  <c r="I105" i="15"/>
  <c r="V105" i="15"/>
  <c r="J105" i="15"/>
  <c r="M105" i="15"/>
  <c r="T105" i="15"/>
  <c r="K105" i="15"/>
  <c r="H55" i="15"/>
  <c r="J26" i="7"/>
  <c r="J44" i="19"/>
  <c r="V44" i="19"/>
  <c r="U44" i="19"/>
  <c r="W44" i="19"/>
  <c r="O44" i="19"/>
  <c r="I44" i="19"/>
  <c r="P44" i="19"/>
  <c r="K44" i="19"/>
  <c r="L44" i="19"/>
  <c r="M44" i="19"/>
  <c r="R44" i="19"/>
  <c r="N44" i="19"/>
  <c r="Q44" i="19"/>
  <c r="S44" i="19"/>
  <c r="T44" i="19"/>
  <c r="L17" i="11"/>
  <c r="H16" i="19"/>
  <c r="P101" i="15"/>
  <c r="L101" i="15"/>
  <c r="O101" i="15"/>
  <c r="N101" i="15"/>
  <c r="I101" i="15"/>
  <c r="V101" i="15"/>
  <c r="T101" i="15"/>
  <c r="R101" i="15"/>
  <c r="U101" i="15"/>
  <c r="K101" i="15"/>
  <c r="Q101" i="15"/>
  <c r="S101" i="15"/>
  <c r="W101" i="15"/>
  <c r="M101" i="15"/>
  <c r="J101" i="15"/>
  <c r="J99" i="15"/>
  <c r="T99" i="15"/>
  <c r="N99" i="15"/>
  <c r="U99" i="15"/>
  <c r="L99" i="15"/>
  <c r="P99" i="15"/>
  <c r="S99" i="15"/>
  <c r="V99" i="15"/>
  <c r="Q99" i="15"/>
  <c r="I99" i="15"/>
  <c r="R99" i="15"/>
  <c r="M99" i="15"/>
  <c r="O99" i="15"/>
  <c r="W99" i="15"/>
  <c r="K99" i="15"/>
  <c r="V58" i="15"/>
  <c r="J58" i="15"/>
  <c r="K58" i="15"/>
  <c r="W58" i="15"/>
  <c r="L58" i="15"/>
  <c r="U58" i="15"/>
  <c r="I58" i="15"/>
  <c r="R58" i="15"/>
  <c r="T58" i="15"/>
  <c r="P58" i="15"/>
  <c r="M58" i="15"/>
  <c r="N58" i="15"/>
  <c r="S58" i="15"/>
  <c r="O58" i="15"/>
  <c r="Q58" i="15"/>
  <c r="W57" i="15"/>
  <c r="I57" i="15"/>
  <c r="L57" i="15"/>
  <c r="R57" i="15"/>
  <c r="O57" i="15"/>
  <c r="N57" i="15"/>
  <c r="S57" i="15"/>
  <c r="T57" i="15"/>
  <c r="J57" i="15"/>
  <c r="U57" i="15"/>
  <c r="M57" i="15"/>
  <c r="K57" i="15"/>
  <c r="Q57" i="15"/>
  <c r="P57" i="15"/>
  <c r="V57" i="15"/>
  <c r="H64" i="21"/>
  <c r="L64" i="21"/>
  <c r="P64" i="21"/>
  <c r="F64" i="21"/>
  <c r="Q64" i="21"/>
  <c r="I64" i="21"/>
  <c r="M64" i="21"/>
  <c r="K64" i="21"/>
  <c r="O64" i="21"/>
  <c r="R64" i="21"/>
  <c r="G64" i="21"/>
  <c r="N64" i="21"/>
  <c r="J64" i="21"/>
  <c r="I26" i="7"/>
  <c r="L14" i="7"/>
  <c r="H14" i="15"/>
  <c r="H17" i="15"/>
  <c r="L17" i="7"/>
  <c r="J104" i="15"/>
  <c r="I104" i="15"/>
  <c r="O104" i="15"/>
  <c r="M104" i="15"/>
  <c r="Q104" i="15"/>
  <c r="N104" i="15"/>
  <c r="L104" i="15"/>
  <c r="W104" i="15"/>
  <c r="V104" i="15"/>
  <c r="P104" i="15"/>
  <c r="S104" i="15"/>
  <c r="K104" i="15"/>
  <c r="R104" i="15"/>
  <c r="T104" i="15"/>
  <c r="U104" i="15"/>
  <c r="H70" i="19"/>
  <c r="K19" i="11"/>
  <c r="V63" i="15"/>
  <c r="U63" i="15"/>
  <c r="L63" i="15"/>
  <c r="S63" i="15"/>
  <c r="T63" i="15"/>
  <c r="W63" i="15"/>
  <c r="Q63" i="15"/>
  <c r="R63" i="15"/>
  <c r="J63" i="15"/>
  <c r="M63" i="15"/>
  <c r="I63" i="15"/>
  <c r="P63" i="15"/>
  <c r="O63" i="15"/>
  <c r="K63" i="15"/>
  <c r="N63" i="15"/>
  <c r="H17" i="19"/>
  <c r="L18" i="11"/>
  <c r="H19" i="15"/>
  <c r="L19" i="7"/>
  <c r="V106" i="15"/>
  <c r="P106" i="15"/>
  <c r="J106" i="15"/>
  <c r="S106" i="15"/>
  <c r="U106" i="15"/>
  <c r="Q106" i="15"/>
  <c r="R106" i="15"/>
  <c r="N106" i="15"/>
  <c r="O106" i="15"/>
  <c r="T106" i="15"/>
  <c r="I106" i="15"/>
  <c r="K106" i="15"/>
  <c r="L106" i="15"/>
  <c r="M106" i="15"/>
  <c r="W106" i="15"/>
  <c r="H96" i="15"/>
  <c r="K26" i="7"/>
  <c r="V45" i="19"/>
  <c r="P45" i="19"/>
  <c r="L45" i="19"/>
  <c r="T45" i="19"/>
  <c r="O45" i="19"/>
  <c r="K45" i="19"/>
  <c r="M45" i="19"/>
  <c r="R45" i="19"/>
  <c r="Q45" i="19"/>
  <c r="S45" i="19"/>
  <c r="U45" i="19"/>
  <c r="I45" i="19"/>
  <c r="J45" i="19"/>
  <c r="W45" i="19"/>
  <c r="N45" i="19"/>
  <c r="X106" i="15" l="1"/>
  <c r="X58" i="15"/>
  <c r="X101" i="15"/>
  <c r="X61" i="15"/>
  <c r="X72" i="19"/>
  <c r="X98" i="15"/>
  <c r="X62" i="15"/>
  <c r="X63" i="15"/>
  <c r="X102" i="15"/>
  <c r="X60" i="15"/>
  <c r="X99" i="15"/>
  <c r="X105" i="15"/>
  <c r="X103" i="15"/>
  <c r="X64" i="15"/>
  <c r="X73" i="19"/>
  <c r="X104" i="15"/>
  <c r="X44" i="19"/>
  <c r="X97" i="15"/>
  <c r="X45" i="19"/>
  <c r="X57" i="15"/>
  <c r="X56" i="15"/>
  <c r="X65" i="15"/>
  <c r="K27" i="11"/>
  <c r="H74" i="19"/>
  <c r="E64" i="21"/>
  <c r="H18" i="19"/>
  <c r="I27" i="11"/>
  <c r="L19" i="11"/>
  <c r="H108" i="15"/>
  <c r="K44" i="7"/>
  <c r="P96" i="15"/>
  <c r="P108" i="15" s="1"/>
  <c r="P126" i="15" s="1"/>
  <c r="U96" i="15"/>
  <c r="U108" i="15" s="1"/>
  <c r="U126" i="15" s="1"/>
  <c r="Q96" i="15"/>
  <c r="Q108" i="15" s="1"/>
  <c r="Q126" i="15" s="1"/>
  <c r="N96" i="15"/>
  <c r="N108" i="15" s="1"/>
  <c r="N126" i="15" s="1"/>
  <c r="J96" i="15"/>
  <c r="J108" i="15" s="1"/>
  <c r="J126" i="15" s="1"/>
  <c r="L96" i="15"/>
  <c r="L108" i="15" s="1"/>
  <c r="L126" i="15" s="1"/>
  <c r="R96" i="15"/>
  <c r="R108" i="15" s="1"/>
  <c r="R126" i="15" s="1"/>
  <c r="M96" i="15"/>
  <c r="M108" i="15" s="1"/>
  <c r="M126" i="15" s="1"/>
  <c r="I96" i="15"/>
  <c r="I108" i="15" s="1"/>
  <c r="I126" i="15" s="1"/>
  <c r="T96" i="15"/>
  <c r="T108" i="15" s="1"/>
  <c r="T126" i="15" s="1"/>
  <c r="K96" i="15"/>
  <c r="K108" i="15" s="1"/>
  <c r="K126" i="15" s="1"/>
  <c r="V96" i="15"/>
  <c r="V108" i="15" s="1"/>
  <c r="V126" i="15" s="1"/>
  <c r="U13" i="3" s="1"/>
  <c r="U36" i="3" s="1"/>
  <c r="S96" i="15"/>
  <c r="S108" i="15" s="1"/>
  <c r="S126" i="15" s="1"/>
  <c r="W96" i="15"/>
  <c r="W108" i="15" s="1"/>
  <c r="W126" i="15" s="1"/>
  <c r="V13" i="3" s="1"/>
  <c r="V36" i="3" s="1"/>
  <c r="O96" i="15"/>
  <c r="O108" i="15" s="1"/>
  <c r="O126" i="15" s="1"/>
  <c r="K70" i="19"/>
  <c r="K74" i="19" s="1"/>
  <c r="K82" i="19" s="1"/>
  <c r="J18" i="3" s="1"/>
  <c r="O70" i="19"/>
  <c r="O74" i="19" s="1"/>
  <c r="O82" i="19" s="1"/>
  <c r="N18" i="3" s="1"/>
  <c r="J70" i="19"/>
  <c r="J74" i="19" s="1"/>
  <c r="J82" i="19" s="1"/>
  <c r="I18" i="3" s="1"/>
  <c r="W70" i="19"/>
  <c r="W74" i="19" s="1"/>
  <c r="W82" i="19" s="1"/>
  <c r="V18" i="3" s="1"/>
  <c r="R70" i="19"/>
  <c r="R74" i="19" s="1"/>
  <c r="R82" i="19" s="1"/>
  <c r="Q18" i="3" s="1"/>
  <c r="S70" i="19"/>
  <c r="S74" i="19" s="1"/>
  <c r="S82" i="19" s="1"/>
  <c r="R18" i="3" s="1"/>
  <c r="V70" i="19"/>
  <c r="V74" i="19" s="1"/>
  <c r="V82" i="19" s="1"/>
  <c r="U18" i="3" s="1"/>
  <c r="P70" i="19"/>
  <c r="P74" i="19" s="1"/>
  <c r="P82" i="19" s="1"/>
  <c r="O18" i="3" s="1"/>
  <c r="N70" i="19"/>
  <c r="N74" i="19" s="1"/>
  <c r="N82" i="19" s="1"/>
  <c r="M18" i="3" s="1"/>
  <c r="L70" i="19"/>
  <c r="L74" i="19" s="1"/>
  <c r="L82" i="19" s="1"/>
  <c r="K18" i="3" s="1"/>
  <c r="Q70" i="19"/>
  <c r="Q74" i="19" s="1"/>
  <c r="Q82" i="19" s="1"/>
  <c r="P18" i="3" s="1"/>
  <c r="M70" i="19"/>
  <c r="M74" i="19" s="1"/>
  <c r="M82" i="19" s="1"/>
  <c r="L18" i="3" s="1"/>
  <c r="U70" i="19"/>
  <c r="U74" i="19" s="1"/>
  <c r="U82" i="19" s="1"/>
  <c r="T18" i="3" s="1"/>
  <c r="I70" i="19"/>
  <c r="I74" i="19" s="1"/>
  <c r="I82" i="19" s="1"/>
  <c r="H18" i="3" s="1"/>
  <c r="T70" i="19"/>
  <c r="T74" i="19" s="1"/>
  <c r="T82" i="19" s="1"/>
  <c r="S18" i="3" s="1"/>
  <c r="H67" i="15"/>
  <c r="J44" i="7"/>
  <c r="M22" i="15"/>
  <c r="M145" i="15" s="1"/>
  <c r="N22" i="15"/>
  <c r="N145" i="15" s="1"/>
  <c r="W22" i="15"/>
  <c r="W145" i="15" s="1"/>
  <c r="I22" i="15"/>
  <c r="I145" i="15" s="1"/>
  <c r="V22" i="15"/>
  <c r="V145" i="15" s="1"/>
  <c r="T22" i="15"/>
  <c r="T145" i="15" s="1"/>
  <c r="Q22" i="15"/>
  <c r="Q145" i="15" s="1"/>
  <c r="S22" i="15"/>
  <c r="S145" i="15" s="1"/>
  <c r="P22" i="15"/>
  <c r="P145" i="15" s="1"/>
  <c r="R22" i="15"/>
  <c r="R145" i="15" s="1"/>
  <c r="J22" i="15"/>
  <c r="J145" i="15" s="1"/>
  <c r="O22" i="15"/>
  <c r="O145" i="15" s="1"/>
  <c r="L22" i="15"/>
  <c r="L145" i="15" s="1"/>
  <c r="U22" i="15"/>
  <c r="U145" i="15" s="1"/>
  <c r="K22" i="15"/>
  <c r="K145" i="15" s="1"/>
  <c r="J15" i="15"/>
  <c r="J138" i="15" s="1"/>
  <c r="S15" i="15"/>
  <c r="S138" i="15" s="1"/>
  <c r="N15" i="15"/>
  <c r="N138" i="15" s="1"/>
  <c r="L15" i="15"/>
  <c r="L138" i="15" s="1"/>
  <c r="P15" i="15"/>
  <c r="P138" i="15" s="1"/>
  <c r="I15" i="15"/>
  <c r="I138" i="15" s="1"/>
  <c r="W15" i="15"/>
  <c r="W138" i="15" s="1"/>
  <c r="K15" i="15"/>
  <c r="K138" i="15" s="1"/>
  <c r="T15" i="15"/>
  <c r="T138" i="15" s="1"/>
  <c r="V15" i="15"/>
  <c r="V138" i="15" s="1"/>
  <c r="Q15" i="15"/>
  <c r="Q138" i="15" s="1"/>
  <c r="O15" i="15"/>
  <c r="O138" i="15" s="1"/>
  <c r="U15" i="15"/>
  <c r="U138" i="15" s="1"/>
  <c r="M15" i="15"/>
  <c r="M138" i="15" s="1"/>
  <c r="R15" i="15"/>
  <c r="R138" i="15" s="1"/>
  <c r="K55" i="15"/>
  <c r="K67" i="15" s="1"/>
  <c r="K85" i="15" s="1"/>
  <c r="P55" i="15"/>
  <c r="P67" i="15" s="1"/>
  <c r="P85" i="15" s="1"/>
  <c r="S55" i="15"/>
  <c r="S67" i="15" s="1"/>
  <c r="S85" i="15" s="1"/>
  <c r="Q55" i="15"/>
  <c r="Q67" i="15" s="1"/>
  <c r="Q85" i="15" s="1"/>
  <c r="L55" i="15"/>
  <c r="L67" i="15" s="1"/>
  <c r="L85" i="15" s="1"/>
  <c r="V55" i="15"/>
  <c r="V67" i="15" s="1"/>
  <c r="V85" i="15" s="1"/>
  <c r="U13" i="2" s="1"/>
  <c r="U34" i="2" s="1"/>
  <c r="R55" i="15"/>
  <c r="R67" i="15" s="1"/>
  <c r="R85" i="15" s="1"/>
  <c r="T55" i="15"/>
  <c r="T67" i="15" s="1"/>
  <c r="T85" i="15" s="1"/>
  <c r="W55" i="15"/>
  <c r="W67" i="15" s="1"/>
  <c r="W85" i="15" s="1"/>
  <c r="V13" i="2" s="1"/>
  <c r="V34" i="2" s="1"/>
  <c r="M55" i="15"/>
  <c r="M67" i="15" s="1"/>
  <c r="M85" i="15" s="1"/>
  <c r="U55" i="15"/>
  <c r="U67" i="15" s="1"/>
  <c r="U85" i="15" s="1"/>
  <c r="N55" i="15"/>
  <c r="N67" i="15" s="1"/>
  <c r="N85" i="15" s="1"/>
  <c r="I55" i="15"/>
  <c r="I67" i="15" s="1"/>
  <c r="I85" i="15" s="1"/>
  <c r="J55" i="15"/>
  <c r="J67" i="15" s="1"/>
  <c r="J85" i="15" s="1"/>
  <c r="O55" i="15"/>
  <c r="O67" i="15" s="1"/>
  <c r="O85" i="15" s="1"/>
  <c r="S17" i="19"/>
  <c r="S101" i="19" s="1"/>
  <c r="T17" i="19"/>
  <c r="T101" i="19" s="1"/>
  <c r="R17" i="19"/>
  <c r="R101" i="19" s="1"/>
  <c r="W17" i="19"/>
  <c r="W101" i="19" s="1"/>
  <c r="P17" i="19"/>
  <c r="P101" i="19" s="1"/>
  <c r="U17" i="19"/>
  <c r="U101" i="19" s="1"/>
  <c r="L17" i="19"/>
  <c r="L101" i="19" s="1"/>
  <c r="N17" i="19"/>
  <c r="N101" i="19" s="1"/>
  <c r="Q17" i="19"/>
  <c r="Q101" i="19" s="1"/>
  <c r="I17" i="19"/>
  <c r="I101" i="19" s="1"/>
  <c r="J17" i="19"/>
  <c r="J101" i="19" s="1"/>
  <c r="V17" i="19"/>
  <c r="V101" i="19" s="1"/>
  <c r="K17" i="19"/>
  <c r="K101" i="19" s="1"/>
  <c r="M17" i="19"/>
  <c r="M101" i="19" s="1"/>
  <c r="O17" i="19"/>
  <c r="O101" i="19" s="1"/>
  <c r="J23" i="15"/>
  <c r="J146" i="15" s="1"/>
  <c r="Q23" i="15"/>
  <c r="Q146" i="15" s="1"/>
  <c r="U23" i="15"/>
  <c r="U146" i="15" s="1"/>
  <c r="L23" i="15"/>
  <c r="L146" i="15" s="1"/>
  <c r="W23" i="15"/>
  <c r="W146" i="15" s="1"/>
  <c r="S23" i="15"/>
  <c r="S146" i="15" s="1"/>
  <c r="K23" i="15"/>
  <c r="K146" i="15" s="1"/>
  <c r="R23" i="15"/>
  <c r="R146" i="15" s="1"/>
  <c r="V23" i="15"/>
  <c r="V146" i="15" s="1"/>
  <c r="P23" i="15"/>
  <c r="P146" i="15" s="1"/>
  <c r="T23" i="15"/>
  <c r="T146" i="15" s="1"/>
  <c r="O23" i="15"/>
  <c r="O146" i="15" s="1"/>
  <c r="N23" i="15"/>
  <c r="N146" i="15" s="1"/>
  <c r="M23" i="15"/>
  <c r="M146" i="15" s="1"/>
  <c r="I23" i="15"/>
  <c r="I146" i="15" s="1"/>
  <c r="Q24" i="15"/>
  <c r="Q147" i="15" s="1"/>
  <c r="P24" i="15"/>
  <c r="P147" i="15" s="1"/>
  <c r="S24" i="15"/>
  <c r="S147" i="15" s="1"/>
  <c r="N24" i="15"/>
  <c r="N147" i="15" s="1"/>
  <c r="V24" i="15"/>
  <c r="V147" i="15" s="1"/>
  <c r="W24" i="15"/>
  <c r="W147" i="15" s="1"/>
  <c r="K24" i="15"/>
  <c r="K147" i="15" s="1"/>
  <c r="T24" i="15"/>
  <c r="T147" i="15" s="1"/>
  <c r="M24" i="15"/>
  <c r="M147" i="15" s="1"/>
  <c r="L24" i="15"/>
  <c r="L147" i="15" s="1"/>
  <c r="J24" i="15"/>
  <c r="J147" i="15" s="1"/>
  <c r="O24" i="15"/>
  <c r="O147" i="15" s="1"/>
  <c r="U24" i="15"/>
  <c r="U147" i="15" s="1"/>
  <c r="I24" i="15"/>
  <c r="I147" i="15" s="1"/>
  <c r="R24" i="15"/>
  <c r="R147" i="15" s="1"/>
  <c r="I19" i="15"/>
  <c r="I142" i="15" s="1"/>
  <c r="S19" i="15"/>
  <c r="S142" i="15" s="1"/>
  <c r="T19" i="15"/>
  <c r="T142" i="15" s="1"/>
  <c r="O19" i="15"/>
  <c r="O142" i="15" s="1"/>
  <c r="W19" i="15"/>
  <c r="W142" i="15" s="1"/>
  <c r="Q19" i="15"/>
  <c r="Q142" i="15" s="1"/>
  <c r="U19" i="15"/>
  <c r="U142" i="15" s="1"/>
  <c r="V19" i="15"/>
  <c r="V142" i="15" s="1"/>
  <c r="P19" i="15"/>
  <c r="P142" i="15" s="1"/>
  <c r="M19" i="15"/>
  <c r="M142" i="15" s="1"/>
  <c r="N19" i="15"/>
  <c r="N142" i="15" s="1"/>
  <c r="R19" i="15"/>
  <c r="R142" i="15" s="1"/>
  <c r="J19" i="15"/>
  <c r="J142" i="15" s="1"/>
  <c r="K19" i="15"/>
  <c r="K142" i="15" s="1"/>
  <c r="L19" i="15"/>
  <c r="L142" i="15" s="1"/>
  <c r="R17" i="15"/>
  <c r="R140" i="15" s="1"/>
  <c r="M17" i="15"/>
  <c r="M140" i="15" s="1"/>
  <c r="Q17" i="15"/>
  <c r="Q140" i="15" s="1"/>
  <c r="P17" i="15"/>
  <c r="P140" i="15" s="1"/>
  <c r="I17" i="15"/>
  <c r="I140" i="15" s="1"/>
  <c r="J17" i="15"/>
  <c r="J140" i="15" s="1"/>
  <c r="N17" i="15"/>
  <c r="N140" i="15" s="1"/>
  <c r="L17" i="15"/>
  <c r="L140" i="15" s="1"/>
  <c r="U17" i="15"/>
  <c r="U140" i="15" s="1"/>
  <c r="K17" i="15"/>
  <c r="K140" i="15" s="1"/>
  <c r="W17" i="15"/>
  <c r="W140" i="15" s="1"/>
  <c r="T17" i="15"/>
  <c r="T140" i="15" s="1"/>
  <c r="V17" i="15"/>
  <c r="V140" i="15" s="1"/>
  <c r="O17" i="15"/>
  <c r="O140" i="15" s="1"/>
  <c r="S17" i="15"/>
  <c r="S140" i="15" s="1"/>
  <c r="W20" i="15"/>
  <c r="W143" i="15" s="1"/>
  <c r="P20" i="15"/>
  <c r="P143" i="15" s="1"/>
  <c r="I20" i="15"/>
  <c r="I143" i="15" s="1"/>
  <c r="R20" i="15"/>
  <c r="R143" i="15" s="1"/>
  <c r="O20" i="15"/>
  <c r="O143" i="15" s="1"/>
  <c r="U20" i="15"/>
  <c r="U143" i="15" s="1"/>
  <c r="K20" i="15"/>
  <c r="K143" i="15" s="1"/>
  <c r="L20" i="15"/>
  <c r="L143" i="15" s="1"/>
  <c r="M20" i="15"/>
  <c r="M143" i="15" s="1"/>
  <c r="J20" i="15"/>
  <c r="J143" i="15" s="1"/>
  <c r="Q20" i="15"/>
  <c r="Q143" i="15" s="1"/>
  <c r="T20" i="15"/>
  <c r="T143" i="15" s="1"/>
  <c r="V20" i="15"/>
  <c r="V143" i="15" s="1"/>
  <c r="S20" i="15"/>
  <c r="S143" i="15" s="1"/>
  <c r="N20" i="15"/>
  <c r="N143" i="15" s="1"/>
  <c r="S14" i="15"/>
  <c r="P14" i="15"/>
  <c r="I14" i="15"/>
  <c r="Q14" i="15"/>
  <c r="T14" i="15"/>
  <c r="O14" i="15"/>
  <c r="V14" i="15"/>
  <c r="M14" i="15"/>
  <c r="N14" i="15"/>
  <c r="R14" i="15"/>
  <c r="L14" i="15"/>
  <c r="U14" i="15"/>
  <c r="K14" i="15"/>
  <c r="W14" i="15"/>
  <c r="J14" i="15"/>
  <c r="Q21" i="15"/>
  <c r="Q144" i="15" s="1"/>
  <c r="O21" i="15"/>
  <c r="O144" i="15" s="1"/>
  <c r="T21" i="15"/>
  <c r="T144" i="15" s="1"/>
  <c r="W21" i="15"/>
  <c r="W144" i="15" s="1"/>
  <c r="R21" i="15"/>
  <c r="R144" i="15" s="1"/>
  <c r="L21" i="15"/>
  <c r="L144" i="15" s="1"/>
  <c r="U21" i="15"/>
  <c r="U144" i="15" s="1"/>
  <c r="J21" i="15"/>
  <c r="J144" i="15" s="1"/>
  <c r="V21" i="15"/>
  <c r="V144" i="15" s="1"/>
  <c r="S21" i="15"/>
  <c r="S144" i="15" s="1"/>
  <c r="K21" i="15"/>
  <c r="K144" i="15" s="1"/>
  <c r="N21" i="15"/>
  <c r="N144" i="15" s="1"/>
  <c r="P21" i="15"/>
  <c r="P144" i="15" s="1"/>
  <c r="I21" i="15"/>
  <c r="I144" i="15" s="1"/>
  <c r="M21" i="15"/>
  <c r="M144" i="15" s="1"/>
  <c r="H46" i="19"/>
  <c r="J27" i="11"/>
  <c r="N61" i="21"/>
  <c r="G61" i="21"/>
  <c r="P61" i="21"/>
  <c r="Q61" i="21"/>
  <c r="L61" i="21"/>
  <c r="R61" i="21"/>
  <c r="J61" i="21"/>
  <c r="H61" i="21"/>
  <c r="I61" i="21"/>
  <c r="O61" i="21"/>
  <c r="F61" i="21"/>
  <c r="K61" i="21"/>
  <c r="M61" i="21"/>
  <c r="K42" i="19"/>
  <c r="K46" i="19" s="1"/>
  <c r="Q42" i="19"/>
  <c r="Q46" i="19" s="1"/>
  <c r="L42" i="19"/>
  <c r="L46" i="19" s="1"/>
  <c r="S42" i="19"/>
  <c r="S46" i="19" s="1"/>
  <c r="U42" i="19"/>
  <c r="U46" i="19" s="1"/>
  <c r="T42" i="19"/>
  <c r="T46" i="19" s="1"/>
  <c r="R42" i="19"/>
  <c r="R46" i="19" s="1"/>
  <c r="V42" i="19"/>
  <c r="V46" i="19" s="1"/>
  <c r="M42" i="19"/>
  <c r="M46" i="19" s="1"/>
  <c r="P42" i="19"/>
  <c r="P46" i="19" s="1"/>
  <c r="N42" i="19"/>
  <c r="N46" i="19" s="1"/>
  <c r="I42" i="19"/>
  <c r="I46" i="19" s="1"/>
  <c r="W42" i="19"/>
  <c r="W46" i="19" s="1"/>
  <c r="O42" i="19"/>
  <c r="O46" i="19" s="1"/>
  <c r="J42" i="19"/>
  <c r="J46" i="19" s="1"/>
  <c r="W16" i="15"/>
  <c r="W139" i="15" s="1"/>
  <c r="V16" i="15"/>
  <c r="V139" i="15" s="1"/>
  <c r="P16" i="15"/>
  <c r="P139" i="15" s="1"/>
  <c r="U16" i="15"/>
  <c r="U139" i="15" s="1"/>
  <c r="N16" i="15"/>
  <c r="N139" i="15" s="1"/>
  <c r="R16" i="15"/>
  <c r="R139" i="15" s="1"/>
  <c r="L16" i="15"/>
  <c r="L139" i="15" s="1"/>
  <c r="M16" i="15"/>
  <c r="M139" i="15" s="1"/>
  <c r="T16" i="15"/>
  <c r="T139" i="15" s="1"/>
  <c r="O16" i="15"/>
  <c r="O139" i="15" s="1"/>
  <c r="I16" i="15"/>
  <c r="I139" i="15" s="1"/>
  <c r="S16" i="15"/>
  <c r="S139" i="15" s="1"/>
  <c r="J16" i="15"/>
  <c r="J139" i="15" s="1"/>
  <c r="Q16" i="15"/>
  <c r="Q139" i="15" s="1"/>
  <c r="K16" i="15"/>
  <c r="K139" i="15" s="1"/>
  <c r="L26" i="7"/>
  <c r="L44" i="7" s="1"/>
  <c r="H26" i="15"/>
  <c r="I44" i="7"/>
  <c r="V16" i="19"/>
  <c r="V100" i="19" s="1"/>
  <c r="K16" i="19"/>
  <c r="K100" i="19" s="1"/>
  <c r="L16" i="19"/>
  <c r="L100" i="19" s="1"/>
  <c r="W16" i="19"/>
  <c r="W100" i="19" s="1"/>
  <c r="I16" i="19"/>
  <c r="I100" i="19" s="1"/>
  <c r="M16" i="19"/>
  <c r="M100" i="19" s="1"/>
  <c r="T16" i="19"/>
  <c r="T100" i="19" s="1"/>
  <c r="J16" i="19"/>
  <c r="J100" i="19" s="1"/>
  <c r="N16" i="19"/>
  <c r="N100" i="19" s="1"/>
  <c r="Q16" i="19"/>
  <c r="Q100" i="19" s="1"/>
  <c r="R16" i="19"/>
  <c r="R100" i="19" s="1"/>
  <c r="S16" i="19"/>
  <c r="S100" i="19" s="1"/>
  <c r="P16" i="19"/>
  <c r="P100" i="19" s="1"/>
  <c r="O16" i="19"/>
  <c r="O100" i="19" s="1"/>
  <c r="U16" i="19"/>
  <c r="U100" i="19" s="1"/>
  <c r="L14" i="19"/>
  <c r="K14" i="19"/>
  <c r="R14" i="19"/>
  <c r="Q14" i="19"/>
  <c r="U14" i="19"/>
  <c r="I14" i="19"/>
  <c r="J14" i="19"/>
  <c r="M14" i="19"/>
  <c r="T14" i="19"/>
  <c r="O14" i="19"/>
  <c r="V14" i="19"/>
  <c r="W14" i="19"/>
  <c r="S14" i="19"/>
  <c r="P14" i="19"/>
  <c r="N14" i="19"/>
  <c r="X96" i="15" l="1"/>
  <c r="E61" i="21"/>
  <c r="U26" i="15"/>
  <c r="U44" i="15" s="1"/>
  <c r="U137" i="15"/>
  <c r="U149" i="15" s="1"/>
  <c r="U167" i="15" s="1"/>
  <c r="T38" i="1" s="1"/>
  <c r="X14" i="15"/>
  <c r="F177" i="21"/>
  <c r="H13" i="2"/>
  <c r="U35" i="2"/>
  <c r="U36" i="2"/>
  <c r="X138" i="15"/>
  <c r="J180" i="21"/>
  <c r="L13" i="3"/>
  <c r="H126" i="15"/>
  <c r="X126" i="15" s="1"/>
  <c r="K37" i="12"/>
  <c r="O18" i="19"/>
  <c r="O98" i="19"/>
  <c r="T98" i="19"/>
  <c r="T18" i="19"/>
  <c r="K98" i="19"/>
  <c r="K18" i="19"/>
  <c r="H18" i="2"/>
  <c r="I54" i="19"/>
  <c r="T18" i="2"/>
  <c r="U54" i="19"/>
  <c r="L137" i="15"/>
  <c r="L149" i="15" s="1"/>
  <c r="L167" i="15" s="1"/>
  <c r="K38" i="1" s="1"/>
  <c r="L26" i="15"/>
  <c r="L44" i="15" s="1"/>
  <c r="T137" i="15"/>
  <c r="T149" i="15" s="1"/>
  <c r="T167" i="15" s="1"/>
  <c r="S38" i="1" s="1"/>
  <c r="T26" i="15"/>
  <c r="T44" i="15" s="1"/>
  <c r="X140" i="15"/>
  <c r="X19" i="15"/>
  <c r="X23" i="15"/>
  <c r="K177" i="21"/>
  <c r="M13" i="2"/>
  <c r="K13" i="2"/>
  <c r="I177" i="21"/>
  <c r="X22" i="15"/>
  <c r="L180" i="21"/>
  <c r="N13" i="3"/>
  <c r="Q13" i="3"/>
  <c r="O180" i="21"/>
  <c r="X108" i="15"/>
  <c r="M18" i="19"/>
  <c r="M98" i="19"/>
  <c r="X139" i="15"/>
  <c r="N54" i="19"/>
  <c r="M18" i="2"/>
  <c r="R18" i="2"/>
  <c r="S54" i="19"/>
  <c r="R26" i="15"/>
  <c r="R44" i="15" s="1"/>
  <c r="R137" i="15"/>
  <c r="R149" i="15" s="1"/>
  <c r="R167" i="15" s="1"/>
  <c r="Q38" i="1" s="1"/>
  <c r="Q137" i="15"/>
  <c r="Q149" i="15" s="1"/>
  <c r="Q167" i="15" s="1"/>
  <c r="P38" i="1" s="1"/>
  <c r="Q26" i="15"/>
  <c r="Q44" i="15" s="1"/>
  <c r="R177" i="21"/>
  <c r="T13" i="2"/>
  <c r="N177" i="21"/>
  <c r="P13" i="2"/>
  <c r="X145" i="15"/>
  <c r="V37" i="3"/>
  <c r="V47" i="3"/>
  <c r="V43" i="24" s="1"/>
  <c r="K13" i="3"/>
  <c r="I180" i="21"/>
  <c r="V18" i="2"/>
  <c r="W54" i="19"/>
  <c r="L18" i="19"/>
  <c r="L98" i="19"/>
  <c r="P18" i="19"/>
  <c r="P98" i="19"/>
  <c r="J18" i="19"/>
  <c r="J98" i="19"/>
  <c r="X16" i="19"/>
  <c r="H44" i="15"/>
  <c r="I37" i="12"/>
  <c r="P54" i="19"/>
  <c r="O18" i="2"/>
  <c r="L54" i="19"/>
  <c r="K18" i="2"/>
  <c r="J34" i="11"/>
  <c r="H54" i="19"/>
  <c r="J18" i="12"/>
  <c r="N26" i="15"/>
  <c r="N44" i="15" s="1"/>
  <c r="N137" i="15"/>
  <c r="N149" i="15" s="1"/>
  <c r="N167" i="15" s="1"/>
  <c r="M38" i="1" s="1"/>
  <c r="I26" i="15"/>
  <c r="I44" i="15" s="1"/>
  <c r="I137" i="15"/>
  <c r="X143" i="15"/>
  <c r="X101" i="19"/>
  <c r="X55" i="15"/>
  <c r="P177" i="21"/>
  <c r="R13" i="2"/>
  <c r="R13" i="3"/>
  <c r="P180" i="21"/>
  <c r="I13" i="3"/>
  <c r="G180" i="21"/>
  <c r="I18" i="12"/>
  <c r="I34" i="11"/>
  <c r="L27" i="11"/>
  <c r="H26" i="19"/>
  <c r="R98" i="19"/>
  <c r="R18" i="19"/>
  <c r="N98" i="19"/>
  <c r="N18" i="19"/>
  <c r="I18" i="19"/>
  <c r="I98" i="19"/>
  <c r="X42" i="19"/>
  <c r="Q54" i="19"/>
  <c r="P18" i="2"/>
  <c r="X46" i="19"/>
  <c r="M137" i="15"/>
  <c r="M149" i="15" s="1"/>
  <c r="M167" i="15" s="1"/>
  <c r="L38" i="1" s="1"/>
  <c r="M26" i="15"/>
  <c r="M44" i="15" s="1"/>
  <c r="P137" i="15"/>
  <c r="P149" i="15" s="1"/>
  <c r="P167" i="15" s="1"/>
  <c r="O38" i="1" s="1"/>
  <c r="P26" i="15"/>
  <c r="P44" i="15" s="1"/>
  <c r="J177" i="21"/>
  <c r="L13" i="2"/>
  <c r="O13" i="2"/>
  <c r="M177" i="21"/>
  <c r="X70" i="19"/>
  <c r="U37" i="3"/>
  <c r="U38" i="3"/>
  <c r="V38" i="3" s="1"/>
  <c r="K180" i="21"/>
  <c r="M13" i="3"/>
  <c r="U18" i="19"/>
  <c r="U98" i="19"/>
  <c r="M54" i="19"/>
  <c r="L18" i="2"/>
  <c r="J18" i="2"/>
  <c r="K54" i="19"/>
  <c r="X21" i="15"/>
  <c r="J137" i="15"/>
  <c r="J149" i="15" s="1"/>
  <c r="J167" i="15" s="1"/>
  <c r="I38" i="1" s="1"/>
  <c r="J26" i="15"/>
  <c r="J44" i="15" s="1"/>
  <c r="S26" i="15"/>
  <c r="S44" i="15" s="1"/>
  <c r="S137" i="15"/>
  <c r="S149" i="15" s="1"/>
  <c r="S167" i="15" s="1"/>
  <c r="R38" i="1" s="1"/>
  <c r="X17" i="15"/>
  <c r="X142" i="15"/>
  <c r="X17" i="19"/>
  <c r="V35" i="2"/>
  <c r="V36" i="2"/>
  <c r="H177" i="21"/>
  <c r="J13" i="2"/>
  <c r="H180" i="21"/>
  <c r="J13" i="3"/>
  <c r="N180" i="21"/>
  <c r="P13" i="3"/>
  <c r="T54" i="19"/>
  <c r="S18" i="2"/>
  <c r="W18" i="19"/>
  <c r="W98" i="19"/>
  <c r="X14" i="19"/>
  <c r="Q98" i="19"/>
  <c r="Q18" i="19"/>
  <c r="X100" i="19"/>
  <c r="J54" i="19"/>
  <c r="I18" i="2"/>
  <c r="V54" i="19"/>
  <c r="U18" i="2"/>
  <c r="W137" i="15"/>
  <c r="W149" i="15" s="1"/>
  <c r="W167" i="15" s="1"/>
  <c r="V38" i="1" s="1"/>
  <c r="W26" i="15"/>
  <c r="W44" i="15" s="1"/>
  <c r="V13" i="4" s="1"/>
  <c r="V26" i="15"/>
  <c r="V44" i="15" s="1"/>
  <c r="U13" i="4" s="1"/>
  <c r="V137" i="15"/>
  <c r="V149" i="15" s="1"/>
  <c r="V167" i="15" s="1"/>
  <c r="U38" i="1" s="1"/>
  <c r="X20" i="15"/>
  <c r="X146" i="15"/>
  <c r="L177" i="21"/>
  <c r="N13" i="2"/>
  <c r="S13" i="2"/>
  <c r="Q177" i="21"/>
  <c r="H85" i="15"/>
  <c r="X85" i="15" s="1"/>
  <c r="J37" i="12"/>
  <c r="S13" i="3"/>
  <c r="Q180" i="21"/>
  <c r="R180" i="21"/>
  <c r="T13" i="3"/>
  <c r="X74" i="19"/>
  <c r="X16" i="15"/>
  <c r="S18" i="19"/>
  <c r="S98" i="19"/>
  <c r="V18" i="19"/>
  <c r="V98" i="19"/>
  <c r="N18" i="2"/>
  <c r="O54" i="19"/>
  <c r="R54" i="19"/>
  <c r="Q18" i="2"/>
  <c r="X144" i="15"/>
  <c r="K26" i="15"/>
  <c r="K44" i="15" s="1"/>
  <c r="K137" i="15"/>
  <c r="K149" i="15" s="1"/>
  <c r="K167" i="15" s="1"/>
  <c r="J38" i="1" s="1"/>
  <c r="O26" i="15"/>
  <c r="O44" i="15" s="1"/>
  <c r="O137" i="15"/>
  <c r="O149" i="15" s="1"/>
  <c r="O167" i="15" s="1"/>
  <c r="N38" i="1" s="1"/>
  <c r="X147" i="15"/>
  <c r="X24" i="15"/>
  <c r="I13" i="2"/>
  <c r="G177" i="21"/>
  <c r="Q13" i="2"/>
  <c r="O177" i="21"/>
  <c r="X15" i="15"/>
  <c r="X67" i="15"/>
  <c r="H13" i="3"/>
  <c r="F180" i="21"/>
  <c r="M180" i="21"/>
  <c r="O13" i="3"/>
  <c r="H82" i="19"/>
  <c r="X82" i="19" s="1"/>
  <c r="K18" i="12"/>
  <c r="K34" i="11"/>
  <c r="H172" i="15" l="1"/>
  <c r="G219" i="21"/>
  <c r="G204" i="21"/>
  <c r="I35" i="12"/>
  <c r="F45" i="23"/>
  <c r="L37" i="12"/>
  <c r="G13" i="4"/>
  <c r="Q13" i="4"/>
  <c r="O174" i="21"/>
  <c r="O171" i="21" s="1"/>
  <c r="K204" i="21"/>
  <c r="K219" i="21"/>
  <c r="P204" i="21"/>
  <c r="P219" i="21"/>
  <c r="M13" i="4"/>
  <c r="K174" i="21"/>
  <c r="K171" i="21" s="1"/>
  <c r="K18" i="4"/>
  <c r="K18" i="24" s="1"/>
  <c r="L102" i="19"/>
  <c r="L26" i="19"/>
  <c r="L110" i="19" s="1"/>
  <c r="K19" i="1" s="1"/>
  <c r="K21" i="1" s="1"/>
  <c r="K23" i="1" s="1"/>
  <c r="E180" i="21"/>
  <c r="Q204" i="21"/>
  <c r="Q219" i="21"/>
  <c r="V50" i="1"/>
  <c r="V51" i="1" s="1"/>
  <c r="V61" i="1"/>
  <c r="V62" i="1" s="1"/>
  <c r="V40" i="1"/>
  <c r="V41" i="1" s="1"/>
  <c r="M174" i="21"/>
  <c r="M171" i="21" s="1"/>
  <c r="O13" i="4"/>
  <c r="X26" i="15"/>
  <c r="G18" i="2"/>
  <c r="W18" i="2" s="1"/>
  <c r="J20" i="12"/>
  <c r="X44" i="15"/>
  <c r="N204" i="21"/>
  <c r="N219" i="21"/>
  <c r="F205" i="21"/>
  <c r="F220" i="21"/>
  <c r="R220" i="21"/>
  <c r="R205" i="21"/>
  <c r="L219" i="21"/>
  <c r="L204" i="21"/>
  <c r="H219" i="21"/>
  <c r="H204" i="21"/>
  <c r="R50" i="1"/>
  <c r="R51" i="1" s="1"/>
  <c r="R61" i="1"/>
  <c r="R40" i="1"/>
  <c r="O40" i="1"/>
  <c r="O50" i="1"/>
  <c r="O51" i="1" s="1"/>
  <c r="O61" i="1"/>
  <c r="X98" i="19"/>
  <c r="X54" i="19"/>
  <c r="O220" i="21"/>
  <c r="O205" i="21"/>
  <c r="O102" i="19"/>
  <c r="N18" i="4"/>
  <c r="N18" i="24" s="1"/>
  <c r="O26" i="19"/>
  <c r="O110" i="19" s="1"/>
  <c r="N19" i="1" s="1"/>
  <c r="N21" i="1" s="1"/>
  <c r="N23" i="1" s="1"/>
  <c r="N40" i="1"/>
  <c r="N50" i="1"/>
  <c r="N51" i="1" s="1"/>
  <c r="N61" i="1"/>
  <c r="J174" i="21"/>
  <c r="J171" i="21" s="1"/>
  <c r="L13" i="4"/>
  <c r="I26" i="19"/>
  <c r="I110" i="19" s="1"/>
  <c r="H18" i="4"/>
  <c r="H18" i="24" s="1"/>
  <c r="I102" i="19"/>
  <c r="L18" i="12"/>
  <c r="G18" i="4"/>
  <c r="I20" i="12"/>
  <c r="R219" i="21"/>
  <c r="R204" i="21"/>
  <c r="L205" i="21"/>
  <c r="L220" i="21"/>
  <c r="H45" i="23"/>
  <c r="G13" i="3"/>
  <c r="K35" i="12"/>
  <c r="F204" i="21"/>
  <c r="F219" i="21"/>
  <c r="N102" i="19"/>
  <c r="N26" i="19"/>
  <c r="N110" i="19" s="1"/>
  <c r="M19" i="1" s="1"/>
  <c r="M21" i="1" s="1"/>
  <c r="M23" i="1" s="1"/>
  <c r="M18" i="4"/>
  <c r="M18" i="24" s="1"/>
  <c r="J102" i="19"/>
  <c r="I18" i="4"/>
  <c r="I18" i="24" s="1"/>
  <c r="J26" i="19"/>
  <c r="J110" i="19" s="1"/>
  <c r="I19" i="1" s="1"/>
  <c r="I21" i="1" s="1"/>
  <c r="I23" i="1" s="1"/>
  <c r="I220" i="21"/>
  <c r="I205" i="21"/>
  <c r="E177" i="21"/>
  <c r="V18" i="4"/>
  <c r="V18" i="24" s="1"/>
  <c r="W102" i="19"/>
  <c r="W26" i="19"/>
  <c r="W110" i="19" s="1"/>
  <c r="V19" i="1" s="1"/>
  <c r="V21" i="1" s="1"/>
  <c r="V23" i="1" s="1"/>
  <c r="G18" i="3"/>
  <c r="W18" i="3" s="1"/>
  <c r="K20" i="12"/>
  <c r="V26" i="19"/>
  <c r="V110" i="19" s="1"/>
  <c r="U19" i="1" s="1"/>
  <c r="U21" i="1" s="1"/>
  <c r="U23" i="1" s="1"/>
  <c r="V102" i="19"/>
  <c r="U18" i="4"/>
  <c r="U18" i="24" s="1"/>
  <c r="Q205" i="21"/>
  <c r="Q220" i="21"/>
  <c r="G174" i="21"/>
  <c r="G171" i="21" s="1"/>
  <c r="I13" i="4"/>
  <c r="U26" i="19"/>
  <c r="U110" i="19" s="1"/>
  <c r="T19" i="1" s="1"/>
  <c r="T21" i="1" s="1"/>
  <c r="T23" i="1" s="1"/>
  <c r="U102" i="19"/>
  <c r="T18" i="4"/>
  <c r="T18" i="24" s="1"/>
  <c r="G220" i="21"/>
  <c r="G205" i="21"/>
  <c r="I149" i="15"/>
  <c r="X137" i="15"/>
  <c r="P13" i="4"/>
  <c r="N174" i="21"/>
  <c r="N171" i="21" s="1"/>
  <c r="S13" i="4"/>
  <c r="Q174" i="21"/>
  <c r="Q171" i="21" s="1"/>
  <c r="K102" i="19"/>
  <c r="K26" i="19"/>
  <c r="K110" i="19" s="1"/>
  <c r="J19" i="1" s="1"/>
  <c r="J21" i="1" s="1"/>
  <c r="J23" i="1" s="1"/>
  <c r="J18" i="4"/>
  <c r="J18" i="24" s="1"/>
  <c r="J220" i="21"/>
  <c r="J205" i="21"/>
  <c r="H220" i="21"/>
  <c r="H205" i="21"/>
  <c r="N13" i="4"/>
  <c r="L174" i="21"/>
  <c r="L171" i="21" s="1"/>
  <c r="O219" i="21"/>
  <c r="O204" i="21"/>
  <c r="U61" i="1"/>
  <c r="U62" i="1" s="1"/>
  <c r="U40" i="1"/>
  <c r="U41" i="1" s="1"/>
  <c r="U50" i="1"/>
  <c r="U51" i="1" s="1"/>
  <c r="N220" i="21"/>
  <c r="N205" i="21"/>
  <c r="X18" i="19"/>
  <c r="M204" i="21"/>
  <c r="M219" i="21"/>
  <c r="R102" i="19"/>
  <c r="Q18" i="4"/>
  <c r="Q18" i="24" s="1"/>
  <c r="R26" i="19"/>
  <c r="R110" i="19" s="1"/>
  <c r="Q19" i="1" s="1"/>
  <c r="Q21" i="1" s="1"/>
  <c r="Q23" i="1" s="1"/>
  <c r="H13" i="4"/>
  <c r="F174" i="21"/>
  <c r="O18" i="4"/>
  <c r="O18" i="24" s="1"/>
  <c r="P26" i="19"/>
  <c r="P110" i="19" s="1"/>
  <c r="O19" i="1" s="1"/>
  <c r="O21" i="1" s="1"/>
  <c r="O23" i="1" s="1"/>
  <c r="P102" i="19"/>
  <c r="P40" i="1"/>
  <c r="P61" i="1"/>
  <c r="P50" i="1"/>
  <c r="P51" i="1" s="1"/>
  <c r="S61" i="1"/>
  <c r="S50" i="1"/>
  <c r="S51" i="1" s="1"/>
  <c r="S40" i="1"/>
  <c r="T50" i="1"/>
  <c r="T51" i="1" s="1"/>
  <c r="T61" i="1"/>
  <c r="T40" i="1"/>
  <c r="V13" i="24"/>
  <c r="V36" i="4"/>
  <c r="R13" i="4"/>
  <c r="P174" i="21"/>
  <c r="P171" i="21" s="1"/>
  <c r="H174" i="21"/>
  <c r="H171" i="21" s="1"/>
  <c r="J13" i="4"/>
  <c r="G45" i="23"/>
  <c r="G13" i="2"/>
  <c r="J35" i="12"/>
  <c r="M220" i="21"/>
  <c r="M205" i="21"/>
  <c r="R18" i="4"/>
  <c r="R18" i="24" s="1"/>
  <c r="S102" i="19"/>
  <c r="S26" i="19"/>
  <c r="S110" i="19" s="1"/>
  <c r="R19" i="1" s="1"/>
  <c r="R21" i="1" s="1"/>
  <c r="R23" i="1" s="1"/>
  <c r="U36" i="4"/>
  <c r="U13" i="24"/>
  <c r="Q26" i="19"/>
  <c r="Q110" i="19" s="1"/>
  <c r="P19" i="1" s="1"/>
  <c r="P21" i="1" s="1"/>
  <c r="P23" i="1" s="1"/>
  <c r="Q102" i="19"/>
  <c r="P18" i="4"/>
  <c r="P18" i="24" s="1"/>
  <c r="K220" i="21"/>
  <c r="K205" i="21"/>
  <c r="J204" i="21"/>
  <c r="J219" i="21"/>
  <c r="P220" i="21"/>
  <c r="P205" i="21"/>
  <c r="M40" i="1"/>
  <c r="M61" i="1"/>
  <c r="M50" i="1"/>
  <c r="M51" i="1" s="1"/>
  <c r="Q50" i="1"/>
  <c r="Q51" i="1" s="1"/>
  <c r="Q61" i="1"/>
  <c r="Q40" i="1"/>
  <c r="M26" i="19"/>
  <c r="M110" i="19" s="1"/>
  <c r="L19" i="1" s="1"/>
  <c r="L21" i="1" s="1"/>
  <c r="L23" i="1" s="1"/>
  <c r="M102" i="19"/>
  <c r="L18" i="4"/>
  <c r="L18" i="24" s="1"/>
  <c r="I219" i="21"/>
  <c r="I204" i="21"/>
  <c r="I174" i="21"/>
  <c r="I171" i="21" s="1"/>
  <c r="K13" i="4"/>
  <c r="S18" i="4"/>
  <c r="S18" i="24" s="1"/>
  <c r="T102" i="19"/>
  <c r="T26" i="19"/>
  <c r="T110" i="19" s="1"/>
  <c r="S19" i="1" s="1"/>
  <c r="S21" i="1" s="1"/>
  <c r="S23" i="1" s="1"/>
  <c r="T13" i="4"/>
  <c r="R174" i="21"/>
  <c r="R171" i="21" s="1"/>
  <c r="Q62" i="1" l="1"/>
  <c r="O223" i="21"/>
  <c r="O225" i="21"/>
  <c r="O230" i="21" s="1"/>
  <c r="O224" i="21"/>
  <c r="O229" i="21" s="1"/>
  <c r="R13" i="24"/>
  <c r="P218" i="21"/>
  <c r="P203" i="21"/>
  <c r="Q200" i="21"/>
  <c r="Q210" i="21" s="1"/>
  <c r="Q198" i="21"/>
  <c r="Q199" i="21"/>
  <c r="Q209" i="21" s="1"/>
  <c r="S41" i="1"/>
  <c r="I13" i="24"/>
  <c r="G218" i="21"/>
  <c r="G203" i="21"/>
  <c r="E204" i="21"/>
  <c r="H19" i="1"/>
  <c r="X110" i="19"/>
  <c r="E220" i="21"/>
  <c r="M13" i="24"/>
  <c r="K218" i="21"/>
  <c r="K203" i="21"/>
  <c r="G15" i="4"/>
  <c r="G45" i="4" s="1"/>
  <c r="L35" i="12"/>
  <c r="I167" i="15"/>
  <c r="X149" i="15"/>
  <c r="Q178" i="21"/>
  <c r="P178" i="21"/>
  <c r="R178" i="21"/>
  <c r="G178" i="21"/>
  <c r="O178" i="21"/>
  <c r="J178" i="21"/>
  <c r="M178" i="21"/>
  <c r="N178" i="21"/>
  <c r="H178" i="21"/>
  <c r="F178" i="21"/>
  <c r="L178" i="21"/>
  <c r="K178" i="21"/>
  <c r="I178" i="21"/>
  <c r="L13" i="24"/>
  <c r="J218" i="21"/>
  <c r="J203" i="21"/>
  <c r="E205" i="21"/>
  <c r="H15" i="3"/>
  <c r="T13" i="24"/>
  <c r="R218" i="21"/>
  <c r="R203" i="21"/>
  <c r="G15" i="2"/>
  <c r="G34" i="2" s="1"/>
  <c r="Q223" i="21"/>
  <c r="Q225" i="21"/>
  <c r="Q230" i="21" s="1"/>
  <c r="Q224" i="21"/>
  <c r="Q229" i="21" s="1"/>
  <c r="S62" i="1"/>
  <c r="E174" i="21"/>
  <c r="F171" i="21"/>
  <c r="E171" i="21" s="1"/>
  <c r="N13" i="24"/>
  <c r="L218" i="21"/>
  <c r="L203" i="21"/>
  <c r="I15" i="3"/>
  <c r="K15" i="3"/>
  <c r="G15" i="3"/>
  <c r="G36" i="3" s="1"/>
  <c r="Q15" i="3"/>
  <c r="O41" i="1"/>
  <c r="M200" i="21"/>
  <c r="M210" i="21" s="1"/>
  <c r="M198" i="21"/>
  <c r="M199" i="21"/>
  <c r="M209" i="21" s="1"/>
  <c r="O13" i="24"/>
  <c r="M218" i="21"/>
  <c r="M203" i="21"/>
  <c r="X26" i="19"/>
  <c r="K223" i="21"/>
  <c r="K224" i="21"/>
  <c r="K229" i="21" s="1"/>
  <c r="K225" i="21"/>
  <c r="K230" i="21" s="1"/>
  <c r="M62" i="1"/>
  <c r="U38" i="4"/>
  <c r="U34" i="24"/>
  <c r="U37" i="4"/>
  <c r="U35" i="24" s="1"/>
  <c r="W13" i="2"/>
  <c r="R200" i="21"/>
  <c r="R210" i="21" s="1"/>
  <c r="R198" i="21"/>
  <c r="R199" i="21"/>
  <c r="R209" i="21" s="1"/>
  <c r="T41" i="1"/>
  <c r="H13" i="24"/>
  <c r="F218" i="21"/>
  <c r="F203" i="21"/>
  <c r="J15" i="3"/>
  <c r="S15" i="3"/>
  <c r="W13" i="3"/>
  <c r="L20" i="12"/>
  <c r="N62" i="1"/>
  <c r="L225" i="21"/>
  <c r="L230" i="21" s="1"/>
  <c r="L223" i="21"/>
  <c r="L224" i="21"/>
  <c r="L229" i="21" s="1"/>
  <c r="R41" i="1"/>
  <c r="P199" i="21"/>
  <c r="P209" i="21" s="1"/>
  <c r="P198" i="21"/>
  <c r="P200" i="21"/>
  <c r="P210" i="21" s="1"/>
  <c r="L181" i="21"/>
  <c r="K181" i="21"/>
  <c r="R181" i="21"/>
  <c r="H181" i="21"/>
  <c r="N181" i="21"/>
  <c r="I181" i="21"/>
  <c r="F181" i="21"/>
  <c r="Q181" i="21"/>
  <c r="O181" i="21"/>
  <c r="P181" i="21"/>
  <c r="M181" i="21"/>
  <c r="G181" i="21"/>
  <c r="J181" i="21"/>
  <c r="M41" i="1"/>
  <c r="K198" i="21"/>
  <c r="K199" i="21"/>
  <c r="K209" i="21" s="1"/>
  <c r="K200" i="21"/>
  <c r="K210" i="21" s="1"/>
  <c r="M15" i="3"/>
  <c r="R225" i="21"/>
  <c r="R230" i="21" s="1"/>
  <c r="T62" i="1"/>
  <c r="R224" i="21"/>
  <c r="R229" i="21" s="1"/>
  <c r="R223" i="21"/>
  <c r="N223" i="21"/>
  <c r="N224" i="21"/>
  <c r="N229" i="21" s="1"/>
  <c r="N225" i="21"/>
  <c r="N230" i="21" s="1"/>
  <c r="P62" i="1"/>
  <c r="W18" i="4"/>
  <c r="P224" i="21"/>
  <c r="P229" i="21" s="1"/>
  <c r="P225" i="21"/>
  <c r="P230" i="21" s="1"/>
  <c r="P223" i="21"/>
  <c r="R62" i="1"/>
  <c r="Q13" i="24"/>
  <c r="O218" i="21"/>
  <c r="O203" i="21"/>
  <c r="J13" i="24"/>
  <c r="H203" i="21"/>
  <c r="H218" i="21"/>
  <c r="N199" i="21"/>
  <c r="N209" i="21" s="1"/>
  <c r="N198" i="21"/>
  <c r="P41" i="1"/>
  <c r="N200" i="21"/>
  <c r="N210" i="21" s="1"/>
  <c r="S13" i="24"/>
  <c r="Q218" i="21"/>
  <c r="Q203" i="21"/>
  <c r="L199" i="21"/>
  <c r="L209" i="21" s="1"/>
  <c r="N41" i="1"/>
  <c r="L200" i="21"/>
  <c r="L210" i="21" s="1"/>
  <c r="L198" i="21"/>
  <c r="T15" i="3"/>
  <c r="W13" i="4"/>
  <c r="V34" i="24"/>
  <c r="V37" i="4"/>
  <c r="V35" i="24" s="1"/>
  <c r="K13" i="24"/>
  <c r="I203" i="21"/>
  <c r="I218" i="21"/>
  <c r="Q41" i="1"/>
  <c r="O200" i="21"/>
  <c r="O210" i="21" s="1"/>
  <c r="O199" i="21"/>
  <c r="O209" i="21" s="1"/>
  <c r="O198" i="21"/>
  <c r="R15" i="3"/>
  <c r="L15" i="3"/>
  <c r="N15" i="3"/>
  <c r="X102" i="19"/>
  <c r="O15" i="3"/>
  <c r="P15" i="3"/>
  <c r="P13" i="24"/>
  <c r="N218" i="21"/>
  <c r="N203" i="21"/>
  <c r="E219" i="21"/>
  <c r="W18" i="24"/>
  <c r="M225" i="21"/>
  <c r="M230" i="21" s="1"/>
  <c r="M223" i="21"/>
  <c r="M224" i="21"/>
  <c r="M229" i="21" s="1"/>
  <c r="O62" i="1"/>
  <c r="E45" i="23"/>
  <c r="G45" i="3" l="1"/>
  <c r="G46" i="3" s="1"/>
  <c r="G36" i="4"/>
  <c r="G37" i="4" s="1"/>
  <c r="G41" i="2"/>
  <c r="G43" i="2" s="1"/>
  <c r="L36" i="3"/>
  <c r="I221" i="21"/>
  <c r="P208" i="21"/>
  <c r="P211" i="21" s="1"/>
  <c r="P201" i="21"/>
  <c r="J36" i="3"/>
  <c r="R201" i="21"/>
  <c r="R208" i="21"/>
  <c r="R211" i="21" s="1"/>
  <c r="I206" i="21"/>
  <c r="G47" i="4"/>
  <c r="G46" i="4"/>
  <c r="N228" i="21"/>
  <c r="N231" i="21" s="1"/>
  <c r="N226" i="21"/>
  <c r="M36" i="3"/>
  <c r="M208" i="21"/>
  <c r="M211" i="21" s="1"/>
  <c r="M201" i="21"/>
  <c r="R206" i="21"/>
  <c r="E178" i="21"/>
  <c r="G206" i="21"/>
  <c r="F46" i="23"/>
  <c r="H46" i="23"/>
  <c r="G46" i="23"/>
  <c r="R36" i="3"/>
  <c r="T36" i="3"/>
  <c r="N208" i="21"/>
  <c r="N211" i="21" s="1"/>
  <c r="N201" i="21"/>
  <c r="R228" i="21"/>
  <c r="R231" i="21" s="1"/>
  <c r="R226" i="21"/>
  <c r="G38" i="3"/>
  <c r="G37" i="3"/>
  <c r="E203" i="21"/>
  <c r="F206" i="21"/>
  <c r="L206" i="21"/>
  <c r="R221" i="21"/>
  <c r="G221" i="21"/>
  <c r="N36" i="3"/>
  <c r="E218" i="21"/>
  <c r="F221" i="21"/>
  <c r="G35" i="2"/>
  <c r="G36" i="2"/>
  <c r="M206" i="21"/>
  <c r="K36" i="3"/>
  <c r="L221" i="21"/>
  <c r="Q226" i="21"/>
  <c r="Q228" i="21"/>
  <c r="Q231" i="21" s="1"/>
  <c r="H36" i="3"/>
  <c r="P36" i="3"/>
  <c r="N206" i="21"/>
  <c r="O208" i="21"/>
  <c r="O211" i="21" s="1"/>
  <c r="O201" i="21"/>
  <c r="L201" i="21"/>
  <c r="L208" i="21"/>
  <c r="L211" i="21" s="1"/>
  <c r="Q206" i="21"/>
  <c r="H221" i="21"/>
  <c r="K226" i="21"/>
  <c r="K228" i="21"/>
  <c r="K231" i="21" s="1"/>
  <c r="M221" i="21"/>
  <c r="X167" i="15"/>
  <c r="H38" i="1"/>
  <c r="K206" i="21"/>
  <c r="Q208" i="21"/>
  <c r="Q211" i="21" s="1"/>
  <c r="Q201" i="21"/>
  <c r="N221" i="21"/>
  <c r="Q221" i="21"/>
  <c r="H206" i="21"/>
  <c r="O206" i="21"/>
  <c r="K201" i="21"/>
  <c r="K208" i="21"/>
  <c r="K211" i="21" s="1"/>
  <c r="L228" i="21"/>
  <c r="L231" i="21" s="1"/>
  <c r="L226" i="21"/>
  <c r="S36" i="3"/>
  <c r="W13" i="24"/>
  <c r="Q36" i="3"/>
  <c r="K221" i="21"/>
  <c r="W19" i="1"/>
  <c r="H21" i="1"/>
  <c r="O228" i="21"/>
  <c r="O231" i="21" s="1"/>
  <c r="O226" i="21"/>
  <c r="O36" i="3"/>
  <c r="M228" i="21"/>
  <c r="M231" i="21" s="1"/>
  <c r="M226" i="21"/>
  <c r="O221" i="21"/>
  <c r="P228" i="21"/>
  <c r="P231" i="21" s="1"/>
  <c r="P226" i="21"/>
  <c r="E181" i="21"/>
  <c r="W15" i="3"/>
  <c r="W45" i="3" s="1"/>
  <c r="I36" i="3"/>
  <c r="G172" i="21"/>
  <c r="J172" i="21"/>
  <c r="O172" i="21"/>
  <c r="M172" i="21"/>
  <c r="H172" i="21"/>
  <c r="K172" i="21"/>
  <c r="P172" i="21"/>
  <c r="I172" i="21"/>
  <c r="R172" i="21"/>
  <c r="Q172" i="21"/>
  <c r="N172" i="21"/>
  <c r="F172" i="21"/>
  <c r="L172" i="21"/>
  <c r="J206" i="21"/>
  <c r="P206" i="21"/>
  <c r="V38" i="4"/>
  <c r="U36" i="24"/>
  <c r="H175" i="21"/>
  <c r="P175" i="21"/>
  <c r="K175" i="21"/>
  <c r="J175" i="21"/>
  <c r="R175" i="21"/>
  <c r="O175" i="21"/>
  <c r="F175" i="21"/>
  <c r="L175" i="21"/>
  <c r="N175" i="21"/>
  <c r="M175" i="21"/>
  <c r="G175" i="21"/>
  <c r="I175" i="21"/>
  <c r="Q175" i="21"/>
  <c r="J221" i="21"/>
  <c r="P221" i="21"/>
  <c r="J30" i="11" l="1"/>
  <c r="H57" i="19" s="1"/>
  <c r="K30" i="11"/>
  <c r="G47" i="3"/>
  <c r="G42" i="2"/>
  <c r="G38" i="4"/>
  <c r="E172" i="21"/>
  <c r="W38" i="1"/>
  <c r="N37" i="3"/>
  <c r="N38" i="3"/>
  <c r="T37" i="3"/>
  <c r="T38" i="3"/>
  <c r="I30" i="11"/>
  <c r="E46" i="23"/>
  <c r="Q38" i="3"/>
  <c r="Q37" i="3"/>
  <c r="P38" i="3"/>
  <c r="P37" i="3"/>
  <c r="J38" i="3"/>
  <c r="J37" i="3"/>
  <c r="E175" i="21"/>
  <c r="V36" i="24"/>
  <c r="M37" i="3"/>
  <c r="M38" i="3"/>
  <c r="K38" i="3"/>
  <c r="K37" i="3"/>
  <c r="R37" i="3"/>
  <c r="R38" i="3"/>
  <c r="I38" i="3"/>
  <c r="I37" i="3"/>
  <c r="W21" i="1"/>
  <c r="H23" i="1"/>
  <c r="H38" i="3"/>
  <c r="H37" i="3"/>
  <c r="L37" i="3"/>
  <c r="L38" i="3"/>
  <c r="S38" i="3"/>
  <c r="S37" i="3"/>
  <c r="E221" i="21"/>
  <c r="O38" i="3"/>
  <c r="O37" i="3"/>
  <c r="E206" i="21"/>
  <c r="H85" i="19"/>
  <c r="K24" i="12"/>
  <c r="J24" i="12" l="1"/>
  <c r="W38" i="3"/>
  <c r="W37" i="3"/>
  <c r="W40" i="3" s="1"/>
  <c r="I85" i="19"/>
  <c r="H20" i="3" s="1"/>
  <c r="L85" i="19"/>
  <c r="K20" i="3" s="1"/>
  <c r="R85" i="19"/>
  <c r="Q20" i="3" s="1"/>
  <c r="V85" i="19"/>
  <c r="U20" i="3" s="1"/>
  <c r="U85" i="19"/>
  <c r="T20" i="3" s="1"/>
  <c r="M85" i="19"/>
  <c r="L20" i="3" s="1"/>
  <c r="J85" i="19"/>
  <c r="I20" i="3" s="1"/>
  <c r="N85" i="19"/>
  <c r="M20" i="3" s="1"/>
  <c r="S85" i="19"/>
  <c r="R20" i="3" s="1"/>
  <c r="O85" i="19"/>
  <c r="N20" i="3" s="1"/>
  <c r="Q85" i="19"/>
  <c r="P20" i="3" s="1"/>
  <c r="K85" i="19"/>
  <c r="J20" i="3" s="1"/>
  <c r="P85" i="19"/>
  <c r="O20" i="3" s="1"/>
  <c r="W85" i="19"/>
  <c r="V20" i="3" s="1"/>
  <c r="T85" i="19"/>
  <c r="S20" i="3" s="1"/>
  <c r="H29" i="19"/>
  <c r="I24" i="12"/>
  <c r="L30" i="11"/>
  <c r="G20" i="2"/>
  <c r="J28" i="12"/>
  <c r="J29" i="12" s="1"/>
  <c r="G25" i="2" s="1"/>
  <c r="G20" i="3"/>
  <c r="K28" i="12"/>
  <c r="K29" i="12" s="1"/>
  <c r="G25" i="3" s="1"/>
  <c r="J57" i="19"/>
  <c r="I20" i="2" s="1"/>
  <c r="O57" i="19"/>
  <c r="N20" i="2" s="1"/>
  <c r="T57" i="19"/>
  <c r="S20" i="2" s="1"/>
  <c r="V57" i="19"/>
  <c r="U20" i="2" s="1"/>
  <c r="K57" i="19"/>
  <c r="J20" i="2" s="1"/>
  <c r="S57" i="19"/>
  <c r="R20" i="2" s="1"/>
  <c r="U57" i="19"/>
  <c r="T20" i="2" s="1"/>
  <c r="L57" i="19"/>
  <c r="K20" i="2" s="1"/>
  <c r="I57" i="19"/>
  <c r="H20" i="2" s="1"/>
  <c r="Q57" i="19"/>
  <c r="P20" i="2" s="1"/>
  <c r="N57" i="19"/>
  <c r="M20" i="2" s="1"/>
  <c r="M57" i="19"/>
  <c r="L20" i="2" s="1"/>
  <c r="W57" i="19"/>
  <c r="V20" i="2" s="1"/>
  <c r="R57" i="19"/>
  <c r="Q20" i="2" s="1"/>
  <c r="P57" i="19"/>
  <c r="O20" i="2" s="1"/>
  <c r="W23" i="1"/>
  <c r="X57" i="19" l="1"/>
  <c r="U24" i="2"/>
  <c r="J33" i="12"/>
  <c r="G24" i="2"/>
  <c r="V24" i="3"/>
  <c r="V25" i="3" s="1"/>
  <c r="I24" i="3"/>
  <c r="I25" i="3" s="1"/>
  <c r="W20" i="2"/>
  <c r="J24" i="3"/>
  <c r="J25" i="3" s="1"/>
  <c r="T24" i="3"/>
  <c r="T25" i="3" s="1"/>
  <c r="L24" i="3"/>
  <c r="L25" i="3" s="1"/>
  <c r="P24" i="3"/>
  <c r="P25" i="3" s="1"/>
  <c r="U24" i="3"/>
  <c r="U25" i="3" s="1"/>
  <c r="G24" i="3"/>
  <c r="K33" i="12"/>
  <c r="X85" i="19"/>
  <c r="Q24" i="3"/>
  <c r="Q25" i="3" s="1"/>
  <c r="O24" i="3"/>
  <c r="O25" i="3" s="1"/>
  <c r="L24" i="12"/>
  <c r="G20" i="4"/>
  <c r="I28" i="12"/>
  <c r="I29" i="12" s="1"/>
  <c r="N24" i="3"/>
  <c r="N25" i="3" s="1"/>
  <c r="K24" i="3"/>
  <c r="K25" i="3" s="1"/>
  <c r="V24" i="2"/>
  <c r="W20" i="3"/>
  <c r="V29" i="19"/>
  <c r="U29" i="19"/>
  <c r="K29" i="19"/>
  <c r="S29" i="19"/>
  <c r="N29" i="19"/>
  <c r="W29" i="19"/>
  <c r="M29" i="19"/>
  <c r="R29" i="19"/>
  <c r="I29" i="19"/>
  <c r="O29" i="19"/>
  <c r="Q29" i="19"/>
  <c r="P29" i="19"/>
  <c r="J29" i="19"/>
  <c r="L29" i="19"/>
  <c r="T29" i="19"/>
  <c r="R24" i="3"/>
  <c r="R25" i="3" s="1"/>
  <c r="H24" i="3"/>
  <c r="H25" i="3" s="1"/>
  <c r="S24" i="3"/>
  <c r="S25" i="3" s="1"/>
  <c r="M24" i="3"/>
  <c r="G25" i="4" l="1"/>
  <c r="L29" i="12"/>
  <c r="K20" i="4"/>
  <c r="K20" i="24" s="1"/>
  <c r="L113" i="19"/>
  <c r="K25" i="1" s="1"/>
  <c r="W113" i="19"/>
  <c r="V25" i="1" s="1"/>
  <c r="V20" i="4"/>
  <c r="G29" i="3"/>
  <c r="K22" i="12"/>
  <c r="K12" i="12" s="1"/>
  <c r="K42" i="12" s="1"/>
  <c r="L29" i="3"/>
  <c r="L31" i="3" s="1"/>
  <c r="M113" i="19"/>
  <c r="L25" i="1" s="1"/>
  <c r="L20" i="4"/>
  <c r="L20" i="24" s="1"/>
  <c r="J113" i="19"/>
  <c r="I25" i="1" s="1"/>
  <c r="I20" i="4"/>
  <c r="I20" i="24" s="1"/>
  <c r="N113" i="19"/>
  <c r="M25" i="1" s="1"/>
  <c r="M20" i="4"/>
  <c r="M20" i="24" s="1"/>
  <c r="V25" i="2"/>
  <c r="V29" i="2" s="1"/>
  <c r="V31" i="2" s="1"/>
  <c r="W24" i="3"/>
  <c r="V29" i="3"/>
  <c r="V31" i="3" s="1"/>
  <c r="T113" i="19"/>
  <c r="S25" i="1" s="1"/>
  <c r="S20" i="4"/>
  <c r="S20" i="24" s="1"/>
  <c r="O20" i="4"/>
  <c r="O20" i="24" s="1"/>
  <c r="P113" i="19"/>
  <c r="O25" i="1" s="1"/>
  <c r="R20" i="4"/>
  <c r="R20" i="24" s="1"/>
  <c r="S113" i="19"/>
  <c r="R25" i="1" s="1"/>
  <c r="T29" i="3"/>
  <c r="T31" i="3" s="1"/>
  <c r="M25" i="3"/>
  <c r="W25" i="3" s="1"/>
  <c r="S29" i="3"/>
  <c r="S31" i="3" s="1"/>
  <c r="Q113" i="19"/>
  <c r="P25" i="1" s="1"/>
  <c r="P20" i="4"/>
  <c r="P20" i="24" s="1"/>
  <c r="J20" i="4"/>
  <c r="J20" i="24" s="1"/>
  <c r="K113" i="19"/>
  <c r="J25" i="1" s="1"/>
  <c r="K29" i="3"/>
  <c r="K31" i="3" s="1"/>
  <c r="J29" i="3"/>
  <c r="J31" i="3" s="1"/>
  <c r="G29" i="2"/>
  <c r="J22" i="12"/>
  <c r="J12" i="12" s="1"/>
  <c r="O113" i="19"/>
  <c r="N25" i="1" s="1"/>
  <c r="N20" i="4"/>
  <c r="N20" i="24" s="1"/>
  <c r="T20" i="4"/>
  <c r="T20" i="24" s="1"/>
  <c r="U113" i="19"/>
  <c r="T25" i="1" s="1"/>
  <c r="O29" i="3"/>
  <c r="O31" i="3" s="1"/>
  <c r="U29" i="3"/>
  <c r="U31" i="3" s="1"/>
  <c r="H29" i="3"/>
  <c r="H31" i="3" s="1"/>
  <c r="R29" i="3"/>
  <c r="R31" i="3" s="1"/>
  <c r="H20" i="4"/>
  <c r="H20" i="24" s="1"/>
  <c r="I113" i="19"/>
  <c r="X29" i="19"/>
  <c r="N29" i="3"/>
  <c r="N31" i="3" s="1"/>
  <c r="U25" i="2"/>
  <c r="U29" i="2" s="1"/>
  <c r="U31" i="2" s="1"/>
  <c r="Q20" i="4"/>
  <c r="Q20" i="24" s="1"/>
  <c r="R113" i="19"/>
  <c r="Q25" i="1" s="1"/>
  <c r="U20" i="4"/>
  <c r="V113" i="19"/>
  <c r="U25" i="1" s="1"/>
  <c r="G24" i="4"/>
  <c r="I33" i="12"/>
  <c r="L28" i="12"/>
  <c r="Q29" i="3"/>
  <c r="Q31" i="3" s="1"/>
  <c r="P29" i="3"/>
  <c r="P31" i="3" s="1"/>
  <c r="I29" i="3"/>
  <c r="I31" i="3" s="1"/>
  <c r="Q29" i="1" l="1"/>
  <c r="Q30" i="1" s="1"/>
  <c r="U49" i="3"/>
  <c r="U40" i="3"/>
  <c r="J33" i="3"/>
  <c r="J40" i="3"/>
  <c r="M29" i="3"/>
  <c r="M31" i="3" s="1"/>
  <c r="S29" i="1"/>
  <c r="S30" i="1" s="1"/>
  <c r="V29" i="1"/>
  <c r="N40" i="3"/>
  <c r="L192" i="21" s="1"/>
  <c r="K33" i="3"/>
  <c r="K40" i="3"/>
  <c r="V49" i="3"/>
  <c r="V40" i="3"/>
  <c r="L29" i="1"/>
  <c r="L30" i="1" s="1"/>
  <c r="K29" i="1"/>
  <c r="K30" i="1" s="1"/>
  <c r="I33" i="3"/>
  <c r="I40" i="3"/>
  <c r="J42" i="12"/>
  <c r="G31" i="2"/>
  <c r="U45" i="2"/>
  <c r="U38" i="2"/>
  <c r="Q40" i="3"/>
  <c r="O192" i="21" s="1"/>
  <c r="L33" i="12"/>
  <c r="I22" i="12"/>
  <c r="J29" i="1"/>
  <c r="T40" i="3"/>
  <c r="R192" i="21" s="1"/>
  <c r="L33" i="3"/>
  <c r="L40" i="3"/>
  <c r="V45" i="2"/>
  <c r="V38" i="2"/>
  <c r="V24" i="4"/>
  <c r="V20" i="24"/>
  <c r="T29" i="1"/>
  <c r="T30" i="1" s="1"/>
  <c r="H25" i="1"/>
  <c r="X113" i="19"/>
  <c r="R29" i="1"/>
  <c r="R30" i="1" s="1"/>
  <c r="S40" i="3"/>
  <c r="Q192" i="21" s="1"/>
  <c r="U29" i="1"/>
  <c r="G31" i="3"/>
  <c r="H33" i="3"/>
  <c r="H40" i="3"/>
  <c r="P40" i="3"/>
  <c r="N192" i="21" s="1"/>
  <c r="I29" i="1"/>
  <c r="I30" i="1" s="1"/>
  <c r="O40" i="3"/>
  <c r="M192" i="21" s="1"/>
  <c r="G29" i="4"/>
  <c r="U20" i="24"/>
  <c r="U24" i="4"/>
  <c r="U25" i="4" s="1"/>
  <c r="U25" i="24" s="1"/>
  <c r="R40" i="3"/>
  <c r="P192" i="21" s="1"/>
  <c r="N29" i="1"/>
  <c r="N30" i="1" s="1"/>
  <c r="P29" i="1"/>
  <c r="P30" i="1" s="1"/>
  <c r="O29" i="1"/>
  <c r="O30" i="1" s="1"/>
  <c r="M29" i="1"/>
  <c r="M30" i="1" s="1"/>
  <c r="W20" i="4"/>
  <c r="J42" i="3" l="1"/>
  <c r="H192" i="21"/>
  <c r="L42" i="3"/>
  <c r="J192" i="21"/>
  <c r="K42" i="3"/>
  <c r="I192" i="21"/>
  <c r="H42" i="3"/>
  <c r="F192" i="21"/>
  <c r="E192" i="21" s="1"/>
  <c r="I42" i="3"/>
  <c r="G192" i="21"/>
  <c r="W29" i="3"/>
  <c r="W20" i="24"/>
  <c r="M40" i="3"/>
  <c r="K192" i="21" s="1"/>
  <c r="V24" i="24"/>
  <c r="K34" i="1"/>
  <c r="K36" i="1" s="1"/>
  <c r="V25" i="4"/>
  <c r="V25" i="24" s="1"/>
  <c r="M34" i="1"/>
  <c r="M36" i="1" s="1"/>
  <c r="M45" i="1" s="1"/>
  <c r="M49" i="1" s="1"/>
  <c r="R34" i="1"/>
  <c r="R36" i="1" s="1"/>
  <c r="R45" i="1" s="1"/>
  <c r="R49" i="1" s="1"/>
  <c r="G45" i="2"/>
  <c r="G38" i="2"/>
  <c r="G51" i="23" s="1"/>
  <c r="L34" i="1"/>
  <c r="L36" i="1" s="1"/>
  <c r="N34" i="1"/>
  <c r="N36" i="1" s="1"/>
  <c r="N45" i="1" s="1"/>
  <c r="N49" i="1" s="1"/>
  <c r="U24" i="24"/>
  <c r="U29" i="24" s="1"/>
  <c r="U31" i="24" s="1"/>
  <c r="U29" i="4"/>
  <c r="U31" i="4" s="1"/>
  <c r="J30" i="1"/>
  <c r="J34" i="1" s="1"/>
  <c r="J36" i="1" s="1"/>
  <c r="V30" i="1"/>
  <c r="V34" i="1" s="1"/>
  <c r="V36" i="1" s="1"/>
  <c r="V45" i="1" s="1"/>
  <c r="V49" i="1" s="1"/>
  <c r="I34" i="1"/>
  <c r="I36" i="1" s="1"/>
  <c r="W31" i="3"/>
  <c r="G49" i="3"/>
  <c r="G51" i="3" s="1"/>
  <c r="G40" i="3"/>
  <c r="W25" i="1"/>
  <c r="H29" i="1"/>
  <c r="H30" i="1" s="1"/>
  <c r="I12" i="12"/>
  <c r="L22" i="12"/>
  <c r="O34" i="1"/>
  <c r="O36" i="1" s="1"/>
  <c r="O45" i="1" s="1"/>
  <c r="O49" i="1" s="1"/>
  <c r="P34" i="1"/>
  <c r="P36" i="1" s="1"/>
  <c r="P45" i="1" s="1"/>
  <c r="P49" i="1" s="1"/>
  <c r="U30" i="1"/>
  <c r="U34" i="1" s="1"/>
  <c r="U36" i="1" s="1"/>
  <c r="U45" i="1" s="1"/>
  <c r="U49" i="1" s="1"/>
  <c r="T34" i="1"/>
  <c r="T36" i="1" s="1"/>
  <c r="T45" i="1" s="1"/>
  <c r="T49" i="1" s="1"/>
  <c r="S34" i="1"/>
  <c r="S36" i="1" s="1"/>
  <c r="S45" i="1" s="1"/>
  <c r="S49" i="1" s="1"/>
  <c r="Q34" i="1"/>
  <c r="Q36" i="1" s="1"/>
  <c r="Q45" i="1" s="1"/>
  <c r="Q49" i="1" s="1"/>
  <c r="I193" i="21" l="1"/>
  <c r="L193" i="21"/>
  <c r="K193" i="21"/>
  <c r="H193" i="21"/>
  <c r="R193" i="21"/>
  <c r="J193" i="21"/>
  <c r="Q193" i="21"/>
  <c r="P193" i="21"/>
  <c r="F193" i="21"/>
  <c r="N193" i="21"/>
  <c r="M193" i="21"/>
  <c r="O193" i="21"/>
  <c r="G193" i="21"/>
  <c r="G42" i="3"/>
  <c r="H51" i="23"/>
  <c r="U46" i="1"/>
  <c r="U47" i="1" s="1"/>
  <c r="U48" i="1" s="1"/>
  <c r="J45" i="1"/>
  <c r="J40" i="1"/>
  <c r="J61" i="1"/>
  <c r="O46" i="1"/>
  <c r="O47" i="1" s="1"/>
  <c r="O48" i="1" s="1"/>
  <c r="L40" i="1"/>
  <c r="L61" i="1"/>
  <c r="L45" i="1"/>
  <c r="V46" i="1"/>
  <c r="V47" i="1" s="1"/>
  <c r="V48" i="1" s="1"/>
  <c r="I40" i="1"/>
  <c r="I45" i="1"/>
  <c r="I61" i="1"/>
  <c r="K40" i="1"/>
  <c r="K61" i="1"/>
  <c r="K45" i="1"/>
  <c r="I42" i="12"/>
  <c r="G31" i="4"/>
  <c r="L12" i="12"/>
  <c r="V29" i="4"/>
  <c r="V31" i="4" s="1"/>
  <c r="Q46" i="1"/>
  <c r="Q47" i="1" s="1"/>
  <c r="Q48" i="1" s="1"/>
  <c r="W30" i="1"/>
  <c r="V29" i="24"/>
  <c r="V31" i="24" s="1"/>
  <c r="S46" i="1"/>
  <c r="S47" i="1" s="1"/>
  <c r="S48" i="1" s="1"/>
  <c r="H34" i="1"/>
  <c r="W29" i="1"/>
  <c r="U49" i="4"/>
  <c r="U45" i="24" s="1"/>
  <c r="U40" i="4"/>
  <c r="U38" i="24" s="1"/>
  <c r="T46" i="1"/>
  <c r="T47" i="1" s="1"/>
  <c r="T48" i="1" s="1"/>
  <c r="R46" i="1"/>
  <c r="R47" i="1" s="1"/>
  <c r="R48" i="1" s="1"/>
  <c r="P46" i="1"/>
  <c r="P47" i="1" s="1"/>
  <c r="P48" i="1" s="1"/>
  <c r="N46" i="1"/>
  <c r="N47" i="1" s="1"/>
  <c r="N48" i="1" s="1"/>
  <c r="M46" i="1"/>
  <c r="M47" i="1" s="1"/>
  <c r="M48" i="1" s="1"/>
  <c r="E193" i="21" l="1"/>
  <c r="K49" i="1"/>
  <c r="K50" i="1"/>
  <c r="K51" i="1" s="1"/>
  <c r="I225" i="21"/>
  <c r="I230" i="21" s="1"/>
  <c r="K62" i="1"/>
  <c r="I223" i="21"/>
  <c r="I224" i="21"/>
  <c r="I229" i="21" s="1"/>
  <c r="H225" i="21"/>
  <c r="H230" i="21" s="1"/>
  <c r="H223" i="21"/>
  <c r="H224" i="21"/>
  <c r="H229" i="21" s="1"/>
  <c r="J62" i="1"/>
  <c r="K41" i="1"/>
  <c r="I200" i="21"/>
  <c r="I210" i="21" s="1"/>
  <c r="I199" i="21"/>
  <c r="I209" i="21" s="1"/>
  <c r="I198" i="21"/>
  <c r="J41" i="1"/>
  <c r="H199" i="21"/>
  <c r="H209" i="21" s="1"/>
  <c r="H200" i="21"/>
  <c r="H210" i="21" s="1"/>
  <c r="H198" i="21"/>
  <c r="L49" i="1"/>
  <c r="L50" i="1"/>
  <c r="L51" i="1" s="1"/>
  <c r="J49" i="1"/>
  <c r="J50" i="1"/>
  <c r="J51" i="1" s="1"/>
  <c r="W34" i="1"/>
  <c r="H36" i="1"/>
  <c r="V49" i="4"/>
  <c r="V45" i="24" s="1"/>
  <c r="V40" i="4"/>
  <c r="V38" i="24" s="1"/>
  <c r="J225" i="21"/>
  <c r="J230" i="21" s="1"/>
  <c r="J223" i="21"/>
  <c r="J224" i="21"/>
  <c r="J229" i="21" s="1"/>
  <c r="L62" i="1"/>
  <c r="G225" i="21"/>
  <c r="G230" i="21" s="1"/>
  <c r="G224" i="21"/>
  <c r="G229" i="21" s="1"/>
  <c r="G223" i="21"/>
  <c r="I62" i="1"/>
  <c r="J198" i="21"/>
  <c r="L41" i="1"/>
  <c r="J200" i="21"/>
  <c r="J210" i="21" s="1"/>
  <c r="J199" i="21"/>
  <c r="J209" i="21" s="1"/>
  <c r="I41" i="1"/>
  <c r="G200" i="21"/>
  <c r="G210" i="21" s="1"/>
  <c r="G198" i="21"/>
  <c r="G199" i="21"/>
  <c r="G209" i="21" s="1"/>
  <c r="G40" i="4"/>
  <c r="F51" i="23" s="1"/>
  <c r="E51" i="23" s="1"/>
  <c r="G49" i="4"/>
  <c r="I49" i="1"/>
  <c r="I50" i="1"/>
  <c r="I51" i="1" s="1"/>
  <c r="H52" i="23" l="1"/>
  <c r="K32" i="11" s="1"/>
  <c r="H87" i="19" s="1"/>
  <c r="F52" i="23"/>
  <c r="G52" i="23"/>
  <c r="J32" i="11" s="1"/>
  <c r="H59" i="19" s="1"/>
  <c r="J46" i="1"/>
  <c r="J47" i="1" s="1"/>
  <c r="J48" i="1" s="1"/>
  <c r="J201" i="21"/>
  <c r="J208" i="21"/>
  <c r="J211" i="21" s="1"/>
  <c r="I228" i="21"/>
  <c r="I231" i="21" s="1"/>
  <c r="I226" i="21"/>
  <c r="G42" i="4"/>
  <c r="G208" i="21"/>
  <c r="G211" i="21" s="1"/>
  <c r="G201" i="21"/>
  <c r="G226" i="21"/>
  <c r="G228" i="21"/>
  <c r="G231" i="21" s="1"/>
  <c r="L46" i="1"/>
  <c r="W36" i="1"/>
  <c r="H61" i="1"/>
  <c r="H40" i="1"/>
  <c r="H45" i="1"/>
  <c r="H208" i="21"/>
  <c r="H211" i="21" s="1"/>
  <c r="H201" i="21"/>
  <c r="J228" i="21"/>
  <c r="J231" i="21" s="1"/>
  <c r="J226" i="21"/>
  <c r="G51" i="4"/>
  <c r="I201" i="21"/>
  <c r="I208" i="21"/>
  <c r="I211" i="21" s="1"/>
  <c r="I46" i="1"/>
  <c r="H228" i="21"/>
  <c r="H231" i="21" s="1"/>
  <c r="H226" i="21"/>
  <c r="K46" i="1"/>
  <c r="E52" i="23" l="1"/>
  <c r="I32" i="11"/>
  <c r="V59" i="19"/>
  <c r="W59" i="19"/>
  <c r="L87" i="19"/>
  <c r="T87" i="19"/>
  <c r="Q87" i="19"/>
  <c r="I87" i="19"/>
  <c r="U87" i="19"/>
  <c r="W87" i="19"/>
  <c r="K87" i="19"/>
  <c r="V87" i="19"/>
  <c r="J87" i="19"/>
  <c r="M87" i="19"/>
  <c r="S87" i="19"/>
  <c r="N87" i="19"/>
  <c r="O87" i="19"/>
  <c r="P87" i="19"/>
  <c r="R87" i="19"/>
  <c r="L47" i="1"/>
  <c r="L48" i="1" s="1"/>
  <c r="H49" i="1"/>
  <c r="W45" i="1"/>
  <c r="H50" i="1"/>
  <c r="H51" i="1" s="1"/>
  <c r="I47" i="1"/>
  <c r="I48" i="1" s="1"/>
  <c r="F200" i="21"/>
  <c r="F199" i="21"/>
  <c r="H41" i="1"/>
  <c r="F198" i="21"/>
  <c r="K47" i="1"/>
  <c r="K48" i="1" s="1"/>
  <c r="F224" i="21"/>
  <c r="F225" i="21"/>
  <c r="F223" i="21"/>
  <c r="H62" i="1"/>
  <c r="J52" i="1"/>
  <c r="X87" i="19" l="1"/>
  <c r="H31" i="19"/>
  <c r="L32" i="11"/>
  <c r="I52" i="1"/>
  <c r="F230" i="21"/>
  <c r="E230" i="21" s="1"/>
  <c r="E225" i="21"/>
  <c r="H46" i="1"/>
  <c r="H47" i="1" s="1"/>
  <c r="H48" i="1" s="1"/>
  <c r="W48" i="1" s="1"/>
  <c r="W49" i="1"/>
  <c r="F229" i="21"/>
  <c r="E229" i="21" s="1"/>
  <c r="E224" i="21"/>
  <c r="F208" i="21"/>
  <c r="E198" i="21"/>
  <c r="F201" i="21"/>
  <c r="F209" i="21"/>
  <c r="E209" i="21" s="1"/>
  <c r="E199" i="21"/>
  <c r="F210" i="21"/>
  <c r="E210" i="21" s="1"/>
  <c r="E200" i="21"/>
  <c r="K52" i="1"/>
  <c r="E223" i="21"/>
  <c r="F226" i="21"/>
  <c r="F228" i="21"/>
  <c r="L52" i="1"/>
  <c r="V31" i="19" l="1"/>
  <c r="V115" i="19" s="1"/>
  <c r="W31" i="19"/>
  <c r="W115" i="19" s="1"/>
  <c r="H119" i="19"/>
  <c r="E208" i="21"/>
  <c r="F211" i="21"/>
  <c r="E211" i="21" s="1"/>
  <c r="E226" i="21"/>
  <c r="D224" i="21" s="1"/>
  <c r="W47" i="1"/>
  <c r="W46" i="1"/>
  <c r="H52" i="1"/>
  <c r="E228" i="21"/>
  <c r="F231" i="21"/>
  <c r="E231" i="21" s="1"/>
  <c r="E201" i="21"/>
  <c r="D200" i="21" s="1"/>
  <c r="D225" i="21" l="1"/>
  <c r="D198" i="21"/>
  <c r="D201" i="21"/>
  <c r="D204" i="21"/>
  <c r="D205" i="21"/>
  <c r="D203" i="21"/>
  <c r="D206" i="21"/>
  <c r="D219" i="21"/>
  <c r="D220" i="21"/>
  <c r="D218" i="21"/>
  <c r="D199" i="21"/>
  <c r="D223" i="21"/>
  <c r="D226" i="21" l="1"/>
  <c r="G235" i="21"/>
  <c r="I45" i="3" s="1"/>
  <c r="P235" i="21"/>
  <c r="R45" i="3" s="1"/>
  <c r="N235" i="21"/>
  <c r="P45" i="3" s="1"/>
  <c r="Q235" i="21"/>
  <c r="S45" i="3" s="1"/>
  <c r="I235" i="21"/>
  <c r="K45" i="3" s="1"/>
  <c r="O235" i="21"/>
  <c r="Q45" i="3" s="1"/>
  <c r="M235" i="21"/>
  <c r="O45" i="3" s="1"/>
  <c r="H235" i="21"/>
  <c r="J45" i="3" s="1"/>
  <c r="F235" i="21"/>
  <c r="K235" i="21"/>
  <c r="M45" i="3" s="1"/>
  <c r="L235" i="21"/>
  <c r="N45" i="3" s="1"/>
  <c r="R235" i="21"/>
  <c r="T45" i="3" s="1"/>
  <c r="J235" i="21"/>
  <c r="L45" i="3" s="1"/>
  <c r="J215" i="21"/>
  <c r="Q215" i="21"/>
  <c r="M215" i="21"/>
  <c r="G215" i="21"/>
  <c r="F215" i="21"/>
  <c r="O215" i="21"/>
  <c r="P215" i="21"/>
  <c r="R215" i="21"/>
  <c r="I215" i="21"/>
  <c r="K215" i="21"/>
  <c r="L215" i="21"/>
  <c r="N215" i="21"/>
  <c r="H215" i="21"/>
  <c r="I214" i="21"/>
  <c r="K15" i="2" s="1"/>
  <c r="F214" i="21"/>
  <c r="L214" i="21"/>
  <c r="N15" i="2" s="1"/>
  <c r="G214" i="21"/>
  <c r="I15" i="2" s="1"/>
  <c r="M214" i="21"/>
  <c r="O15" i="2" s="1"/>
  <c r="R214" i="21"/>
  <c r="T15" i="2" s="1"/>
  <c r="N214" i="21"/>
  <c r="P15" i="2" s="1"/>
  <c r="H214" i="21"/>
  <c r="J15" i="2" s="1"/>
  <c r="Q214" i="21"/>
  <c r="S15" i="2" s="1"/>
  <c r="P214" i="21"/>
  <c r="R15" i="2" s="1"/>
  <c r="O214" i="21"/>
  <c r="Q15" i="2" s="1"/>
  <c r="K214" i="21"/>
  <c r="M15" i="2" s="1"/>
  <c r="J214" i="21"/>
  <c r="L15" i="2" s="1"/>
  <c r="N213" i="21"/>
  <c r="K213" i="21"/>
  <c r="M213" i="21"/>
  <c r="H213" i="21"/>
  <c r="J213" i="21"/>
  <c r="I213" i="21"/>
  <c r="R213" i="21"/>
  <c r="O213" i="21"/>
  <c r="P213" i="21"/>
  <c r="G213" i="21"/>
  <c r="L213" i="21"/>
  <c r="F213" i="21"/>
  <c r="Q213" i="21"/>
  <c r="L234" i="21"/>
  <c r="J234" i="21"/>
  <c r="N234" i="21"/>
  <c r="G234" i="21"/>
  <c r="M234" i="21"/>
  <c r="F234" i="21"/>
  <c r="H234" i="21"/>
  <c r="K234" i="21"/>
  <c r="R234" i="21"/>
  <c r="P234" i="21"/>
  <c r="O234" i="21"/>
  <c r="Q234" i="21"/>
  <c r="I234" i="21"/>
  <c r="D221" i="21"/>
  <c r="R233" i="21"/>
  <c r="H233" i="21"/>
  <c r="P233" i="21"/>
  <c r="K233" i="21"/>
  <c r="F233" i="21"/>
  <c r="I233" i="21"/>
  <c r="G233" i="21"/>
  <c r="M233" i="21"/>
  <c r="N233" i="21"/>
  <c r="O233" i="21"/>
  <c r="J233" i="21"/>
  <c r="L233" i="21"/>
  <c r="Q233" i="21"/>
  <c r="N41" i="2" l="1"/>
  <c r="N43" i="2" s="1"/>
  <c r="I41" i="2"/>
  <c r="I42" i="2" s="1"/>
  <c r="S41" i="2"/>
  <c r="S42" i="2" s="1"/>
  <c r="R41" i="2"/>
  <c r="R43" i="2" s="1"/>
  <c r="K41" i="2"/>
  <c r="K43" i="2" s="1"/>
  <c r="L41" i="2"/>
  <c r="L42" i="2" s="1"/>
  <c r="P41" i="2"/>
  <c r="P42" i="2" s="1"/>
  <c r="Q41" i="2"/>
  <c r="Q43" i="2" s="1"/>
  <c r="M41" i="2"/>
  <c r="M43" i="2" s="1"/>
  <c r="J41" i="2"/>
  <c r="J42" i="2" s="1"/>
  <c r="I236" i="21"/>
  <c r="O216" i="21"/>
  <c r="Q15" i="4"/>
  <c r="Q45" i="4" s="1"/>
  <c r="L24" i="2"/>
  <c r="L25" i="2" s="1"/>
  <c r="L34" i="2"/>
  <c r="O24" i="2"/>
  <c r="O25" i="2" s="1"/>
  <c r="O34" i="2"/>
  <c r="O47" i="3"/>
  <c r="O46" i="3"/>
  <c r="Q236" i="21"/>
  <c r="R216" i="21"/>
  <c r="T15" i="4"/>
  <c r="T45" i="4" s="1"/>
  <c r="M24" i="2"/>
  <c r="M25" i="2" s="1"/>
  <c r="M34" i="2"/>
  <c r="I24" i="2"/>
  <c r="I25" i="2" s="1"/>
  <c r="I34" i="2"/>
  <c r="Q47" i="3"/>
  <c r="Q46" i="3"/>
  <c r="J236" i="21"/>
  <c r="T41" i="2"/>
  <c r="I216" i="21"/>
  <c r="K15" i="4"/>
  <c r="Q24" i="2"/>
  <c r="Q25" i="2" s="1"/>
  <c r="Q34" i="2"/>
  <c r="N24" i="2"/>
  <c r="N25" i="2" s="1"/>
  <c r="N34" i="2"/>
  <c r="L47" i="3"/>
  <c r="L46" i="3"/>
  <c r="K47" i="3"/>
  <c r="K46" i="3"/>
  <c r="T24" i="2"/>
  <c r="T34" i="2"/>
  <c r="S15" i="4"/>
  <c r="Q216" i="21"/>
  <c r="J216" i="21"/>
  <c r="L15" i="4"/>
  <c r="R24" i="2"/>
  <c r="R25" i="2" s="1"/>
  <c r="R34" i="2"/>
  <c r="H15" i="2"/>
  <c r="H41" i="2" s="1"/>
  <c r="E214" i="21"/>
  <c r="T46" i="3"/>
  <c r="T47" i="3"/>
  <c r="S47" i="3"/>
  <c r="S46" i="3"/>
  <c r="N216" i="21"/>
  <c r="P15" i="4"/>
  <c r="P45" i="4" s="1"/>
  <c r="L236" i="21"/>
  <c r="O236" i="21"/>
  <c r="H15" i="4"/>
  <c r="E213" i="21"/>
  <c r="F216" i="21"/>
  <c r="H216" i="21"/>
  <c r="J15" i="4"/>
  <c r="J45" i="4" s="1"/>
  <c r="S24" i="2"/>
  <c r="S25" i="2" s="1"/>
  <c r="S34" i="2"/>
  <c r="K24" i="2"/>
  <c r="K25" i="2" s="1"/>
  <c r="K34" i="2"/>
  <c r="N46" i="3"/>
  <c r="N47" i="3"/>
  <c r="P46" i="3"/>
  <c r="P47" i="3"/>
  <c r="J47" i="3"/>
  <c r="J46" i="3"/>
  <c r="K236" i="21"/>
  <c r="H236" i="21"/>
  <c r="M236" i="21"/>
  <c r="L216" i="21"/>
  <c r="N15" i="4"/>
  <c r="O15" i="4"/>
  <c r="O45" i="4" s="1"/>
  <c r="M216" i="21"/>
  <c r="J24" i="2"/>
  <c r="J25" i="2" s="1"/>
  <c r="J34" i="2"/>
  <c r="E215" i="21"/>
  <c r="M47" i="3"/>
  <c r="M46" i="3"/>
  <c r="R46" i="3"/>
  <c r="R47" i="3"/>
  <c r="P216" i="21"/>
  <c r="R15" i="4"/>
  <c r="E233" i="21"/>
  <c r="F236" i="21"/>
  <c r="P236" i="21"/>
  <c r="N236" i="21"/>
  <c r="R236" i="21"/>
  <c r="E234" i="21"/>
  <c r="G236" i="21"/>
  <c r="O41" i="2"/>
  <c r="I15" i="4"/>
  <c r="I45" i="4" s="1"/>
  <c r="G216" i="21"/>
  <c r="M15" i="4"/>
  <c r="K216" i="21"/>
  <c r="P24" i="2"/>
  <c r="P25" i="2" s="1"/>
  <c r="P34" i="2"/>
  <c r="H45" i="3"/>
  <c r="E235" i="21"/>
  <c r="I47" i="3"/>
  <c r="I46" i="3"/>
  <c r="N42" i="2" l="1"/>
  <c r="I43" i="2"/>
  <c r="K42" i="2"/>
  <c r="R42" i="2"/>
  <c r="M42" i="2"/>
  <c r="L43" i="2"/>
  <c r="S43" i="2"/>
  <c r="S49" i="3"/>
  <c r="J43" i="2"/>
  <c r="P43" i="2"/>
  <c r="Q42" i="2"/>
  <c r="K49" i="3"/>
  <c r="K51" i="3" s="1"/>
  <c r="M49" i="3"/>
  <c r="J49" i="3"/>
  <c r="J51" i="3" s="1"/>
  <c r="T49" i="3"/>
  <c r="L49" i="3"/>
  <c r="L51" i="3" s="1"/>
  <c r="P49" i="3"/>
  <c r="O49" i="3"/>
  <c r="R49" i="3"/>
  <c r="Q49" i="3"/>
  <c r="N49" i="3"/>
  <c r="E236" i="21"/>
  <c r="I49" i="3"/>
  <c r="I51" i="3" s="1"/>
  <c r="O42" i="2"/>
  <c r="O43" i="2"/>
  <c r="N15" i="24"/>
  <c r="N24" i="4"/>
  <c r="N36" i="4"/>
  <c r="N45" i="4"/>
  <c r="T42" i="2"/>
  <c r="T43" i="2"/>
  <c r="I47" i="4"/>
  <c r="I43" i="24" s="1"/>
  <c r="I46" i="4"/>
  <c r="I42" i="24" s="1"/>
  <c r="I41" i="24"/>
  <c r="I24" i="4"/>
  <c r="I25" i="4" s="1"/>
  <c r="I25" i="24" s="1"/>
  <c r="I15" i="24"/>
  <c r="I36" i="4"/>
  <c r="O15" i="24"/>
  <c r="O24" i="4"/>
  <c r="O25" i="4" s="1"/>
  <c r="O25" i="24" s="1"/>
  <c r="O36" i="4"/>
  <c r="J15" i="24"/>
  <c r="J24" i="4"/>
  <c r="J25" i="4" s="1"/>
  <c r="J25" i="24" s="1"/>
  <c r="J36" i="4"/>
  <c r="L15" i="24"/>
  <c r="L24" i="4"/>
  <c r="L25" i="4" s="1"/>
  <c r="L25" i="24" s="1"/>
  <c r="L36" i="4"/>
  <c r="Q24" i="4"/>
  <c r="Q25" i="4" s="1"/>
  <c r="Q25" i="24" s="1"/>
  <c r="Q15" i="24"/>
  <c r="Q36" i="4"/>
  <c r="K35" i="2"/>
  <c r="K36" i="2"/>
  <c r="Q35" i="2"/>
  <c r="Q36" i="2"/>
  <c r="L45" i="4"/>
  <c r="M36" i="2"/>
  <c r="M35" i="2"/>
  <c r="O35" i="2"/>
  <c r="O36" i="2"/>
  <c r="N29" i="2"/>
  <c r="N31" i="2" s="1"/>
  <c r="P36" i="2"/>
  <c r="P35" i="2"/>
  <c r="P29" i="2"/>
  <c r="P31" i="2" s="1"/>
  <c r="P41" i="24"/>
  <c r="P47" i="4"/>
  <c r="P46" i="4"/>
  <c r="P42" i="24" s="1"/>
  <c r="E216" i="21"/>
  <c r="P24" i="4"/>
  <c r="P25" i="4" s="1"/>
  <c r="P25" i="24" s="1"/>
  <c r="P15" i="24"/>
  <c r="P36" i="4"/>
  <c r="S15" i="24"/>
  <c r="S24" i="4"/>
  <c r="S25" i="4" s="1"/>
  <c r="S25" i="24" s="1"/>
  <c r="S36" i="4"/>
  <c r="M29" i="2"/>
  <c r="M31" i="2" s="1"/>
  <c r="O29" i="2"/>
  <c r="O31" i="2" s="1"/>
  <c r="J36" i="2"/>
  <c r="J35" i="2"/>
  <c r="O47" i="4"/>
  <c r="O46" i="4"/>
  <c r="O41" i="24"/>
  <c r="K29" i="2"/>
  <c r="K31" i="2" s="1"/>
  <c r="H24" i="4"/>
  <c r="H15" i="24"/>
  <c r="H36" i="4"/>
  <c r="W15" i="4"/>
  <c r="H24" i="2"/>
  <c r="H25" i="2" s="1"/>
  <c r="H34" i="2"/>
  <c r="W15" i="2"/>
  <c r="Q29" i="2"/>
  <c r="Q31" i="2" s="1"/>
  <c r="S45" i="4"/>
  <c r="R15" i="24"/>
  <c r="R24" i="4"/>
  <c r="R25" i="4" s="1"/>
  <c r="R25" i="24" s="1"/>
  <c r="R36" i="4"/>
  <c r="R45" i="4"/>
  <c r="S36" i="2"/>
  <c r="S35" i="2"/>
  <c r="R36" i="2"/>
  <c r="R35" i="2"/>
  <c r="K15" i="24"/>
  <c r="K24" i="4"/>
  <c r="K25" i="4" s="1"/>
  <c r="K25" i="24" s="1"/>
  <c r="K36" i="4"/>
  <c r="T15" i="24"/>
  <c r="T24" i="4"/>
  <c r="T25" i="4" s="1"/>
  <c r="T36" i="4"/>
  <c r="L36" i="2"/>
  <c r="L35" i="2"/>
  <c r="T41" i="24"/>
  <c r="T46" i="4"/>
  <c r="T47" i="4"/>
  <c r="I29" i="2"/>
  <c r="I31" i="2" s="1"/>
  <c r="I45" i="2" s="1"/>
  <c r="M24" i="4"/>
  <c r="M25" i="4" s="1"/>
  <c r="M25" i="24" s="1"/>
  <c r="M15" i="24"/>
  <c r="M36" i="4"/>
  <c r="J29" i="2"/>
  <c r="J31" i="2" s="1"/>
  <c r="J46" i="4"/>
  <c r="J42" i="24" s="1"/>
  <c r="J47" i="4"/>
  <c r="J41" i="24"/>
  <c r="T35" i="2"/>
  <c r="T36" i="2"/>
  <c r="H47" i="3"/>
  <c r="W47" i="3" s="1"/>
  <c r="H46" i="3"/>
  <c r="W46" i="3" s="1"/>
  <c r="W49" i="3" s="1"/>
  <c r="H43" i="2"/>
  <c r="H42" i="2"/>
  <c r="W41" i="2"/>
  <c r="H45" i="4"/>
  <c r="M45" i="4"/>
  <c r="S29" i="2"/>
  <c r="S31" i="2" s="1"/>
  <c r="Q47" i="4"/>
  <c r="Q43" i="24" s="1"/>
  <c r="Q46" i="4"/>
  <c r="Q41" i="24"/>
  <c r="R29" i="2"/>
  <c r="R31" i="2" s="1"/>
  <c r="T25" i="2"/>
  <c r="T29" i="2" s="1"/>
  <c r="T31" i="2" s="1"/>
  <c r="N36" i="2"/>
  <c r="N35" i="2"/>
  <c r="I36" i="2"/>
  <c r="I35" i="2"/>
  <c r="L29" i="2"/>
  <c r="L31" i="2" s="1"/>
  <c r="L45" i="2" s="1"/>
  <c r="K45" i="4"/>
  <c r="J45" i="2" l="1"/>
  <c r="K45" i="2"/>
  <c r="N45" i="2"/>
  <c r="R45" i="2"/>
  <c r="J43" i="24"/>
  <c r="S45" i="2"/>
  <c r="M45" i="2"/>
  <c r="O45" i="2"/>
  <c r="P43" i="24"/>
  <c r="P45" i="2"/>
  <c r="Q42" i="24"/>
  <c r="T42" i="24"/>
  <c r="W42" i="2"/>
  <c r="Q45" i="2"/>
  <c r="W43" i="2"/>
  <c r="T43" i="24"/>
  <c r="T45" i="2"/>
  <c r="O42" i="24"/>
  <c r="O43" i="24"/>
  <c r="T25" i="24"/>
  <c r="N38" i="2"/>
  <c r="L189" i="21" s="1"/>
  <c r="O38" i="2"/>
  <c r="M189" i="21" s="1"/>
  <c r="L38" i="2"/>
  <c r="J189" i="21" s="1"/>
  <c r="P38" i="2"/>
  <c r="N189" i="21" s="1"/>
  <c r="J38" i="2"/>
  <c r="H189" i="21" s="1"/>
  <c r="I38" i="2"/>
  <c r="G189" i="21" s="1"/>
  <c r="R38" i="2"/>
  <c r="P189" i="21" s="1"/>
  <c r="Q38" i="2"/>
  <c r="O189" i="21" s="1"/>
  <c r="S38" i="2"/>
  <c r="Q189" i="21" s="1"/>
  <c r="K38" i="2"/>
  <c r="I189" i="21" s="1"/>
  <c r="T38" i="2"/>
  <c r="R189" i="21" s="1"/>
  <c r="H49" i="3"/>
  <c r="H51" i="3" s="1"/>
  <c r="T29" i="4"/>
  <c r="T31" i="4" s="1"/>
  <c r="T49" i="4" s="1"/>
  <c r="T45" i="24" s="1"/>
  <c r="T24" i="24"/>
  <c r="H37" i="4"/>
  <c r="H38" i="4"/>
  <c r="H34" i="24"/>
  <c r="W36" i="4"/>
  <c r="S24" i="24"/>
  <c r="S29" i="24" s="1"/>
  <c r="S31" i="24" s="1"/>
  <c r="S29" i="4"/>
  <c r="S31" i="4" s="1"/>
  <c r="Q24" i="24"/>
  <c r="Q29" i="24" s="1"/>
  <c r="Q31" i="24" s="1"/>
  <c r="Q29" i="4"/>
  <c r="Q31" i="4" s="1"/>
  <c r="Q49" i="4" s="1"/>
  <c r="J24" i="24"/>
  <c r="J29" i="24" s="1"/>
  <c r="J31" i="24" s="1"/>
  <c r="J29" i="4"/>
  <c r="J31" i="4" s="1"/>
  <c r="J33" i="4" s="1"/>
  <c r="N46" i="4"/>
  <c r="N42" i="24" s="1"/>
  <c r="N41" i="24"/>
  <c r="N47" i="4"/>
  <c r="N43" i="24" s="1"/>
  <c r="S47" i="4"/>
  <c r="S43" i="24" s="1"/>
  <c r="S46" i="4"/>
  <c r="S42" i="24" s="1"/>
  <c r="S41" i="24"/>
  <c r="W15" i="24"/>
  <c r="I24" i="24"/>
  <c r="I29" i="24" s="1"/>
  <c r="I31" i="24" s="1"/>
  <c r="I29" i="4"/>
  <c r="I31" i="4" s="1"/>
  <c r="I33" i="4" s="1"/>
  <c r="N34" i="24"/>
  <c r="N37" i="4"/>
  <c r="N35" i="24" s="1"/>
  <c r="N38" i="4"/>
  <c r="N36" i="24" s="1"/>
  <c r="M46" i="4"/>
  <c r="M42" i="24" s="1"/>
  <c r="M47" i="4"/>
  <c r="M43" i="24" s="1"/>
  <c r="M41" i="24"/>
  <c r="M34" i="24"/>
  <c r="M38" i="4"/>
  <c r="M36" i="24" s="1"/>
  <c r="M37" i="4"/>
  <c r="M35" i="24" s="1"/>
  <c r="K38" i="4"/>
  <c r="K36" i="24" s="1"/>
  <c r="K37" i="4"/>
  <c r="K35" i="24" s="1"/>
  <c r="K34" i="24"/>
  <c r="H24" i="24"/>
  <c r="W24" i="4"/>
  <c r="P34" i="24"/>
  <c r="P38" i="4"/>
  <c r="P36" i="24" s="1"/>
  <c r="P37" i="4"/>
  <c r="P35" i="24" s="1"/>
  <c r="L38" i="4"/>
  <c r="L36" i="24" s="1"/>
  <c r="L34" i="24"/>
  <c r="L37" i="4"/>
  <c r="L35" i="24" s="1"/>
  <c r="O38" i="4"/>
  <c r="O36" i="24" s="1"/>
  <c r="O34" i="24"/>
  <c r="O37" i="4"/>
  <c r="O35" i="24" s="1"/>
  <c r="N24" i="24"/>
  <c r="K47" i="4"/>
  <c r="K43" i="24" s="1"/>
  <c r="K46" i="4"/>
  <c r="K42" i="24" s="1"/>
  <c r="K41" i="24"/>
  <c r="H46" i="4"/>
  <c r="H47" i="4"/>
  <c r="H43" i="24" s="1"/>
  <c r="H41" i="24"/>
  <c r="W45" i="4"/>
  <c r="K29" i="4"/>
  <c r="K31" i="4" s="1"/>
  <c r="K33" i="4" s="1"/>
  <c r="K24" i="24"/>
  <c r="K29" i="24" s="1"/>
  <c r="K31" i="24" s="1"/>
  <c r="H25" i="4"/>
  <c r="H29" i="4" s="1"/>
  <c r="L29" i="4"/>
  <c r="L31" i="4" s="1"/>
  <c r="L33" i="4" s="1"/>
  <c r="L24" i="24"/>
  <c r="L29" i="24" s="1"/>
  <c r="L31" i="24" s="1"/>
  <c r="R41" i="24"/>
  <c r="R46" i="4"/>
  <c r="R42" i="24" s="1"/>
  <c r="R47" i="4"/>
  <c r="R43" i="24" s="1"/>
  <c r="H36" i="2"/>
  <c r="W36" i="2" s="1"/>
  <c r="H35" i="2"/>
  <c r="W35" i="2" s="1"/>
  <c r="W34" i="2"/>
  <c r="O24" i="24"/>
  <c r="O29" i="24" s="1"/>
  <c r="O31" i="24" s="1"/>
  <c r="O29" i="4"/>
  <c r="O31" i="4" s="1"/>
  <c r="N25" i="4"/>
  <c r="N25" i="24" s="1"/>
  <c r="M24" i="24"/>
  <c r="M29" i="24" s="1"/>
  <c r="M31" i="24" s="1"/>
  <c r="M29" i="4"/>
  <c r="M31" i="4" s="1"/>
  <c r="R34" i="24"/>
  <c r="R37" i="4"/>
  <c r="R35" i="24" s="1"/>
  <c r="R38" i="4"/>
  <c r="R36" i="24" s="1"/>
  <c r="W25" i="2"/>
  <c r="P24" i="24"/>
  <c r="P29" i="24" s="1"/>
  <c r="P31" i="24" s="1"/>
  <c r="P29" i="4"/>
  <c r="P31" i="4" s="1"/>
  <c r="P49" i="4" s="1"/>
  <c r="P45" i="24" s="1"/>
  <c r="M38" i="2"/>
  <c r="K189" i="21" s="1"/>
  <c r="Q34" i="24"/>
  <c r="Q38" i="4"/>
  <c r="Q36" i="24" s="1"/>
  <c r="Q37" i="4"/>
  <c r="Q35" i="24" s="1"/>
  <c r="T34" i="24"/>
  <c r="T38" i="4"/>
  <c r="T36" i="24" s="1"/>
  <c r="T37" i="4"/>
  <c r="T35" i="24" s="1"/>
  <c r="R24" i="24"/>
  <c r="R29" i="24" s="1"/>
  <c r="R31" i="24" s="1"/>
  <c r="R29" i="4"/>
  <c r="R31" i="4" s="1"/>
  <c r="H29" i="2"/>
  <c r="W24" i="2"/>
  <c r="S38" i="4"/>
  <c r="S36" i="24" s="1"/>
  <c r="S37" i="4"/>
  <c r="S35" i="24" s="1"/>
  <c r="S34" i="24"/>
  <c r="L46" i="4"/>
  <c r="L42" i="24" s="1"/>
  <c r="L47" i="4"/>
  <c r="L43" i="24" s="1"/>
  <c r="L41" i="24"/>
  <c r="J38" i="4"/>
  <c r="J36" i="24" s="1"/>
  <c r="J37" i="4"/>
  <c r="J35" i="24" s="1"/>
  <c r="J34" i="24"/>
  <c r="I37" i="4"/>
  <c r="I35" i="24" s="1"/>
  <c r="I34" i="24"/>
  <c r="I38" i="4"/>
  <c r="I36" i="24" s="1"/>
  <c r="I49" i="4" l="1"/>
  <c r="I51" i="4" s="1"/>
  <c r="Q45" i="24"/>
  <c r="T29" i="24"/>
  <c r="T31" i="24" s="1"/>
  <c r="S40" i="4"/>
  <c r="S49" i="4"/>
  <c r="S45" i="24" s="1"/>
  <c r="O40" i="4"/>
  <c r="H31" i="4"/>
  <c r="H40" i="4" s="1"/>
  <c r="F186" i="21" s="1"/>
  <c r="R49" i="4"/>
  <c r="R45" i="24" s="1"/>
  <c r="P40" i="4"/>
  <c r="H35" i="24"/>
  <c r="W35" i="24" s="1"/>
  <c r="W37" i="4"/>
  <c r="T40" i="4"/>
  <c r="O49" i="4"/>
  <c r="O45" i="24" s="1"/>
  <c r="K49" i="4"/>
  <c r="L40" i="4"/>
  <c r="J186" i="21" s="1"/>
  <c r="J183" i="21" s="1"/>
  <c r="M40" i="4"/>
  <c r="W24" i="24"/>
  <c r="I40" i="4"/>
  <c r="G186" i="21" s="1"/>
  <c r="G183" i="21" s="1"/>
  <c r="L49" i="4"/>
  <c r="H31" i="2"/>
  <c r="W29" i="2"/>
  <c r="R40" i="4"/>
  <c r="W41" i="24"/>
  <c r="N29" i="24"/>
  <c r="N31" i="24" s="1"/>
  <c r="H36" i="24"/>
  <c r="W36" i="24" s="1"/>
  <c r="N29" i="4"/>
  <c r="N31" i="4" s="1"/>
  <c r="N49" i="4" s="1"/>
  <c r="N45" i="24" s="1"/>
  <c r="J49" i="4"/>
  <c r="Q40" i="4"/>
  <c r="W43" i="24"/>
  <c r="W47" i="4"/>
  <c r="W38" i="4"/>
  <c r="H25" i="24"/>
  <c r="W25" i="24" s="1"/>
  <c r="W25" i="4"/>
  <c r="J40" i="4"/>
  <c r="H186" i="21" s="1"/>
  <c r="H183" i="21" s="1"/>
  <c r="H42" i="24"/>
  <c r="W42" i="24" s="1"/>
  <c r="W46" i="4"/>
  <c r="K40" i="4"/>
  <c r="I186" i="21" s="1"/>
  <c r="I183" i="21" s="1"/>
  <c r="M49" i="4"/>
  <c r="M45" i="24" s="1"/>
  <c r="W34" i="24"/>
  <c r="M38" i="24" l="1"/>
  <c r="K186" i="21"/>
  <c r="K183" i="21" s="1"/>
  <c r="R38" i="24"/>
  <c r="P186" i="21"/>
  <c r="P183" i="21" s="1"/>
  <c r="O38" i="24"/>
  <c r="M186" i="21"/>
  <c r="M183" i="21" s="1"/>
  <c r="T38" i="24"/>
  <c r="R186" i="21"/>
  <c r="R183" i="21" s="1"/>
  <c r="S38" i="24"/>
  <c r="Q186" i="21"/>
  <c r="Q183" i="21" s="1"/>
  <c r="Q38" i="24"/>
  <c r="O186" i="21"/>
  <c r="O183" i="21" s="1"/>
  <c r="P38" i="24"/>
  <c r="N186" i="21"/>
  <c r="N183" i="21" s="1"/>
  <c r="I45" i="24"/>
  <c r="N40" i="4"/>
  <c r="K42" i="4"/>
  <c r="K38" i="24"/>
  <c r="H42" i="4"/>
  <c r="I38" i="24"/>
  <c r="I42" i="4"/>
  <c r="J51" i="4"/>
  <c r="J45" i="24"/>
  <c r="H29" i="24"/>
  <c r="H45" i="2"/>
  <c r="W45" i="2" s="1"/>
  <c r="W31" i="2"/>
  <c r="H38" i="2"/>
  <c r="L42" i="4"/>
  <c r="L38" i="24"/>
  <c r="W29" i="4"/>
  <c r="J38" i="24"/>
  <c r="J42" i="4"/>
  <c r="L51" i="4"/>
  <c r="L45" i="24"/>
  <c r="K51" i="4"/>
  <c r="K45" i="24"/>
  <c r="H33" i="4"/>
  <c r="W31" i="4"/>
  <c r="H49" i="4"/>
  <c r="W38" i="2" l="1"/>
  <c r="F189" i="21"/>
  <c r="N38" i="24"/>
  <c r="L186" i="21"/>
  <c r="W40" i="4"/>
  <c r="H38" i="24"/>
  <c r="H31" i="24"/>
  <c r="W31" i="24" s="1"/>
  <c r="W29" i="24"/>
  <c r="H51" i="4"/>
  <c r="H45" i="24"/>
  <c r="W45" i="24" s="1"/>
  <c r="W49" i="4"/>
  <c r="W38" i="24" l="1"/>
  <c r="L183" i="21"/>
  <c r="E186" i="21"/>
  <c r="E189" i="21"/>
  <c r="F183" i="21"/>
  <c r="E183" i="21" s="1"/>
  <c r="N184" i="21" l="1"/>
  <c r="J184" i="21"/>
  <c r="F184" i="21"/>
  <c r="Q184" i="21"/>
  <c r="M184" i="21"/>
  <c r="H184" i="21"/>
  <c r="L184" i="21"/>
  <c r="O184" i="21"/>
  <c r="K184" i="21"/>
  <c r="G184" i="21"/>
  <c r="I184" i="21"/>
  <c r="P184" i="21"/>
  <c r="R184" i="21"/>
  <c r="R187" i="21"/>
  <c r="U31" i="19" s="1"/>
  <c r="L187" i="21"/>
  <c r="O31" i="19" s="1"/>
  <c r="H187" i="21"/>
  <c r="K31" i="19" s="1"/>
  <c r="J187" i="21"/>
  <c r="M31" i="19" s="1"/>
  <c r="N187" i="21"/>
  <c r="Q31" i="19" s="1"/>
  <c r="O187" i="21"/>
  <c r="R31" i="19" s="1"/>
  <c r="Q187" i="21"/>
  <c r="T31" i="19" s="1"/>
  <c r="F187" i="21"/>
  <c r="P187" i="21"/>
  <c r="S31" i="19" s="1"/>
  <c r="K187" i="21"/>
  <c r="N31" i="19" s="1"/>
  <c r="N115" i="19" s="1"/>
  <c r="I187" i="21"/>
  <c r="L31" i="19" s="1"/>
  <c r="G187" i="21"/>
  <c r="J31" i="19" s="1"/>
  <c r="M187" i="21"/>
  <c r="P31" i="19" s="1"/>
  <c r="H190" i="21"/>
  <c r="K59" i="19" s="1"/>
  <c r="K190" i="21"/>
  <c r="N59" i="19" s="1"/>
  <c r="R190" i="21"/>
  <c r="U59" i="19" s="1"/>
  <c r="M190" i="21"/>
  <c r="P59" i="19" s="1"/>
  <c r="L190" i="21"/>
  <c r="O59" i="19" s="1"/>
  <c r="Q190" i="21"/>
  <c r="T59" i="19" s="1"/>
  <c r="N190" i="21"/>
  <c r="Q59" i="19" s="1"/>
  <c r="O190" i="21"/>
  <c r="R59" i="19" s="1"/>
  <c r="F190" i="21"/>
  <c r="J190" i="21"/>
  <c r="M59" i="19" s="1"/>
  <c r="P190" i="21"/>
  <c r="S59" i="19" s="1"/>
  <c r="G190" i="21"/>
  <c r="J59" i="19" s="1"/>
  <c r="I190" i="21"/>
  <c r="L59" i="19" s="1"/>
  <c r="S115" i="19" l="1"/>
  <c r="U115" i="19"/>
  <c r="L74" i="20"/>
  <c r="M74" i="20"/>
  <c r="M76" i="20" s="1"/>
  <c r="J74" i="20"/>
  <c r="J76" i="20" s="1"/>
  <c r="K74" i="20"/>
  <c r="K76" i="20" s="1"/>
  <c r="N74" i="20"/>
  <c r="L115" i="19"/>
  <c r="K115" i="19"/>
  <c r="O115" i="19"/>
  <c r="E187" i="21"/>
  <c r="I31" i="19"/>
  <c r="T115" i="19"/>
  <c r="E190" i="21"/>
  <c r="I59" i="19"/>
  <c r="X59" i="19" s="1"/>
  <c r="R115" i="19"/>
  <c r="E184" i="21"/>
  <c r="P115" i="19"/>
  <c r="Q115" i="19"/>
  <c r="J115" i="19"/>
  <c r="M115" i="19"/>
  <c r="L76" i="20" l="1"/>
  <c r="N76" i="20"/>
  <c r="I115" i="19"/>
  <c r="X115" i="19" s="1"/>
  <c r="X31" i="19"/>
</calcChain>
</file>

<file path=xl/sharedStrings.xml><?xml version="1.0" encoding="utf-8"?>
<sst xmlns="http://schemas.openxmlformats.org/spreadsheetml/2006/main" count="6023" uniqueCount="660">
  <si>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</si>
  <si>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</si>
  <si>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</si>
  <si>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</si>
  <si>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</si>
  <si>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</si>
  <si>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</si>
  <si>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</si>
  <si>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</si>
  <si>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</si>
  <si>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</si>
  <si>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</si>
  <si>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</si>
  <si>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</si>
  <si>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</si>
  <si>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</si>
  <si>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</si>
  <si>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</si>
  <si>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</si>
  <si>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</si>
  <si>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</si>
  <si>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</si>
  <si>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</si>
  <si>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</si>
  <si>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</si>
  <si>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</si>
  <si>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</si>
  <si>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</si>
  <si>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</si>
  <si>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</si>
  <si>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</si>
  <si>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</si>
  <si>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</si>
  <si>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</si>
  <si>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</si>
  <si>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</si>
  <si>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</si>
  <si>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</si>
  <si>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</si>
  <si>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</si>
  <si>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</si>
  <si>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</si>
  <si>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</si>
  <si>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</si>
  <si>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</si>
  <si>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</si>
  <si>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</si>
  <si>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</si>
  <si>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</si>
  <si>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</si>
  <si>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</si>
  <si>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</si>
  <si>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</si>
  <si>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</si>
  <si>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</si>
  <si>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</si>
  <si>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</si>
  <si>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</si>
  <si>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</si>
  <si>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</si>
  <si>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</si>
  <si>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</si>
  <si>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</si>
  <si>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</si>
  <si>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</si>
  <si>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</si>
  <si>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</si>
  <si>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</si>
  <si>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</si>
  <si>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</si>
  <si>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</si>
  <si>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</si>
  <si>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</si>
  <si>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</si>
  <si>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</si>
  <si>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</si>
  <si>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</si>
  <si>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</si>
  <si>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</si>
  <si>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</si>
  <si>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</si>
  <si>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</si>
  <si>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</si>
  <si>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</si>
  <si>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</si>
  <si>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</si>
  <si>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</si>
  <si>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</si>
  <si>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</si>
  <si>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</si>
  <si>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</si>
  <si>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</si>
  <si>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</si>
  <si>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</si>
  <si>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</si>
  <si>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</si>
  <si>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</si>
  <si>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</si>
  <si>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</si>
  <si>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</si>
  <si>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</si>
  <si>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</si>
  <si>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</si>
  <si>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</si>
  <si>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</si>
  <si>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</si>
  <si>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</si>
  <si>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</si>
  <si>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</si>
  <si>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</si>
  <si>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</si>
  <si>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</si>
  <si>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</si>
  <si>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</si>
  <si>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</si>
  <si>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</si>
  <si>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</si>
  <si>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</si>
  <si>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</si>
  <si>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</si>
  <si>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</si>
  <si>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</si>
  <si>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</si>
  <si>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</si>
  <si>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</si>
  <si>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</si>
  <si>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</si>
  <si>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</si>
  <si>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</si>
  <si>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</si>
  <si>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</si>
  <si>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</si>
  <si>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</si>
  <si>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</si>
  <si>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</si>
  <si>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</si>
  <si>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</si>
  <si>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</si>
  <si>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</si>
  <si>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</si>
  <si>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</si>
  <si>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</si>
  <si>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</si>
  <si>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</si>
  <si>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</si>
  <si>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</si>
  <si>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</si>
  <si>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</si>
  <si>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</si>
  <si>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</si>
  <si>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</si>
  <si>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</si>
  <si>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</si>
  <si>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</si>
  <si>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</si>
  <si>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</si>
  <si>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</si>
  <si>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</si>
  <si>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</si>
  <si>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</si>
  <si>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</si>
  <si>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</si>
  <si>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</si>
  <si>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</si>
  <si>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</si>
  <si>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</si>
  <si>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</si>
  <si>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</si>
  <si>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</si>
  <si>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</si>
  <si>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</si>
  <si>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</si>
  <si>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</si>
  <si>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</si>
  <si>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</si>
  <si>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</si>
  <si>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</si>
  <si>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</si>
  <si>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</si>
  <si>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</si>
  <si>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</si>
  <si>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</si>
  <si>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</si>
  <si>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</si>
  <si>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</si>
  <si>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</si>
  <si>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</si>
  <si>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</si>
  <si>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</si>
  <si>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</si>
  <si>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</si>
  <si>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</si>
  <si>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</si>
  <si>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</si>
  <si>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</si>
  <si>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</si>
  <si>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</si>
  <si>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</si>
  <si>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</si>
  <si>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</si>
  <si>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</si>
  <si>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</si>
  <si>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</si>
  <si>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</si>
  <si>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</si>
  <si>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</si>
  <si>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</si>
  <si>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</si>
  <si>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</si>
  <si>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</si>
  <si>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</si>
  <si>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</si>
  <si>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</si>
  <si>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</si>
  <si>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</si>
  <si>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</si>
  <si>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</si>
  <si>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</si>
  <si>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</si>
  <si>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</si>
  <si>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</si>
  <si>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</si>
  <si>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</si>
  <si>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</si>
  <si>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</si>
  <si>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</si>
  <si>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</si>
  <si>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</si>
  <si>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</si>
  <si>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</si>
  <si>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</si>
  <si>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</si>
  <si>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</si>
  <si>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</si>
  <si>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</si>
  <si>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</si>
  <si>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</si>
  <si>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</si>
  <si>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</si>
  <si>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</si>
  <si>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</si>
  <si>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</si>
  <si>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</si>
  <si>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</si>
  <si>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</si>
  <si>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</si>
  <si>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</si>
  <si>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</si>
  <si>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</si>
  <si>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</si>
  <si>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</si>
  <si>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</si>
  <si>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</si>
  <si>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</si>
  <si>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</si>
  <si>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</si>
  <si>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</si>
  <si>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</si>
  <si>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</si>
  <si>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</si>
  <si>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</si>
  <si>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</si>
  <si>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</si>
  <si>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</si>
  <si>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</si>
  <si>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</si>
  <si>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</si>
  <si>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</si>
  <si>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</si>
  <si>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</si>
  <si>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</si>
  <si>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</si>
  <si>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</si>
  <si>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</si>
  <si>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</si>
  <si>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</si>
  <si>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</si>
  <si>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</si>
  <si>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</si>
  <si>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</si>
  <si>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</si>
  <si>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</si>
  <si>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</si>
  <si>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</si>
  <si>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</si>
  <si>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</si>
  <si>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</si>
  <si>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</si>
  <si>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</si>
  <si>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</si>
  <si>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</si>
  <si>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</si>
  <si>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</si>
  <si>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</si>
  <si>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</si>
  <si>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</si>
  <si>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</si>
  <si>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</si>
  <si>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</si>
  <si>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</si>
  <si>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</si>
  <si>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</si>
  <si>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</si>
  <si>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</si>
  <si>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</si>
  <si>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</si>
  <si>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</si>
  <si>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</si>
  <si>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</si>
  <si>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</si>
  <si>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</si>
  <si>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</si>
  <si>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</si>
  <si>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</si>
  <si>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</si>
  <si>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</si>
  <si>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</si>
  <si>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</si>
  <si>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</si>
  <si>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</si>
  <si>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</si>
  <si>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</si>
  <si>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</si>
  <si>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</si>
  <si>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</si>
  <si>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</si>
  <si>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</si>
  <si>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</si>
  <si>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</si>
  <si>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</si>
  <si>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</si>
  <si>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</si>
  <si>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</si>
  <si>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</si>
  <si>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</si>
  <si>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</si>
  <si>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</si>
  <si>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</si>
  <si>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</si>
  <si>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</si>
  <si>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</si>
  <si>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</si>
  <si>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</si>
  <si>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</si>
  <si>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</si>
  <si>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</si>
  <si>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</si>
  <si>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</si>
  <si>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</si>
  <si>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</si>
  <si>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</si>
  <si>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</si>
  <si>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</si>
  <si>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</si>
  <si>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</si>
  <si>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</si>
  <si>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</si>
  <si>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</si>
  <si>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</si>
  <si>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</si>
  <si>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</si>
  <si>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</si>
  <si>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</si>
  <si>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</si>
  <si>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</si>
  <si>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</si>
  <si>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</si>
  <si>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</si>
  <si>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</si>
  <si>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</si>
  <si>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</si>
  <si>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</si>
  <si>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</si>
  <si>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</si>
  <si>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</si>
  <si>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</si>
  <si>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</si>
  <si>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</si>
  <si>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</si>
  <si>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</si>
  <si>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</si>
  <si>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</si>
  <si>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</si>
  <si>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</si>
  <si>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</si>
  <si>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</si>
  <si>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</si>
  <si>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</si>
  <si>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</si>
  <si>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</si>
  <si>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</si>
  <si>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</si>
  <si>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</si>
  <si>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</si>
  <si>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</si>
  <si>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</si>
  <si>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</si>
  <si>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</si>
  <si>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</si>
  <si>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</si>
  <si>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</si>
  <si>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</si>
  <si>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</si>
  <si>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</si>
  <si>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</si>
  <si>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</si>
  <si>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</si>
  <si>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</si>
  <si>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</si>
  <si>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</si>
  <si>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</si>
  <si>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</si>
  <si>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</si>
  <si>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</si>
  <si>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</si>
  <si>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</si>
  <si>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</si>
  <si>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</si>
  <si>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</si>
  <si>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</si>
  <si>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</si>
  <si>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</si>
  <si>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</si>
  <si>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</si>
  <si>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</si>
  <si>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</si>
  <si>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</si>
  <si>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</si>
  <si>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</si>
  <si>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</si>
  <si>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</si>
  <si>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</si>
  <si>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</si>
  <si>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</si>
  <si>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</si>
  <si>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</si>
  <si>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</si>
  <si>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</si>
  <si>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</si>
  <si>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</si>
  <si>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</si>
  <si>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</si>
  <si>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</si>
  <si>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</si>
  <si>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</si>
  <si>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</si>
  <si>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</si>
  <si>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</si>
  <si>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</si>
  <si>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</si>
  <si>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</si>
  <si>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</si>
  <si>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</si>
  <si>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</si>
  <si>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</si>
  <si>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Maintenance of other equipment</t>
  </si>
  <si>
    <t>Communication system expenses</t>
  </si>
  <si>
    <t>Administrative Expense Transferred</t>
  </si>
  <si>
    <t>Regulatory Commission Expense</t>
  </si>
  <si>
    <t>A&amp;G-Rents</t>
  </si>
  <si>
    <t>Rate Case Expense</t>
  </si>
  <si>
    <t>Excluded Expenses</t>
  </si>
  <si>
    <t>Lease Expense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</si>
  <si>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</si>
  <si>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</si>
  <si>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</si>
  <si>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</si>
  <si>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</si>
  <si>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</si>
  <si>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</si>
  <si>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</si>
  <si>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</si>
  <si>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</si>
  <si>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</si>
  <si>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</si>
  <si>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</si>
  <si>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</si>
  <si>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</si>
  <si>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</si>
  <si>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</si>
  <si>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</si>
  <si>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</si>
  <si>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</si>
  <si>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</si>
  <si>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</si>
  <si>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</si>
  <si>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</si>
  <si>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</si>
  <si>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</si>
  <si>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</si>
  <si>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</si>
  <si>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</si>
  <si>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</si>
  <si>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</si>
  <si>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</si>
  <si>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</si>
  <si>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</si>
  <si>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</si>
  <si>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</si>
  <si>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</si>
  <si>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</si>
  <si>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</si>
  <si>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</si>
  <si>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</si>
  <si>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</si>
  <si>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</si>
  <si>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</si>
  <si>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</si>
  <si>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</si>
  <si>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</si>
  <si>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</si>
  <si>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</si>
  <si>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</si>
  <si>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</si>
  <si>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</si>
  <si>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</si>
  <si>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</si>
  <si>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</si>
  <si>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</si>
  <si>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</si>
  <si>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</si>
  <si>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</si>
  <si>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</si>
  <si>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</si>
  <si>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</si>
  <si>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</si>
  <si>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</si>
  <si>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</si>
  <si>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</si>
  <si>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</si>
  <si>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</si>
  <si>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</si>
  <si>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</si>
  <si>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</si>
  <si>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</si>
  <si>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</si>
  <si>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</si>
  <si>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</si>
  <si>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</si>
  <si>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</si>
  <si>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</si>
  <si>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</si>
  <si>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</si>
  <si>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</si>
  <si>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</si>
  <si>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</si>
  <si>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</si>
  <si>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</si>
  <si>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</si>
  <si>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</si>
  <si>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</si>
  <si>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</si>
  <si>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</si>
  <si>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Other purchases</t>
  </si>
  <si>
    <t>PGA for Residential</t>
  </si>
  <si>
    <t>PGA for Public Authorities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</si>
  <si>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</si>
  <si>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</si>
  <si>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</si>
  <si>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</si>
  <si>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</si>
  <si>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</si>
  <si>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</si>
  <si>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</si>
  <si>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</si>
  <si>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</si>
  <si>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</si>
  <si>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</si>
  <si>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</si>
  <si>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</si>
  <si>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Storage-Maintenance of structures and improvements</t>
  </si>
  <si>
    <t>Maintenance of measuring and regulating station equipment</t>
  </si>
  <si>
    <t>Processing-Maintenance of purification equipment</t>
  </si>
  <si>
    <t>Other storage expenses-Operation labor and expenses</t>
  </si>
  <si>
    <t>Other fuel and power for Compression</t>
  </si>
  <si>
    <t>Mains expenses</t>
  </si>
  <si>
    <t>Transmission-Measuring and regulating station expenses</t>
  </si>
  <si>
    <t>Transmission-Maintenance of mains</t>
  </si>
  <si>
    <t>Transmission-Maintenance of compressor sta equipment</t>
  </si>
  <si>
    <t>Transmission-Maintenance of measuring and regulating station equipment</t>
  </si>
  <si>
    <t>Retirement Benefits</t>
  </si>
  <si>
    <t>Forecasted Test Period: Twelve Months Ended March 31, 2020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</si>
  <si>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</si>
  <si>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</si>
  <si>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</si>
  <si>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</si>
  <si>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</si>
  <si>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</si>
  <si>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</si>
  <si>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</si>
  <si>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</si>
  <si>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</si>
  <si>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</si>
  <si>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</si>
  <si>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</si>
  <si>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</si>
  <si>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</si>
  <si>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</si>
  <si>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</si>
  <si>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</si>
  <si>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</si>
  <si>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</si>
  <si>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</si>
  <si>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</si>
  <si>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</si>
  <si>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</si>
  <si>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</si>
  <si>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</si>
  <si>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</si>
  <si>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</si>
  <si>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</si>
  <si>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C.2.3 F</t>
  </si>
  <si>
    <t>O&amp;M Adjustments</t>
  </si>
  <si>
    <t>C.2, C.2.1 F, C.2.2-F 09</t>
  </si>
  <si>
    <t>F.4, F.6, F.8, F.9, F.10, F.11</t>
  </si>
  <si>
    <t>Taxes</t>
  </si>
  <si>
    <t>Interest Deduction</t>
  </si>
  <si>
    <t>Calculation</t>
  </si>
  <si>
    <t>E</t>
  </si>
  <si>
    <t>WP B.5 F1</t>
  </si>
  <si>
    <t>Revenue Deficiency</t>
  </si>
  <si>
    <t xml:space="preserve">KY Revenue Billing Unit Forecast TYE 3.31.2020 </t>
  </si>
  <si>
    <t>Minimum System</t>
  </si>
  <si>
    <t>factors.xlsx</t>
  </si>
  <si>
    <t>Load Factor</t>
  </si>
  <si>
    <t>KY Mains Data as of 201706.xlsx</t>
  </si>
  <si>
    <t>Volumes</t>
  </si>
  <si>
    <t>Kentucky Meter Analysis TYE 6.30.2017.xlsx</t>
  </si>
  <si>
    <t>KY Customer Deposits by Class Jul-16 through Jun-17.xlsx</t>
  </si>
  <si>
    <t>Class Cost of Service - Demand Only Study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</si>
  <si>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</si>
  <si>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</si>
  <si>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</si>
  <si>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</si>
  <si>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</si>
  <si>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From KY Revenue Billing Unit Forecast TYE 3.31.2020.xlsx:</t>
  </si>
  <si>
    <t>Total</t>
  </si>
  <si>
    <t>Excess ADIT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</si>
  <si>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</si>
  <si>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</si>
  <si>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</si>
  <si>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</si>
  <si>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</si>
  <si>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</si>
  <si>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</si>
  <si>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</si>
  <si>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</si>
  <si>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</si>
  <si>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Transp. (T-4, EDR, T-3 Int., Flex)</t>
  </si>
  <si>
    <t>T-4</t>
  </si>
  <si>
    <t>EDR</t>
  </si>
  <si>
    <t>T-3 Int</t>
  </si>
  <si>
    <t>Flex</t>
  </si>
  <si>
    <t>Ind &amp; Transp</t>
  </si>
  <si>
    <t>Com &amp; PA</t>
  </si>
  <si>
    <t>Increase =</t>
  </si>
  <si>
    <t>Rate Schedule Revenues +</t>
  </si>
  <si>
    <t>Other Gas Revenue +</t>
  </si>
  <si>
    <t>Amortization of Excess ADIT Allocation</t>
  </si>
  <si>
    <t>Total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</si>
</sst>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  <numFmt numFmtId="179" formatCode="0_);\(0\)"/>
    <numFmt numFmtId="180" formatCode="#,##0.0000_);\(#,##0.0000\)"/>
  </numFmts>
  <fonts count="12" x14ac:knownFonts="1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89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3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4" fontId="0" fillId="0" borderId="0" xfId="0" applyNumberFormat="1" applyFont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5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5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7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6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178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0" fontId="0" fillId="0" borderId="0" xfId="0" applyFont="1" applyFill="1" applyProtection="1"/>
    <xf numFmtId="10" fontId="0" fillId="0" borderId="0" xfId="11" applyNumberFormat="1" applyFont="1" applyProtection="1"/>
    <xf numFmtId="166" fontId="6" fillId="0" borderId="0" xfId="1" applyNumberFormat="1" applyFont="1" applyBorder="1"/>
    <xf numFmtId="0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70" fontId="0" fillId="0" borderId="0" xfId="0" applyNumberFormat="1" applyFont="1" applyFill="1" applyAlignment="1" applyProtection="1">
      <alignment horizontal="right"/>
    </xf>
    <xf numFmtId="170" fontId="0" fillId="0" borderId="0" xfId="0" applyNumberFormat="1" applyFont="1" applyFill="1" applyProtection="1"/>
    <xf numFmtId="170" fontId="0" fillId="0" borderId="0" xfId="0" applyNumberFormat="1" applyFont="1" applyFill="1" applyAlignment="1" applyProtection="1">
      <alignment horizontal="center"/>
    </xf>
    <xf numFmtId="170" fontId="0" fillId="0" borderId="0" xfId="0" applyNumberFormat="1" applyFill="1"/>
    <xf numFmtId="166" fontId="3" fillId="0" borderId="0" xfId="0" applyNumberFormat="1" applyFont="1" applyAlignment="1" applyProtection="1">
      <alignment horizontal="center"/>
    </xf>
    <xf numFmtId="37" fontId="6" fillId="0" borderId="0" xfId="0" applyNumberFormat="1" applyFont="1" applyFill="1" applyBorder="1" applyProtection="1"/>
    <xf numFmtId="43" fontId="0" fillId="0" borderId="0" xfId="1" applyFont="1" applyProtection="1"/>
    <xf numFmtId="166" fontId="3" fillId="0" borderId="0" xfId="1" applyNumberFormat="1" applyFont="1" applyAlignment="1" applyProtection="1">
      <alignment horizontal="center"/>
    </xf>
    <xf numFmtId="0" fontId="6" fillId="0" borderId="0" xfId="0" applyFont="1" applyFill="1"/>
    <xf numFmtId="1" fontId="0" fillId="0" borderId="0" xfId="0" applyNumberFormat="1" applyFont="1" applyProtection="1"/>
    <xf numFmtId="179" fontId="0" fillId="0" borderId="0" xfId="0" applyNumberFormat="1" applyFont="1" applyProtection="1"/>
    <xf numFmtId="2" fontId="0" fillId="0" borderId="0" xfId="0" applyNumberFormat="1" applyFont="1" applyProtection="1"/>
    <xf numFmtId="39" fontId="0" fillId="0" borderId="0" xfId="0" applyNumberFormat="1" applyFont="1" applyBorder="1" applyProtection="1"/>
    <xf numFmtId="39" fontId="0" fillId="0" borderId="0" xfId="0" applyNumberFormat="1" applyFont="1" applyFill="1"/>
    <xf numFmtId="166" fontId="3" fillId="0" borderId="0" xfId="0" applyNumberFormat="1" applyFont="1" applyFill="1"/>
    <xf numFmtId="37" fontId="3" fillId="0" borderId="0" xfId="0" applyNumberFormat="1" applyFont="1" applyFill="1" applyProtection="1"/>
    <xf numFmtId="0" fontId="0" fillId="0" borderId="0" xfId="0" applyNumberFormat="1"/>
    <xf numFmtId="0" fontId="6" fillId="0" borderId="0" xfId="3" applyNumberFormat="1" applyFont="1" applyBorder="1"/>
    <xf numFmtId="180" fontId="0" fillId="0" borderId="0" xfId="0" applyNumberFormat="1" applyFont="1" applyProtection="1"/>
    <xf numFmtId="0" fontId="0" fillId="0" borderId="0" xfId="0" applyNumberFormat="1" applyAlignment="1">
      <alignment horizontal="center"/>
    </xf>
    <xf numFmtId="166" fontId="0" fillId="0" borderId="0" xfId="1" applyNumberFormat="1" applyFont="1" applyAlignment="1" applyProtection="1">
      <alignment horizontal="center"/>
    </xf>
    <xf numFmtId="166" fontId="0" fillId="0" borderId="0" xfId="1" quotePrefix="1" applyNumberFormat="1" applyFont="1" applyAlignment="1" applyProtection="1">
      <alignment horizontal="right"/>
    </xf>
    <xf numFmtId="37" fontId="0" fillId="0" borderId="0" xfId="0" quotePrefix="1" applyNumberFormat="1" applyFont="1" applyProtection="1"/>
    <xf numFmtId="166" fontId="8" fillId="0" borderId="0" xfId="12" applyNumberFormat="1" applyFont="1" applyFill="1" applyBorder="1"/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FC57EABA-D06C-4CEE-9F59-299368435C66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dimension ref="A1:C35"/>
  <sheetViews>
    <sheetView zoomScaleNormal="100" workbookViewId="0">
      <selection activeCell="C1" sqref="C1"/>
    </sheetView>
  </sheetViews>
  <sheetFormatPr defaultRowHeight="15" x14ac:dyDescent="0.2"/>
  <cols>
    <col min="1" max="1" width="4.77734375" style="181" customWidth="1"/>
    <col min="2" max="2" width="45.6640625" style="181" bestFit="1" customWidth="1"/>
    <col min="3" max="3" width="46.88671875" bestFit="1" customWidth="1"/>
  </cols>
  <sheetData>
    <row r="1" spans="1:3" x14ac:dyDescent="0.2">
      <c r="A1" s="184" t="s">
        <v>586</v>
      </c>
      <c r="B1" s="184"/>
      <c r="C1" s="73" t="s">
        <v>589</v>
      </c>
    </row>
    <row r="2" spans="1:3" x14ac:dyDescent="0.2">
      <c r="A2" s="182" t="s">
        <v>596</v>
      </c>
      <c r="B2" s="182"/>
      <c r="C2" s="73" t="s">
        <v>597</v>
      </c>
    </row>
    <row r="3" spans="1:3" x14ac:dyDescent="0.2">
      <c r="A3" s="181" t="s">
        <v>587</v>
      </c>
      <c r="C3" s="73" t="s">
        <v>598</v>
      </c>
    </row>
    <row r="4" spans="1:3" x14ac:dyDescent="0.2">
      <c r="A4" s="181" t="s">
        <v>588</v>
      </c>
      <c r="C4" s="73"/>
    </row>
    <row r="5" spans="1:3" x14ac:dyDescent="0.2">
      <c r="B5" s="154" t="s">
        <v>599</v>
      </c>
      <c r="C5" s="73" t="s">
        <v>604</v>
      </c>
    </row>
    <row r="6" spans="1:3" x14ac:dyDescent="0.2">
      <c r="B6" s="154" t="s">
        <v>600</v>
      </c>
      <c r="C6" s="73" t="s">
        <v>605</v>
      </c>
    </row>
    <row r="7" spans="1:3" x14ac:dyDescent="0.2">
      <c r="B7" s="154" t="s">
        <v>601</v>
      </c>
      <c r="C7" s="73" t="s">
        <v>606</v>
      </c>
    </row>
    <row r="8" spans="1:3" x14ac:dyDescent="0.2">
      <c r="B8" s="154" t="s">
        <v>602</v>
      </c>
      <c r="C8" s="73" t="s">
        <v>607</v>
      </c>
    </row>
    <row r="9" spans="1:3" x14ac:dyDescent="0.2">
      <c r="B9" s="153" t="s">
        <v>603</v>
      </c>
      <c r="C9" s="73" t="s">
        <v>608</v>
      </c>
    </row>
    <row r="10" spans="1:3" x14ac:dyDescent="0.2">
      <c r="C10" s="73"/>
    </row>
    <row r="11" spans="1:3" x14ac:dyDescent="0.2">
      <c r="A11" s="181" t="s">
        <v>12</v>
      </c>
      <c r="C11" s="73" t="s">
        <v>595</v>
      </c>
    </row>
    <row r="13" spans="1:3" x14ac:dyDescent="0.2">
      <c r="A13" s="181" t="s">
        <v>609</v>
      </c>
    </row>
    <row r="14" spans="1:3" x14ac:dyDescent="0.2">
      <c r="B14" s="181" t="s">
        <v>590</v>
      </c>
      <c r="C14" s="73" t="s">
        <v>613</v>
      </c>
    </row>
    <row r="15" spans="1:3" x14ac:dyDescent="0.2">
      <c r="B15" s="181" t="s">
        <v>612</v>
      </c>
      <c r="C15" s="73" t="s">
        <v>614</v>
      </c>
    </row>
    <row r="16" spans="1:3" x14ac:dyDescent="0.2">
      <c r="B16" s="181" t="s">
        <v>591</v>
      </c>
      <c r="C16" s="73" t="s">
        <v>610</v>
      </c>
    </row>
    <row r="17" spans="1:3" x14ac:dyDescent="0.2">
      <c r="B17" s="181" t="s">
        <v>592</v>
      </c>
      <c r="C17" s="73" t="s">
        <v>611</v>
      </c>
    </row>
    <row r="19" spans="1:3" x14ac:dyDescent="0.2">
      <c r="A19" s="181" t="s">
        <v>615</v>
      </c>
    </row>
    <row r="20" spans="1:3" x14ac:dyDescent="0.2">
      <c r="B20" s="181" t="s">
        <v>617</v>
      </c>
      <c r="C20" s="73" t="s">
        <v>618</v>
      </c>
    </row>
    <row r="21" spans="1:3" x14ac:dyDescent="0.2">
      <c r="B21" s="181" t="s">
        <v>616</v>
      </c>
      <c r="C21" s="73" t="s">
        <v>618</v>
      </c>
    </row>
    <row r="23" spans="1:3" x14ac:dyDescent="0.2">
      <c r="A23" s="181" t="s">
        <v>582</v>
      </c>
      <c r="C23" s="73" t="s">
        <v>619</v>
      </c>
    </row>
    <row r="25" spans="1:3" x14ac:dyDescent="0.2">
      <c r="A25" s="181" t="s">
        <v>258</v>
      </c>
      <c r="C25" s="73" t="s">
        <v>621</v>
      </c>
    </row>
    <row r="26" spans="1:3" x14ac:dyDescent="0.2">
      <c r="A26" s="181" t="s">
        <v>594</v>
      </c>
    </row>
    <row r="27" spans="1:3" x14ac:dyDescent="0.2">
      <c r="B27" s="181" t="s">
        <v>624</v>
      </c>
      <c r="C27" s="73" t="s">
        <v>623</v>
      </c>
    </row>
    <row r="28" spans="1:3" x14ac:dyDescent="0.2">
      <c r="B28" s="181" t="s">
        <v>622</v>
      </c>
      <c r="C28" s="73" t="s">
        <v>625</v>
      </c>
    </row>
    <row r="29" spans="1:3" x14ac:dyDescent="0.2">
      <c r="A29" s="181" t="s">
        <v>593</v>
      </c>
    </row>
    <row r="30" spans="1:3" x14ac:dyDescent="0.2">
      <c r="B30" s="181" t="s">
        <v>626</v>
      </c>
      <c r="C30" s="73" t="s">
        <v>623</v>
      </c>
    </row>
    <row r="31" spans="1:3" x14ac:dyDescent="0.2">
      <c r="B31" s="181" t="s">
        <v>400</v>
      </c>
      <c r="C31" s="73" t="s">
        <v>623</v>
      </c>
    </row>
    <row r="32" spans="1:3" x14ac:dyDescent="0.2">
      <c r="B32" s="181" t="s">
        <v>399</v>
      </c>
      <c r="C32" s="73" t="s">
        <v>623</v>
      </c>
    </row>
    <row r="33" spans="2:3" x14ac:dyDescent="0.2">
      <c r="B33" s="181" t="s">
        <v>401</v>
      </c>
      <c r="C33" s="73" t="s">
        <v>623</v>
      </c>
    </row>
    <row r="34" spans="2:3" x14ac:dyDescent="0.2">
      <c r="B34" s="46" t="s">
        <v>227</v>
      </c>
      <c r="C34" s="73" t="s">
        <v>627</v>
      </c>
    </row>
    <row r="35" spans="2:3" x14ac:dyDescent="0.2">
      <c r="B35" s="181" t="s">
        <v>228</v>
      </c>
      <c r="C35" s="73" t="s">
        <v>628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301"/>
  <sheetViews>
    <sheetView defaultGridColor="0" view="pageBreakPreview" topLeftCell="A110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2" width="1.77734375" customWidth="1"/>
    <col min="3" max="3" width="6.21875" style="73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 x14ac:dyDescent="0.2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  <c r="O1" s="1"/>
    </row>
    <row r="2" spans="1:15" x14ac:dyDescent="0.2">
      <c r="A2" s="1" t="str">
        <f>Summary!A2</f>
        <v>Class Cost of Service - Demand Only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  <c r="O2" s="1"/>
    </row>
    <row r="3" spans="1:15" x14ac:dyDescent="0.2">
      <c r="A3" s="1" t="str">
        <f>Summary!A3</f>
        <v>Forecasted Test Period: Twelve Months Ended March 31, 2020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  <c r="O3" s="1"/>
    </row>
    <row r="4" spans="1:15" x14ac:dyDescent="0.2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  <c r="O4" s="1"/>
    </row>
    <row r="5" spans="1:15" x14ac:dyDescent="0.2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  <c r="O5" s="1"/>
    </row>
    <row r="6" spans="1:15" x14ac:dyDescent="0.2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  <c r="O6" s="1"/>
    </row>
    <row r="7" spans="1:15" x14ac:dyDescent="0.2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  <c r="O7" s="1"/>
    </row>
    <row r="8" spans="1:15" x14ac:dyDescent="0.2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1"/>
      <c r="O8" s="9"/>
    </row>
    <row r="9" spans="1:15" x14ac:dyDescent="0.2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1"/>
      <c r="O9" s="9"/>
    </row>
    <row r="10" spans="1:15" x14ac:dyDescent="0.2">
      <c r="A10" s="64" t="s">
        <v>290</v>
      </c>
      <c r="B10" s="1"/>
      <c r="C10" s="64" t="s">
        <v>288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1"/>
      <c r="O10" s="9"/>
    </row>
    <row r="11" spans="1:15" x14ac:dyDescent="0.2">
      <c r="A11" s="65" t="s">
        <v>289</v>
      </c>
      <c r="B11" s="14"/>
      <c r="C11" s="65" t="s">
        <v>289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2"/>
      <c r="O11" s="9"/>
    </row>
    <row r="12" spans="1:15" x14ac:dyDescent="0.2">
      <c r="A12" s="1">
        <v>1</v>
      </c>
      <c r="B12" s="1"/>
      <c r="C12" s="3"/>
      <c r="D12" s="1" t="s">
        <v>110</v>
      </c>
      <c r="E12" s="1"/>
      <c r="G12" s="2"/>
      <c r="H12" s="21"/>
      <c r="I12" s="1"/>
      <c r="J12" s="2"/>
      <c r="K12" s="2"/>
      <c r="L12" s="2"/>
      <c r="M12" s="2"/>
      <c r="N12" s="2"/>
      <c r="O12" s="5"/>
    </row>
    <row r="13" spans="1:15" x14ac:dyDescent="0.2">
      <c r="A13" s="1">
        <f t="shared" ref="A13:A83" si="0">A12+1</f>
        <v>2</v>
      </c>
      <c r="B13" s="1"/>
      <c r="C13" s="3"/>
      <c r="D13" s="1"/>
      <c r="E13" s="1" t="s">
        <v>70</v>
      </c>
      <c r="G13" s="2"/>
      <c r="H13" s="21"/>
      <c r="I13" s="1"/>
      <c r="J13" s="2"/>
      <c r="K13" s="2"/>
      <c r="L13" s="2"/>
      <c r="M13" s="2"/>
      <c r="N13" s="2"/>
      <c r="O13" s="5"/>
    </row>
    <row r="14" spans="1:15" x14ac:dyDescent="0.2">
      <c r="A14" s="1">
        <f t="shared" si="0"/>
        <v>3</v>
      </c>
      <c r="B14" s="1"/>
      <c r="C14" s="72">
        <v>7500</v>
      </c>
      <c r="D14" s="1"/>
      <c r="E14" s="1"/>
      <c r="F14" s="1" t="s">
        <v>78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  <c r="O14" s="2"/>
    </row>
    <row r="15" spans="1:15" x14ac:dyDescent="0.2">
      <c r="A15" s="1">
        <f t="shared" si="0"/>
        <v>4</v>
      </c>
      <c r="B15" s="1"/>
      <c r="C15" s="72">
        <v>7510</v>
      </c>
      <c r="D15" s="1"/>
      <c r="E15" s="1"/>
      <c r="F15" s="1" t="s">
        <v>71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  <c r="O15" s="2"/>
    </row>
    <row r="16" spans="1:15" x14ac:dyDescent="0.2">
      <c r="A16" s="1">
        <f t="shared" si="0"/>
        <v>5</v>
      </c>
      <c r="B16" s="1"/>
      <c r="C16" s="3">
        <v>7530</v>
      </c>
      <c r="D16" s="1"/>
      <c r="E16" s="1"/>
      <c r="F16" s="1" t="s">
        <v>72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  <c r="O16" s="2"/>
    </row>
    <row r="17" spans="1:16" x14ac:dyDescent="0.2">
      <c r="A17" s="1">
        <f t="shared" si="0"/>
        <v>6</v>
      </c>
      <c r="B17" s="1"/>
      <c r="C17" s="3">
        <v>7540</v>
      </c>
      <c r="D17" s="1"/>
      <c r="E17" s="1"/>
      <c r="F17" s="1" t="s">
        <v>73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  <c r="O17" s="2"/>
    </row>
    <row r="18" spans="1:16" x14ac:dyDescent="0.2">
      <c r="A18" s="1">
        <f t="shared" si="0"/>
        <v>7</v>
      </c>
      <c r="B18" s="1"/>
      <c r="C18" s="3">
        <v>7550</v>
      </c>
      <c r="D18" s="1"/>
      <c r="E18" s="1"/>
      <c r="F18" s="1" t="s">
        <v>74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  <c r="O18" s="2"/>
    </row>
    <row r="19" spans="1:16" x14ac:dyDescent="0.2">
      <c r="A19" s="1">
        <f t="shared" si="0"/>
        <v>8</v>
      </c>
      <c r="B19" s="1"/>
      <c r="C19" s="72">
        <v>7560</v>
      </c>
      <c r="D19" s="1"/>
      <c r="E19" s="1"/>
      <c r="F19" s="1" t="s">
        <v>75</v>
      </c>
      <c r="G19" s="2">
        <v>0</v>
      </c>
      <c r="H19" s="21">
        <v>99</v>
      </c>
      <c r="I19" s="11" t="str">
        <f t="shared" si="1"/>
        <v>-</v>
      </c>
      <c r="J19" s="11">
        <f t="shared" si="2"/>
        <v>0</v>
      </c>
      <c r="K19" s="11">
        <f t="shared" si="3"/>
        <v>0</v>
      </c>
      <c r="L19" s="11">
        <f t="shared" si="4"/>
        <v>0</v>
      </c>
      <c r="M19" s="2">
        <f>SUM(J19:L19)-G19</f>
        <v>0</v>
      </c>
      <c r="N19" s="2"/>
      <c r="O19" s="2"/>
      <c r="P19" s="158"/>
    </row>
    <row r="20" spans="1:16" x14ac:dyDescent="0.2">
      <c r="A20" s="1">
        <f t="shared" si="0"/>
        <v>9</v>
      </c>
      <c r="B20" s="1"/>
      <c r="C20" s="3">
        <v>7570</v>
      </c>
      <c r="D20" s="1"/>
      <c r="E20" s="1"/>
      <c r="F20" s="1" t="s">
        <v>76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  <c r="O20" s="2"/>
    </row>
    <row r="21" spans="1:16" x14ac:dyDescent="0.2">
      <c r="A21" s="1">
        <f t="shared" si="0"/>
        <v>10</v>
      </c>
      <c r="B21" s="1"/>
      <c r="C21" s="3">
        <v>7590</v>
      </c>
      <c r="D21" s="1"/>
      <c r="E21" s="1"/>
      <c r="F21" s="1" t="s">
        <v>77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  <c r="O21" s="2"/>
    </row>
    <row r="22" spans="1:16" x14ac:dyDescent="0.2">
      <c r="A22" s="1">
        <f t="shared" si="0"/>
        <v>11</v>
      </c>
      <c r="B22" s="1"/>
      <c r="C22" s="3"/>
      <c r="D22" s="1"/>
      <c r="E22" s="1" t="s">
        <v>79</v>
      </c>
      <c r="G22" s="2"/>
      <c r="H22" s="21"/>
      <c r="I22" s="1"/>
      <c r="J22" s="2"/>
      <c r="K22" s="2"/>
      <c r="L22" s="2"/>
      <c r="M22" s="1"/>
      <c r="N22" s="1"/>
      <c r="O22" s="2"/>
    </row>
    <row r="23" spans="1:16" x14ac:dyDescent="0.2">
      <c r="A23" s="1">
        <f t="shared" si="0"/>
        <v>12</v>
      </c>
      <c r="B23" s="1"/>
      <c r="C23" s="72">
        <v>7610</v>
      </c>
      <c r="D23" s="1"/>
      <c r="E23" s="1"/>
      <c r="F23" s="1" t="s">
        <v>87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  <c r="O23" s="2"/>
    </row>
    <row r="24" spans="1:16" x14ac:dyDescent="0.2">
      <c r="A24" s="1">
        <f t="shared" si="0"/>
        <v>13</v>
      </c>
      <c r="B24" s="1"/>
      <c r="C24" s="3">
        <v>7620</v>
      </c>
      <c r="D24" s="1"/>
      <c r="E24" s="1"/>
      <c r="F24" s="1" t="s">
        <v>80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  <c r="O24" s="2"/>
    </row>
    <row r="25" spans="1:16" x14ac:dyDescent="0.2">
      <c r="A25" s="1">
        <f t="shared" si="0"/>
        <v>14</v>
      </c>
      <c r="B25" s="1"/>
      <c r="C25" s="3">
        <v>7640</v>
      </c>
      <c r="D25" s="1"/>
      <c r="E25" s="1"/>
      <c r="F25" s="1" t="s">
        <v>81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  <c r="O25" s="2"/>
    </row>
    <row r="26" spans="1:16" x14ac:dyDescent="0.2">
      <c r="A26" s="1">
        <f t="shared" si="0"/>
        <v>15</v>
      </c>
      <c r="B26" s="1"/>
      <c r="C26" s="3">
        <v>7650</v>
      </c>
      <c r="D26" s="1"/>
      <c r="E26" s="1"/>
      <c r="F26" s="1" t="s">
        <v>82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  <c r="O26" s="2"/>
    </row>
    <row r="27" spans="1:16" x14ac:dyDescent="0.2">
      <c r="A27" s="1">
        <f t="shared" si="0"/>
        <v>16</v>
      </c>
      <c r="B27" s="1"/>
      <c r="C27" s="3">
        <v>7660</v>
      </c>
      <c r="D27" s="1"/>
      <c r="E27" s="1"/>
      <c r="F27" s="1" t="s">
        <v>83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  <c r="O27" s="2"/>
    </row>
    <row r="28" spans="1:16" x14ac:dyDescent="0.2">
      <c r="A28" s="1">
        <f t="shared" si="0"/>
        <v>17</v>
      </c>
      <c r="B28" s="1"/>
      <c r="C28" s="3">
        <v>7670</v>
      </c>
      <c r="D28" s="1"/>
      <c r="E28" s="1"/>
      <c r="F28" s="1" t="s">
        <v>84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  <c r="O28" s="2"/>
    </row>
    <row r="29" spans="1:16" x14ac:dyDescent="0.2">
      <c r="A29" s="1">
        <f t="shared" si="0"/>
        <v>18</v>
      </c>
      <c r="B29" s="1"/>
      <c r="C29" s="3">
        <v>7680</v>
      </c>
      <c r="D29" s="1"/>
      <c r="E29" s="1"/>
      <c r="F29" s="1" t="s">
        <v>85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  <c r="O29" s="2"/>
    </row>
    <row r="30" spans="1:16" x14ac:dyDescent="0.2">
      <c r="A30" s="1">
        <f t="shared" si="0"/>
        <v>19</v>
      </c>
      <c r="B30" s="1"/>
      <c r="C30" s="3">
        <v>7690</v>
      </c>
      <c r="D30" s="1"/>
      <c r="E30" s="1"/>
      <c r="F30" s="1" t="s">
        <v>86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  <c r="O30" s="2"/>
    </row>
    <row r="31" spans="1:16" x14ac:dyDescent="0.2">
      <c r="A31" s="1">
        <f t="shared" si="0"/>
        <v>20</v>
      </c>
      <c r="B31" s="1"/>
      <c r="C31" s="3"/>
      <c r="D31" s="1" t="s">
        <v>109</v>
      </c>
      <c r="E31" s="1"/>
      <c r="G31" s="2">
        <f>SUM(G14:G30)</f>
        <v>0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0</v>
      </c>
      <c r="M31" s="2">
        <f>SUM(J31:L31)-G31</f>
        <v>0</v>
      </c>
      <c r="N31" s="2"/>
      <c r="O31" s="2"/>
    </row>
    <row r="32" spans="1:16" x14ac:dyDescent="0.2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  <c r="O32" s="2"/>
    </row>
    <row r="33" spans="1:17" x14ac:dyDescent="0.2">
      <c r="A33" s="1">
        <f t="shared" si="0"/>
        <v>22</v>
      </c>
      <c r="B33" s="1"/>
      <c r="C33" s="3"/>
      <c r="D33" s="1" t="s">
        <v>111</v>
      </c>
      <c r="E33" s="1"/>
      <c r="G33" s="2"/>
      <c r="H33" s="21"/>
      <c r="I33" s="1"/>
      <c r="J33" s="2"/>
      <c r="K33" s="2"/>
      <c r="L33" s="2"/>
      <c r="M33" s="1"/>
      <c r="N33" s="1"/>
      <c r="O33" s="2"/>
    </row>
    <row r="34" spans="1:17" x14ac:dyDescent="0.2">
      <c r="A34" s="1">
        <f t="shared" si="0"/>
        <v>23</v>
      </c>
      <c r="B34" s="1"/>
      <c r="C34" s="3"/>
      <c r="D34" s="1"/>
      <c r="E34" s="1" t="s">
        <v>70</v>
      </c>
      <c r="G34" s="2"/>
      <c r="H34" s="21"/>
      <c r="I34" s="1"/>
      <c r="J34" s="2"/>
      <c r="K34" s="2"/>
      <c r="L34" s="2"/>
      <c r="M34" s="1"/>
      <c r="N34" s="1"/>
      <c r="O34" s="2"/>
    </row>
    <row r="35" spans="1:17" x14ac:dyDescent="0.2">
      <c r="A35" s="1">
        <f t="shared" si="0"/>
        <v>24</v>
      </c>
      <c r="B35" s="1"/>
      <c r="C35" s="3">
        <v>8001</v>
      </c>
      <c r="D35" s="1"/>
      <c r="E35" s="1"/>
      <c r="F35" s="1" t="s">
        <v>380</v>
      </c>
      <c r="G35" s="2">
        <v>0</v>
      </c>
      <c r="H35" s="21">
        <v>3</v>
      </c>
      <c r="I35" s="11" t="str">
        <f t="shared" ref="I35:I49" si="7">VLOOKUP($H35,class,3)</f>
        <v>Commodity</v>
      </c>
      <c r="J35" s="11">
        <f t="shared" ref="J35:J49" si="8">$G35*VLOOKUP($H35,class,6)</f>
        <v>0</v>
      </c>
      <c r="K35" s="11">
        <f t="shared" ref="K35:K49" si="9">$G35*VLOOKUP($H35,class,7)</f>
        <v>0</v>
      </c>
      <c r="L35" s="11">
        <f t="shared" ref="L35:L49" si="10">$G35*VLOOKUP($H35,class,8)</f>
        <v>0</v>
      </c>
      <c r="M35" s="2">
        <f>SUM(J35:L35)-G35</f>
        <v>0</v>
      </c>
      <c r="N35" s="2"/>
      <c r="O35" s="173"/>
      <c r="P35" s="158"/>
      <c r="Q35" s="162"/>
    </row>
    <row r="36" spans="1:17" x14ac:dyDescent="0.2">
      <c r="A36" s="1">
        <f t="shared" si="0"/>
        <v>25</v>
      </c>
      <c r="B36" s="1"/>
      <c r="C36" s="3">
        <v>8010</v>
      </c>
      <c r="D36" s="1"/>
      <c r="E36" s="1"/>
      <c r="F36" s="67" t="s">
        <v>551</v>
      </c>
      <c r="G36" s="2">
        <v>61239.873096168121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61239.873096168121</v>
      </c>
      <c r="M36" s="2">
        <f t="shared" ref="M36:M49" si="11">SUM(J36:L36)-G36</f>
        <v>0</v>
      </c>
      <c r="N36" s="2"/>
      <c r="O36" s="173"/>
      <c r="P36" s="158"/>
      <c r="Q36" s="162"/>
    </row>
    <row r="37" spans="1:17" x14ac:dyDescent="0.2">
      <c r="A37" s="1">
        <f t="shared" si="0"/>
        <v>26</v>
      </c>
      <c r="B37" s="1"/>
      <c r="C37" s="3">
        <v>8040</v>
      </c>
      <c r="D37" s="1"/>
      <c r="E37" s="1"/>
      <c r="F37" s="1" t="s">
        <v>552</v>
      </c>
      <c r="G37" s="2">
        <v>51401318.063134104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51401318.063134104</v>
      </c>
      <c r="M37" s="2">
        <f t="shared" si="11"/>
        <v>0</v>
      </c>
      <c r="N37" s="2"/>
      <c r="O37" s="173"/>
      <c r="P37" s="158"/>
      <c r="Q37" s="162"/>
    </row>
    <row r="38" spans="1:17" x14ac:dyDescent="0.2">
      <c r="A38" s="1">
        <f t="shared" si="0"/>
        <v>27</v>
      </c>
      <c r="B38" s="1"/>
      <c r="C38" s="3">
        <v>8050</v>
      </c>
      <c r="D38" s="1"/>
      <c r="E38" s="1"/>
      <c r="F38" s="1" t="s">
        <v>553</v>
      </c>
      <c r="G38" s="2">
        <v>-7601.6991613188902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-7601.6991613188902</v>
      </c>
      <c r="M38" s="2">
        <f t="shared" si="11"/>
        <v>0</v>
      </c>
      <c r="N38" s="2"/>
      <c r="O38" s="173"/>
      <c r="P38" s="158"/>
      <c r="Q38" s="162"/>
    </row>
    <row r="39" spans="1:17" x14ac:dyDescent="0.2">
      <c r="A39" s="1">
        <f t="shared" si="0"/>
        <v>28</v>
      </c>
      <c r="B39" s="1"/>
      <c r="C39" s="3">
        <v>8051</v>
      </c>
      <c r="D39" s="1"/>
      <c r="E39" s="1"/>
      <c r="F39" s="1" t="s">
        <v>554</v>
      </c>
      <c r="G39" s="2">
        <v>47517426.99680312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47517426.99680312</v>
      </c>
      <c r="M39" s="2">
        <f t="shared" si="11"/>
        <v>0</v>
      </c>
      <c r="N39" s="2"/>
      <c r="O39" s="173"/>
      <c r="P39" s="158"/>
      <c r="Q39" s="162"/>
    </row>
    <row r="40" spans="1:17" x14ac:dyDescent="0.2">
      <c r="A40" s="1">
        <f t="shared" si="0"/>
        <v>29</v>
      </c>
      <c r="B40" s="1"/>
      <c r="C40" s="3">
        <v>8052</v>
      </c>
      <c r="D40" s="1"/>
      <c r="E40" s="1"/>
      <c r="F40" s="1" t="s">
        <v>382</v>
      </c>
      <c r="G40" s="2">
        <v>24564310.870280467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24564310.870280467</v>
      </c>
      <c r="M40" s="2">
        <f t="shared" si="11"/>
        <v>0</v>
      </c>
      <c r="N40" s="2"/>
      <c r="O40" s="173"/>
      <c r="P40" s="158"/>
      <c r="Q40" s="162"/>
    </row>
    <row r="41" spans="1:17" x14ac:dyDescent="0.2">
      <c r="A41" s="1">
        <f t="shared" si="0"/>
        <v>30</v>
      </c>
      <c r="B41" s="1"/>
      <c r="C41" s="3">
        <v>8053</v>
      </c>
      <c r="D41" s="1"/>
      <c r="E41" s="1"/>
      <c r="F41" s="1" t="s">
        <v>383</v>
      </c>
      <c r="G41" s="2">
        <v>4854141.7455384377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4854141.7455384377</v>
      </c>
      <c r="M41" s="2">
        <f t="shared" si="11"/>
        <v>0</v>
      </c>
      <c r="N41" s="2"/>
      <c r="O41" s="173"/>
      <c r="P41" s="158"/>
      <c r="Q41" s="162"/>
    </row>
    <row r="42" spans="1:17" x14ac:dyDescent="0.2">
      <c r="A42" s="1">
        <f t="shared" si="0"/>
        <v>31</v>
      </c>
      <c r="B42" s="1"/>
      <c r="C42" s="3">
        <v>8054</v>
      </c>
      <c r="D42" s="1"/>
      <c r="E42" s="1"/>
      <c r="F42" s="1" t="s">
        <v>555</v>
      </c>
      <c r="G42" s="2">
        <v>4585481.8250290044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4585481.8250290044</v>
      </c>
      <c r="M42" s="2">
        <f t="shared" si="11"/>
        <v>0</v>
      </c>
      <c r="N42" s="2"/>
      <c r="O42" s="173"/>
      <c r="P42" s="158"/>
      <c r="Q42" s="162"/>
    </row>
    <row r="43" spans="1:17" x14ac:dyDescent="0.2">
      <c r="A43" s="1">
        <f t="shared" si="0"/>
        <v>32</v>
      </c>
      <c r="B43" s="1"/>
      <c r="C43" s="3">
        <v>8058</v>
      </c>
      <c r="D43" s="1"/>
      <c r="E43" s="1"/>
      <c r="F43" s="1" t="s">
        <v>556</v>
      </c>
      <c r="G43" s="2">
        <v>-3124678.318749161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-3124678.318749161</v>
      </c>
      <c r="M43" s="2">
        <f t="shared" si="11"/>
        <v>0</v>
      </c>
      <c r="N43" s="2"/>
      <c r="O43" s="173"/>
      <c r="P43" s="158"/>
      <c r="Q43" s="162"/>
    </row>
    <row r="44" spans="1:17" x14ac:dyDescent="0.2">
      <c r="A44" s="1">
        <f t="shared" si="0"/>
        <v>33</v>
      </c>
      <c r="B44" s="1"/>
      <c r="C44" s="3">
        <v>8059</v>
      </c>
      <c r="D44" s="1"/>
      <c r="E44" s="1"/>
      <c r="F44" s="1" t="s">
        <v>384</v>
      </c>
      <c r="G44" s="2">
        <v>-71826171.145405352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-71826171.145405352</v>
      </c>
      <c r="M44" s="2">
        <f t="shared" si="11"/>
        <v>0</v>
      </c>
      <c r="N44" s="2"/>
      <c r="O44" s="173"/>
      <c r="P44" s="158"/>
      <c r="Q44" s="162"/>
    </row>
    <row r="45" spans="1:17" x14ac:dyDescent="0.2">
      <c r="A45" s="1">
        <f t="shared" si="0"/>
        <v>34</v>
      </c>
      <c r="B45" s="1"/>
      <c r="C45" s="3">
        <v>8060</v>
      </c>
      <c r="D45" s="1"/>
      <c r="E45" s="1"/>
      <c r="F45" s="1" t="s">
        <v>557</v>
      </c>
      <c r="G45" s="2">
        <v>-2147338.3896632735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-2147338.3896632735</v>
      </c>
      <c r="M45" s="2">
        <f t="shared" si="11"/>
        <v>0</v>
      </c>
      <c r="N45" s="2"/>
      <c r="O45" s="173"/>
      <c r="P45" s="158"/>
      <c r="Q45" s="162"/>
    </row>
    <row r="46" spans="1:17" x14ac:dyDescent="0.2">
      <c r="A46" s="1">
        <f t="shared" si="0"/>
        <v>35</v>
      </c>
      <c r="B46" s="1"/>
      <c r="C46" s="3">
        <v>8081</v>
      </c>
      <c r="D46" s="1"/>
      <c r="E46" s="1"/>
      <c r="F46" s="1" t="s">
        <v>558</v>
      </c>
      <c r="G46" s="2">
        <v>12436037.28370617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12436037.28370617</v>
      </c>
      <c r="M46" s="2">
        <f t="shared" si="11"/>
        <v>0</v>
      </c>
      <c r="N46" s="2"/>
      <c r="O46" s="173"/>
      <c r="P46" s="158"/>
      <c r="Q46" s="162"/>
    </row>
    <row r="47" spans="1:17" x14ac:dyDescent="0.2">
      <c r="A47" s="1">
        <f t="shared" si="0"/>
        <v>36</v>
      </c>
      <c r="B47" s="1"/>
      <c r="C47" s="3">
        <v>8082</v>
      </c>
      <c r="D47" s="1"/>
      <c r="E47" s="1"/>
      <c r="F47" s="1" t="s">
        <v>559</v>
      </c>
      <c r="G47" s="2">
        <v>-12626734.322241789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-12626734.322241789</v>
      </c>
      <c r="M47" s="2">
        <f t="shared" si="11"/>
        <v>0</v>
      </c>
      <c r="N47" s="2"/>
      <c r="O47" s="173"/>
      <c r="P47" s="158"/>
      <c r="Q47" s="162"/>
    </row>
    <row r="48" spans="1:17" x14ac:dyDescent="0.2">
      <c r="A48" s="1">
        <f t="shared" si="0"/>
        <v>37</v>
      </c>
      <c r="B48" s="1"/>
      <c r="C48" s="3">
        <v>8120</v>
      </c>
      <c r="D48" s="1"/>
      <c r="E48" s="1"/>
      <c r="F48" s="1" t="s">
        <v>560</v>
      </c>
      <c r="G48" s="2">
        <v>-14328.965645982522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-14328.965645982522</v>
      </c>
      <c r="M48" s="2">
        <f t="shared" si="11"/>
        <v>0</v>
      </c>
      <c r="N48" s="2"/>
      <c r="O48" s="173"/>
      <c r="P48" s="158"/>
      <c r="Q48" s="162"/>
    </row>
    <row r="49" spans="1:17" x14ac:dyDescent="0.2">
      <c r="A49" s="1">
        <f t="shared" si="0"/>
        <v>38</v>
      </c>
      <c r="B49" s="1"/>
      <c r="C49" s="3">
        <v>8580</v>
      </c>
      <c r="D49" s="1"/>
      <c r="E49" s="1"/>
      <c r="F49" s="1" t="s">
        <v>466</v>
      </c>
      <c r="G49" s="2">
        <v>22709250.336535297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22709250.336535297</v>
      </c>
      <c r="M49" s="2">
        <f t="shared" si="11"/>
        <v>0</v>
      </c>
      <c r="N49" s="2"/>
      <c r="O49" s="173"/>
      <c r="P49" s="158"/>
      <c r="Q49" s="163"/>
    </row>
    <row r="50" spans="1:17" x14ac:dyDescent="0.2">
      <c r="A50" s="1">
        <f t="shared" si="0"/>
        <v>39</v>
      </c>
      <c r="B50" s="1"/>
      <c r="C50" s="3"/>
      <c r="D50" s="1"/>
      <c r="E50" s="1" t="s">
        <v>79</v>
      </c>
      <c r="G50" s="2"/>
      <c r="H50" s="21"/>
      <c r="I50" s="1"/>
      <c r="J50" s="2"/>
      <c r="K50" s="2"/>
      <c r="L50" s="2"/>
      <c r="M50" s="1"/>
      <c r="N50" s="1"/>
      <c r="O50" s="2"/>
      <c r="P50" s="158"/>
      <c r="Q50" s="164"/>
    </row>
    <row r="51" spans="1:17" x14ac:dyDescent="0.2">
      <c r="A51" s="1">
        <f t="shared" si="0"/>
        <v>40</v>
      </c>
      <c r="B51" s="1"/>
      <c r="C51" s="3">
        <v>8350</v>
      </c>
      <c r="D51" s="1"/>
      <c r="E51" s="1"/>
      <c r="F51" s="1" t="s">
        <v>104</v>
      </c>
      <c r="G51" s="2">
        <v>0</v>
      </c>
      <c r="H51" s="21">
        <v>3</v>
      </c>
      <c r="I51" s="11" t="str">
        <f>VLOOKUP($H51,class,3)</f>
        <v>Commodity</v>
      </c>
      <c r="J51" s="11">
        <f>$G51*VLOOKUP($H51,class,6)</f>
        <v>0</v>
      </c>
      <c r="K51" s="11">
        <f>$G51*VLOOKUP($H51,class,7)</f>
        <v>0</v>
      </c>
      <c r="L51" s="11">
        <f>$G51*VLOOKUP($H51,class,8)</f>
        <v>0</v>
      </c>
      <c r="M51" s="2">
        <f>SUM(J51:L51)-G51</f>
        <v>0</v>
      </c>
      <c r="N51" s="2"/>
      <c r="O51" s="2"/>
      <c r="P51" s="158"/>
      <c r="Q51" s="164"/>
    </row>
    <row r="52" spans="1:17" x14ac:dyDescent="0.2">
      <c r="A52" s="1">
        <f t="shared" si="0"/>
        <v>41</v>
      </c>
      <c r="B52" s="1"/>
      <c r="C52" s="3"/>
      <c r="D52" s="1" t="s">
        <v>67</v>
      </c>
      <c r="E52" s="1"/>
      <c r="G52" s="2">
        <f>SUM(G34:G51)</f>
        <v>78382354.15325588</v>
      </c>
      <c r="H52" s="21"/>
      <c r="I52" s="11"/>
      <c r="J52" s="2">
        <f>SUM(J34:J51)</f>
        <v>0</v>
      </c>
      <c r="K52" s="2">
        <f>SUM(K34:K51)</f>
        <v>0</v>
      </c>
      <c r="L52" s="2">
        <f>SUM(L34:L51)</f>
        <v>78382354.15325588</v>
      </c>
      <c r="M52" s="2">
        <f>SUM(M34:M51)</f>
        <v>0</v>
      </c>
      <c r="N52" s="2"/>
      <c r="O52" s="2"/>
      <c r="P52" s="158"/>
      <c r="Q52" s="164"/>
    </row>
    <row r="53" spans="1:17" x14ac:dyDescent="0.2">
      <c r="A53" s="1">
        <f t="shared" si="0"/>
        <v>42</v>
      </c>
      <c r="P53" s="158"/>
    </row>
    <row r="54" spans="1:17" x14ac:dyDescent="0.2">
      <c r="A54" s="1">
        <f t="shared" si="0"/>
        <v>43</v>
      </c>
      <c r="B54" s="1"/>
      <c r="C54" s="3"/>
      <c r="D54" s="1" t="s">
        <v>112</v>
      </c>
      <c r="E54" s="1"/>
      <c r="G54" s="30"/>
      <c r="H54" s="21"/>
      <c r="I54" s="1"/>
      <c r="J54" s="2"/>
      <c r="K54" s="2"/>
      <c r="L54" s="2"/>
      <c r="M54" s="2"/>
      <c r="N54" s="2"/>
      <c r="O54" s="5"/>
    </row>
    <row r="55" spans="1:17" x14ac:dyDescent="0.2">
      <c r="A55" s="1">
        <f t="shared" si="0"/>
        <v>44</v>
      </c>
      <c r="B55" s="1"/>
      <c r="C55" s="3"/>
      <c r="D55" s="1"/>
      <c r="E55" s="1" t="s">
        <v>70</v>
      </c>
      <c r="G55" s="2"/>
      <c r="H55" s="21"/>
      <c r="I55" s="1"/>
      <c r="J55" s="2"/>
      <c r="K55" s="2"/>
      <c r="L55" s="2"/>
      <c r="M55" s="2"/>
      <c r="N55" s="2"/>
      <c r="O55" s="5"/>
    </row>
    <row r="56" spans="1:17" x14ac:dyDescent="0.2">
      <c r="A56" s="1">
        <f t="shared" si="0"/>
        <v>45</v>
      </c>
      <c r="B56" s="1"/>
      <c r="C56" s="72">
        <v>8140</v>
      </c>
      <c r="D56" s="1"/>
      <c r="E56" s="1"/>
      <c r="F56" s="1" t="s">
        <v>561</v>
      </c>
      <c r="G56" s="2">
        <f>+P56</f>
        <v>0</v>
      </c>
      <c r="H56" s="21">
        <v>3.5</v>
      </c>
      <c r="I56" s="11" t="str">
        <f t="shared" ref="I56:I74" si="12">VLOOKUP($H56,class,3)</f>
        <v>Storage (50/50)</v>
      </c>
      <c r="J56" s="11">
        <f t="shared" ref="J56:J74" si="13">$G56*VLOOKUP($H56,class,6)</f>
        <v>0</v>
      </c>
      <c r="K56" s="11">
        <f t="shared" ref="K56:K74" si="14">$G56*VLOOKUP($H56,class,7)</f>
        <v>0</v>
      </c>
      <c r="L56" s="11">
        <f t="shared" ref="L56:L74" si="15">$G56*VLOOKUP($H56,class,8)</f>
        <v>0</v>
      </c>
      <c r="M56" s="2">
        <f t="shared" ref="M56:M65" si="16">SUM(J56:L56)-G56</f>
        <v>0</v>
      </c>
      <c r="N56" s="2"/>
      <c r="O56" s="155"/>
      <c r="P56" s="158"/>
    </row>
    <row r="57" spans="1:17" x14ac:dyDescent="0.2">
      <c r="A57" s="1">
        <f t="shared" si="0"/>
        <v>46</v>
      </c>
      <c r="B57" s="1"/>
      <c r="C57" s="72">
        <v>8160</v>
      </c>
      <c r="D57" s="1"/>
      <c r="E57" s="1"/>
      <c r="F57" s="1" t="s">
        <v>562</v>
      </c>
      <c r="G57" s="2">
        <v>291917.25162716309</v>
      </c>
      <c r="H57" s="21">
        <v>3.5</v>
      </c>
      <c r="I57" s="11" t="str">
        <f t="shared" si="12"/>
        <v>Storage (50/50)</v>
      </c>
      <c r="J57" s="11">
        <f t="shared" si="13"/>
        <v>0</v>
      </c>
      <c r="K57" s="11">
        <f t="shared" si="14"/>
        <v>145958.62581358154</v>
      </c>
      <c r="L57" s="11">
        <f t="shared" si="15"/>
        <v>145958.62581358154</v>
      </c>
      <c r="M57" s="2">
        <f t="shared" si="16"/>
        <v>0</v>
      </c>
      <c r="N57" s="2"/>
      <c r="O57" s="155"/>
      <c r="P57" s="158"/>
    </row>
    <row r="58" spans="1:17" x14ac:dyDescent="0.2">
      <c r="A58" s="1">
        <f t="shared" si="0"/>
        <v>47</v>
      </c>
      <c r="B58" s="1"/>
      <c r="C58" s="72">
        <v>8170</v>
      </c>
      <c r="D58" s="1"/>
      <c r="E58" s="1"/>
      <c r="F58" s="1" t="s">
        <v>563</v>
      </c>
      <c r="G58" s="2">
        <v>21251.403291294595</v>
      </c>
      <c r="H58" s="21">
        <v>3.5</v>
      </c>
      <c r="I58" s="11" t="str">
        <f t="shared" si="12"/>
        <v>Storage (50/50)</v>
      </c>
      <c r="J58" s="11">
        <f t="shared" si="13"/>
        <v>0</v>
      </c>
      <c r="K58" s="11">
        <f t="shared" si="14"/>
        <v>10625.701645647297</v>
      </c>
      <c r="L58" s="11">
        <f t="shared" si="15"/>
        <v>10625.701645647297</v>
      </c>
      <c r="M58" s="2">
        <f t="shared" si="16"/>
        <v>0</v>
      </c>
      <c r="N58" s="2"/>
      <c r="O58" s="155"/>
      <c r="P58" s="158"/>
    </row>
    <row r="59" spans="1:17" x14ac:dyDescent="0.2">
      <c r="A59" s="1">
        <f t="shared" si="0"/>
        <v>48</v>
      </c>
      <c r="B59" s="1"/>
      <c r="C59" s="72">
        <v>8180</v>
      </c>
      <c r="D59" s="1"/>
      <c r="E59" s="1"/>
      <c r="F59" s="1" t="s">
        <v>564</v>
      </c>
      <c r="G59" s="2">
        <v>25060.377734532805</v>
      </c>
      <c r="H59" s="21">
        <v>3.5</v>
      </c>
      <c r="I59" s="11" t="str">
        <f t="shared" si="12"/>
        <v>Storage (50/50)</v>
      </c>
      <c r="J59" s="11">
        <f t="shared" si="13"/>
        <v>0</v>
      </c>
      <c r="K59" s="11">
        <f t="shared" si="14"/>
        <v>12530.188867266403</v>
      </c>
      <c r="L59" s="11">
        <f t="shared" si="15"/>
        <v>12530.188867266403</v>
      </c>
      <c r="M59" s="2">
        <f t="shared" si="16"/>
        <v>0</v>
      </c>
      <c r="N59" s="2"/>
      <c r="O59" s="155"/>
      <c r="P59" s="158"/>
    </row>
    <row r="60" spans="1:17" x14ac:dyDescent="0.2">
      <c r="A60" s="1">
        <f t="shared" si="0"/>
        <v>49</v>
      </c>
      <c r="B60" s="1"/>
      <c r="C60" s="72">
        <v>8190</v>
      </c>
      <c r="D60" s="1"/>
      <c r="E60" s="1"/>
      <c r="F60" s="1" t="s">
        <v>565</v>
      </c>
      <c r="G60" s="2">
        <v>735.31548750117838</v>
      </c>
      <c r="H60" s="21">
        <v>3.5</v>
      </c>
      <c r="I60" s="11" t="str">
        <f t="shared" si="12"/>
        <v>Storage (50/50)</v>
      </c>
      <c r="J60" s="11">
        <f t="shared" si="13"/>
        <v>0</v>
      </c>
      <c r="K60" s="11">
        <f t="shared" si="14"/>
        <v>367.65774375058919</v>
      </c>
      <c r="L60" s="11">
        <f t="shared" si="15"/>
        <v>367.65774375058919</v>
      </c>
      <c r="M60" s="2">
        <f t="shared" si="16"/>
        <v>0</v>
      </c>
      <c r="N60" s="2"/>
      <c r="O60" s="155"/>
      <c r="P60" s="158"/>
    </row>
    <row r="61" spans="1:17" x14ac:dyDescent="0.2">
      <c r="A61" s="1">
        <f t="shared" si="0"/>
        <v>50</v>
      </c>
      <c r="B61" s="1"/>
      <c r="C61" s="74">
        <v>8200</v>
      </c>
      <c r="D61" s="1"/>
      <c r="E61" s="1"/>
      <c r="F61" s="1" t="s">
        <v>566</v>
      </c>
      <c r="G61" s="2">
        <v>6180.8695012862445</v>
      </c>
      <c r="H61" s="21">
        <v>3.5</v>
      </c>
      <c r="I61" s="11" t="str">
        <f t="shared" si="12"/>
        <v>Storage (50/50)</v>
      </c>
      <c r="J61" s="11">
        <f t="shared" si="13"/>
        <v>0</v>
      </c>
      <c r="K61" s="11">
        <f t="shared" si="14"/>
        <v>3090.4347506431222</v>
      </c>
      <c r="L61" s="11">
        <f t="shared" si="15"/>
        <v>3090.4347506431222</v>
      </c>
      <c r="M61" s="2">
        <f t="shared" si="16"/>
        <v>0</v>
      </c>
      <c r="N61" s="2"/>
      <c r="O61" s="155"/>
      <c r="P61" s="158"/>
    </row>
    <row r="62" spans="1:17" x14ac:dyDescent="0.2">
      <c r="A62" s="1">
        <f t="shared" si="0"/>
        <v>51</v>
      </c>
      <c r="B62" s="1"/>
      <c r="C62" s="74">
        <v>8210</v>
      </c>
      <c r="D62" s="1"/>
      <c r="E62" s="1"/>
      <c r="F62" s="1" t="s">
        <v>567</v>
      </c>
      <c r="G62" s="2">
        <v>49855.629403574771</v>
      </c>
      <c r="H62" s="21">
        <v>3.5</v>
      </c>
      <c r="I62" s="11" t="str">
        <f t="shared" si="12"/>
        <v>Storage (50/50)</v>
      </c>
      <c r="J62" s="11">
        <f t="shared" si="13"/>
        <v>0</v>
      </c>
      <c r="K62" s="11">
        <f t="shared" si="14"/>
        <v>24927.814701787385</v>
      </c>
      <c r="L62" s="11">
        <f t="shared" si="15"/>
        <v>24927.814701787385</v>
      </c>
      <c r="M62" s="2">
        <f t="shared" si="16"/>
        <v>0</v>
      </c>
      <c r="N62" s="2"/>
      <c r="O62" s="155"/>
      <c r="P62" s="158"/>
    </row>
    <row r="63" spans="1:17" x14ac:dyDescent="0.2">
      <c r="A63" s="1">
        <f t="shared" si="0"/>
        <v>52</v>
      </c>
      <c r="B63" s="1"/>
      <c r="C63" s="74">
        <v>8240</v>
      </c>
      <c r="D63" s="1"/>
      <c r="E63" s="1"/>
      <c r="F63" s="1" t="s">
        <v>568</v>
      </c>
      <c r="G63" s="2">
        <v>0</v>
      </c>
      <c r="H63" s="21">
        <v>3.5</v>
      </c>
      <c r="I63" s="11" t="str">
        <f t="shared" si="12"/>
        <v>Storage (50/50)</v>
      </c>
      <c r="J63" s="11">
        <f t="shared" si="13"/>
        <v>0</v>
      </c>
      <c r="K63" s="11">
        <f t="shared" si="14"/>
        <v>0</v>
      </c>
      <c r="L63" s="11">
        <f t="shared" si="15"/>
        <v>0</v>
      </c>
      <c r="M63" s="2">
        <f t="shared" si="16"/>
        <v>0</v>
      </c>
      <c r="N63" s="2"/>
      <c r="O63" s="155"/>
      <c r="P63" s="158"/>
    </row>
    <row r="64" spans="1:17" x14ac:dyDescent="0.2">
      <c r="A64" s="1">
        <f t="shared" si="0"/>
        <v>53</v>
      </c>
      <c r="B64" s="1"/>
      <c r="C64" s="74">
        <v>8250</v>
      </c>
      <c r="D64" s="1"/>
      <c r="E64" s="1"/>
      <c r="F64" s="1" t="s">
        <v>569</v>
      </c>
      <c r="G64" s="2">
        <v>8763.2029185619394</v>
      </c>
      <c r="H64" s="21">
        <v>3.5</v>
      </c>
      <c r="I64" s="11" t="str">
        <f t="shared" si="12"/>
        <v>Storage (50/50)</v>
      </c>
      <c r="J64" s="11">
        <f t="shared" si="13"/>
        <v>0</v>
      </c>
      <c r="K64" s="11">
        <f t="shared" si="14"/>
        <v>4381.6014592809697</v>
      </c>
      <c r="L64" s="11">
        <f t="shared" si="15"/>
        <v>4381.6014592809697</v>
      </c>
      <c r="M64" s="2">
        <f>SUM(J64:L64)-G64</f>
        <v>0</v>
      </c>
      <c r="N64" s="2"/>
      <c r="O64" s="155"/>
      <c r="P64" s="158"/>
    </row>
    <row r="65" spans="1:16" x14ac:dyDescent="0.2">
      <c r="A65" s="1">
        <f t="shared" si="0"/>
        <v>54</v>
      </c>
      <c r="B65" s="1"/>
      <c r="C65" s="72">
        <v>8260</v>
      </c>
      <c r="D65" s="1"/>
      <c r="E65" s="1"/>
      <c r="F65" s="1" t="s">
        <v>90</v>
      </c>
      <c r="G65" s="2">
        <v>0</v>
      </c>
      <c r="H65" s="21">
        <v>3.5</v>
      </c>
      <c r="I65" s="11" t="str">
        <f t="shared" si="12"/>
        <v>Storage (50/50)</v>
      </c>
      <c r="J65" s="11">
        <f t="shared" si="13"/>
        <v>0</v>
      </c>
      <c r="K65" s="11">
        <f t="shared" si="14"/>
        <v>0</v>
      </c>
      <c r="L65" s="11">
        <f t="shared" si="15"/>
        <v>0</v>
      </c>
      <c r="M65" s="2">
        <f t="shared" si="16"/>
        <v>0</v>
      </c>
      <c r="N65" s="2"/>
      <c r="O65" s="2"/>
    </row>
    <row r="66" spans="1:16" x14ac:dyDescent="0.2">
      <c r="A66" s="1">
        <f t="shared" si="0"/>
        <v>55</v>
      </c>
      <c r="B66" s="1"/>
      <c r="C66" s="3"/>
      <c r="D66" s="1"/>
      <c r="E66" s="1" t="s">
        <v>79</v>
      </c>
      <c r="G66" s="2"/>
      <c r="H66" s="21"/>
      <c r="I66" s="1"/>
      <c r="J66" s="2"/>
      <c r="K66" s="2"/>
      <c r="L66" s="2"/>
      <c r="M66" s="1"/>
      <c r="N66" s="174"/>
      <c r="O66" s="2"/>
    </row>
    <row r="67" spans="1:16" x14ac:dyDescent="0.2">
      <c r="A67" s="1">
        <f t="shared" si="0"/>
        <v>56</v>
      </c>
      <c r="B67" s="1"/>
      <c r="C67" s="72">
        <v>8300</v>
      </c>
      <c r="D67" s="1"/>
      <c r="E67" s="1"/>
      <c r="F67" s="1" t="s">
        <v>87</v>
      </c>
      <c r="G67" s="2">
        <v>0</v>
      </c>
      <c r="H67" s="21">
        <v>3.5</v>
      </c>
      <c r="I67" s="11" t="str">
        <f t="shared" si="12"/>
        <v>Storage (50/50)</v>
      </c>
      <c r="J67" s="11">
        <f t="shared" si="13"/>
        <v>0</v>
      </c>
      <c r="K67" s="11">
        <f t="shared" si="14"/>
        <v>0</v>
      </c>
      <c r="L67" s="11">
        <f t="shared" si="15"/>
        <v>0</v>
      </c>
      <c r="M67" s="2">
        <f t="shared" ref="M67:M74" si="17">SUM(J67:L67)-G67</f>
        <v>0</v>
      </c>
      <c r="N67" s="174">
        <v>8310</v>
      </c>
      <c r="O67" s="158" t="s">
        <v>570</v>
      </c>
      <c r="P67" s="158">
        <v>12735.719785935193</v>
      </c>
    </row>
    <row r="68" spans="1:16" x14ac:dyDescent="0.2">
      <c r="A68" s="1">
        <f t="shared" si="0"/>
        <v>57</v>
      </c>
      <c r="B68" s="1"/>
      <c r="C68" s="3">
        <v>8310</v>
      </c>
      <c r="D68" s="1"/>
      <c r="E68" s="1"/>
      <c r="F68" s="1" t="s">
        <v>80</v>
      </c>
      <c r="G68" s="2">
        <f>+P67</f>
        <v>12735.719785935193</v>
      </c>
      <c r="H68" s="21">
        <v>3.5</v>
      </c>
      <c r="I68" s="11" t="str">
        <f t="shared" si="12"/>
        <v>Storage (50/50)</v>
      </c>
      <c r="J68" s="11">
        <f t="shared" si="13"/>
        <v>0</v>
      </c>
      <c r="K68" s="11">
        <f t="shared" si="14"/>
        <v>6367.8598929675964</v>
      </c>
      <c r="L68" s="11">
        <f t="shared" si="15"/>
        <v>6367.8598929675964</v>
      </c>
      <c r="M68" s="2">
        <f t="shared" si="17"/>
        <v>0</v>
      </c>
      <c r="N68" s="174">
        <v>8340</v>
      </c>
      <c r="O68" s="158" t="s">
        <v>192</v>
      </c>
      <c r="P68" s="158">
        <v>3330.9810827280085</v>
      </c>
    </row>
    <row r="69" spans="1:16" x14ac:dyDescent="0.2">
      <c r="A69" s="1">
        <f t="shared" si="0"/>
        <v>58</v>
      </c>
      <c r="B69" s="1"/>
      <c r="C69" s="3">
        <v>8320</v>
      </c>
      <c r="D69" s="1"/>
      <c r="E69" s="1"/>
      <c r="F69" s="1" t="s">
        <v>91</v>
      </c>
      <c r="G69" s="2">
        <v>0</v>
      </c>
      <c r="H69" s="21">
        <v>3.5</v>
      </c>
      <c r="I69" s="11" t="str">
        <f t="shared" si="12"/>
        <v>Storage (50/50)</v>
      </c>
      <c r="J69" s="11">
        <f t="shared" si="13"/>
        <v>0</v>
      </c>
      <c r="K69" s="11">
        <f t="shared" si="14"/>
        <v>0</v>
      </c>
      <c r="L69" s="11">
        <f t="shared" si="15"/>
        <v>0</v>
      </c>
      <c r="M69" s="2">
        <f t="shared" si="17"/>
        <v>0</v>
      </c>
      <c r="N69" s="174">
        <v>8350</v>
      </c>
      <c r="O69" s="158" t="s">
        <v>571</v>
      </c>
      <c r="P69" s="158">
        <v>0</v>
      </c>
    </row>
    <row r="70" spans="1:16" x14ac:dyDescent="0.2">
      <c r="A70" s="1">
        <f t="shared" si="0"/>
        <v>59</v>
      </c>
      <c r="B70" s="1"/>
      <c r="C70" s="3">
        <v>8330</v>
      </c>
      <c r="D70" s="1"/>
      <c r="E70" s="1"/>
      <c r="F70" s="1" t="s">
        <v>92</v>
      </c>
      <c r="G70" s="2">
        <v>0</v>
      </c>
      <c r="H70" s="21">
        <v>3.5</v>
      </c>
      <c r="I70" s="11" t="str">
        <f t="shared" si="12"/>
        <v>Storage (50/50)</v>
      </c>
      <c r="J70" s="11">
        <f t="shared" si="13"/>
        <v>0</v>
      </c>
      <c r="K70" s="11">
        <f t="shared" si="14"/>
        <v>0</v>
      </c>
      <c r="L70" s="11">
        <f t="shared" si="15"/>
        <v>0</v>
      </c>
      <c r="M70" s="2">
        <f t="shared" si="17"/>
        <v>0</v>
      </c>
      <c r="N70" s="174">
        <v>8360</v>
      </c>
      <c r="O70" s="158" t="s">
        <v>572</v>
      </c>
      <c r="P70" s="158">
        <v>0</v>
      </c>
    </row>
    <row r="71" spans="1:16" x14ac:dyDescent="0.2">
      <c r="A71" s="1">
        <f t="shared" si="0"/>
        <v>60</v>
      </c>
      <c r="B71" s="1"/>
      <c r="C71" s="3">
        <v>8340</v>
      </c>
      <c r="D71" s="1"/>
      <c r="E71" s="1"/>
      <c r="F71" s="1" t="s">
        <v>93</v>
      </c>
      <c r="G71" s="2">
        <f>+P68</f>
        <v>3330.9810827280085</v>
      </c>
      <c r="H71" s="21">
        <v>3.5</v>
      </c>
      <c r="I71" s="11" t="str">
        <f t="shared" si="12"/>
        <v>Storage (50/50)</v>
      </c>
      <c r="J71" s="11">
        <f t="shared" si="13"/>
        <v>0</v>
      </c>
      <c r="K71" s="11">
        <f t="shared" si="14"/>
        <v>1665.4905413640042</v>
      </c>
      <c r="L71" s="11">
        <f t="shared" si="15"/>
        <v>1665.4905413640042</v>
      </c>
      <c r="M71" s="2">
        <f t="shared" si="17"/>
        <v>0</v>
      </c>
      <c r="N71" s="174">
        <v>8370</v>
      </c>
      <c r="O71" s="158" t="s">
        <v>455</v>
      </c>
      <c r="P71" s="158">
        <v>0</v>
      </c>
    </row>
    <row r="72" spans="1:16" x14ac:dyDescent="0.2">
      <c r="A72" s="1">
        <f t="shared" si="0"/>
        <v>61</v>
      </c>
      <c r="B72" s="1"/>
      <c r="C72" s="3">
        <v>8350</v>
      </c>
      <c r="D72" s="1"/>
      <c r="E72" s="1"/>
      <c r="F72" s="1" t="s">
        <v>83</v>
      </c>
      <c r="G72" s="2">
        <f t="shared" ref="G72:G73" si="18">+P69</f>
        <v>0</v>
      </c>
      <c r="H72" s="21">
        <v>3.5</v>
      </c>
      <c r="I72" s="11" t="str">
        <f t="shared" si="12"/>
        <v>Storage (50/50)</v>
      </c>
      <c r="J72" s="11">
        <f t="shared" si="13"/>
        <v>0</v>
      </c>
      <c r="K72" s="11">
        <f t="shared" si="14"/>
        <v>0</v>
      </c>
      <c r="L72" s="11">
        <f t="shared" si="15"/>
        <v>0</v>
      </c>
      <c r="M72" s="2">
        <f>SUM(J72:L72)-G72</f>
        <v>0</v>
      </c>
      <c r="N72" s="174">
        <v>8410</v>
      </c>
      <c r="O72" s="158" t="s">
        <v>573</v>
      </c>
      <c r="P72" s="158">
        <v>69083.358876515063</v>
      </c>
    </row>
    <row r="73" spans="1:16" x14ac:dyDescent="0.2">
      <c r="A73" s="1">
        <f t="shared" si="0"/>
        <v>62</v>
      </c>
      <c r="B73" s="1"/>
      <c r="C73" s="3">
        <v>8360</v>
      </c>
      <c r="D73" s="1"/>
      <c r="E73" s="1"/>
      <c r="F73" s="1" t="s">
        <v>84</v>
      </c>
      <c r="G73" s="2">
        <f t="shared" si="18"/>
        <v>0</v>
      </c>
      <c r="H73" s="21">
        <v>3.5</v>
      </c>
      <c r="I73" s="11" t="str">
        <f t="shared" si="12"/>
        <v>Storage (50/50)</v>
      </c>
      <c r="J73" s="11">
        <f t="shared" si="13"/>
        <v>0</v>
      </c>
      <c r="K73" s="11">
        <f t="shared" si="14"/>
        <v>0</v>
      </c>
      <c r="L73" s="11">
        <f t="shared" si="15"/>
        <v>0</v>
      </c>
      <c r="M73" s="2">
        <f t="shared" si="17"/>
        <v>0</v>
      </c>
      <c r="N73" s="174"/>
      <c r="O73" s="2"/>
      <c r="P73" s="158"/>
    </row>
    <row r="74" spans="1:16" x14ac:dyDescent="0.2">
      <c r="A74" s="1">
        <f t="shared" si="0"/>
        <v>63</v>
      </c>
      <c r="B74" s="1"/>
      <c r="C74" s="3">
        <v>8410</v>
      </c>
      <c r="D74" s="1"/>
      <c r="E74" s="1"/>
      <c r="F74" s="2" t="s">
        <v>573</v>
      </c>
      <c r="G74" s="2">
        <f>+P72</f>
        <v>69083.358876515063</v>
      </c>
      <c r="H74" s="21">
        <v>3.5</v>
      </c>
      <c r="I74" s="11" t="str">
        <f t="shared" si="12"/>
        <v>Storage (50/50)</v>
      </c>
      <c r="J74" s="11">
        <f t="shared" si="13"/>
        <v>0</v>
      </c>
      <c r="K74" s="11">
        <f t="shared" si="14"/>
        <v>34541.679438257532</v>
      </c>
      <c r="L74" s="11">
        <f t="shared" si="15"/>
        <v>34541.679438257532</v>
      </c>
      <c r="M74" s="2">
        <f t="shared" si="17"/>
        <v>0</v>
      </c>
      <c r="N74" s="2"/>
      <c r="O74" s="2"/>
      <c r="P74" s="158"/>
    </row>
    <row r="75" spans="1:16" x14ac:dyDescent="0.2">
      <c r="A75" s="1">
        <f t="shared" si="0"/>
        <v>64</v>
      </c>
      <c r="B75" s="1"/>
      <c r="C75" s="3"/>
      <c r="D75" s="1" t="s">
        <v>68</v>
      </c>
      <c r="E75" s="1"/>
      <c r="G75" s="2">
        <f>SUM(G56:G74)</f>
        <v>488914.10970909288</v>
      </c>
      <c r="H75" s="21"/>
      <c r="I75" s="11"/>
      <c r="J75" s="2">
        <f>SUM(J56:J74)</f>
        <v>0</v>
      </c>
      <c r="K75" s="2">
        <f>SUM(K56:K74)</f>
        <v>244457.05485454644</v>
      </c>
      <c r="L75" s="2">
        <f>SUM(L56:L74)</f>
        <v>244457.05485454644</v>
      </c>
      <c r="M75" s="2">
        <f>SUM(M56:M74)</f>
        <v>0</v>
      </c>
      <c r="N75" s="2"/>
      <c r="O75" s="2"/>
      <c r="P75" s="158"/>
    </row>
    <row r="76" spans="1:16" x14ac:dyDescent="0.2">
      <c r="A76" s="1">
        <f t="shared" si="0"/>
        <v>65</v>
      </c>
      <c r="B76" s="1"/>
      <c r="C76" s="3"/>
      <c r="D76" s="1"/>
      <c r="E76" s="1"/>
      <c r="F76" s="1"/>
      <c r="G76" s="2"/>
      <c r="H76" s="21"/>
      <c r="I76" s="11"/>
      <c r="J76" s="2"/>
      <c r="K76" s="2"/>
      <c r="L76" s="2"/>
      <c r="M76" s="2"/>
      <c r="N76" s="2"/>
      <c r="O76" s="2"/>
    </row>
    <row r="77" spans="1:16" x14ac:dyDescent="0.2">
      <c r="A77" s="1">
        <f t="shared" si="0"/>
        <v>66</v>
      </c>
      <c r="B77" s="1"/>
      <c r="C77" s="3"/>
      <c r="D77" s="1" t="s">
        <v>64</v>
      </c>
      <c r="E77" s="1"/>
      <c r="G77" s="2"/>
      <c r="H77" s="21"/>
      <c r="I77" s="11"/>
      <c r="J77" s="11"/>
      <c r="K77" s="11"/>
      <c r="L77" s="11"/>
      <c r="M77" s="2"/>
      <c r="N77" s="2"/>
      <c r="O77" s="2"/>
    </row>
    <row r="78" spans="1:16" x14ac:dyDescent="0.2">
      <c r="A78" s="1">
        <f t="shared" si="0"/>
        <v>67</v>
      </c>
      <c r="B78" s="1"/>
      <c r="C78" s="3"/>
      <c r="D78" s="1"/>
      <c r="E78" s="1" t="s">
        <v>70</v>
      </c>
      <c r="G78" s="2"/>
      <c r="H78" s="21"/>
      <c r="I78" s="1"/>
      <c r="J78" s="2"/>
      <c r="K78" s="2"/>
      <c r="L78" s="2"/>
      <c r="M78" s="2"/>
      <c r="N78" s="2"/>
      <c r="O78" s="5"/>
    </row>
    <row r="79" spans="1:16" x14ac:dyDescent="0.2">
      <c r="A79" s="1">
        <f t="shared" si="0"/>
        <v>68</v>
      </c>
      <c r="B79" s="1"/>
      <c r="C79" s="3">
        <v>8500</v>
      </c>
      <c r="D79" s="1"/>
      <c r="E79" s="1"/>
      <c r="F79" s="1" t="s">
        <v>78</v>
      </c>
      <c r="G79" s="2">
        <f>+P79</f>
        <v>35.118373757013437</v>
      </c>
      <c r="H79" s="21">
        <v>2</v>
      </c>
      <c r="I79" s="11" t="str">
        <f t="shared" ref="I79:I98" si="19">VLOOKUP($H79,class,3)</f>
        <v>Demand</v>
      </c>
      <c r="J79" s="11">
        <f t="shared" ref="J79:J98" si="20">$G79*VLOOKUP($H79,class,6)</f>
        <v>0</v>
      </c>
      <c r="K79" s="11">
        <f t="shared" ref="K79:K98" si="21">$G79*VLOOKUP($H79,class,7)</f>
        <v>35.118373757013437</v>
      </c>
      <c r="L79" s="11">
        <f t="shared" ref="L79:L98" si="22">$G79*VLOOKUP($H79,class,8)</f>
        <v>0</v>
      </c>
      <c r="M79" s="2">
        <f t="shared" ref="M79:M90" si="23">SUM(J79:L79)-G79</f>
        <v>0</v>
      </c>
      <c r="N79" s="175">
        <v>8500</v>
      </c>
      <c r="O79" s="2" t="s">
        <v>381</v>
      </c>
      <c r="P79" s="158">
        <v>35.118373757013437</v>
      </c>
    </row>
    <row r="80" spans="1:16" x14ac:dyDescent="0.2">
      <c r="A80" s="1">
        <f t="shared" si="0"/>
        <v>69</v>
      </c>
      <c r="B80" s="1"/>
      <c r="C80" s="3">
        <v>8510</v>
      </c>
      <c r="D80" s="1"/>
      <c r="E80" s="1"/>
      <c r="F80" s="1" t="s">
        <v>94</v>
      </c>
      <c r="G80" s="2">
        <v>0</v>
      </c>
      <c r="H80" s="21">
        <v>2</v>
      </c>
      <c r="I80" s="11" t="str">
        <f t="shared" si="19"/>
        <v>Demand</v>
      </c>
      <c r="J80" s="11">
        <f t="shared" si="20"/>
        <v>0</v>
      </c>
      <c r="K80" s="11">
        <f t="shared" si="21"/>
        <v>0</v>
      </c>
      <c r="L80" s="11">
        <f t="shared" si="22"/>
        <v>0</v>
      </c>
      <c r="M80" s="2">
        <f t="shared" si="23"/>
        <v>0</v>
      </c>
      <c r="N80" s="175">
        <v>8520</v>
      </c>
      <c r="O80" s="2" t="s">
        <v>456</v>
      </c>
      <c r="P80" s="158">
        <v>0</v>
      </c>
    </row>
    <row r="81" spans="1:16" x14ac:dyDescent="0.2">
      <c r="A81" s="1">
        <f t="shared" si="0"/>
        <v>70</v>
      </c>
      <c r="B81" s="1"/>
      <c r="C81" s="3">
        <v>8520</v>
      </c>
      <c r="D81" s="1"/>
      <c r="E81" s="1"/>
      <c r="F81" s="1" t="s">
        <v>95</v>
      </c>
      <c r="G81" s="2">
        <f>+P80</f>
        <v>0</v>
      </c>
      <c r="H81" s="21">
        <v>2</v>
      </c>
      <c r="I81" s="11" t="str">
        <f t="shared" si="19"/>
        <v>Demand</v>
      </c>
      <c r="J81" s="11">
        <f t="shared" si="20"/>
        <v>0</v>
      </c>
      <c r="K81" s="11">
        <f t="shared" si="21"/>
        <v>0</v>
      </c>
      <c r="L81" s="11">
        <f t="shared" si="22"/>
        <v>0</v>
      </c>
      <c r="M81" s="2">
        <f t="shared" si="23"/>
        <v>0</v>
      </c>
      <c r="N81" s="175">
        <v>8550</v>
      </c>
      <c r="O81" s="2" t="s">
        <v>574</v>
      </c>
      <c r="P81" s="158">
        <v>308.09014622881716</v>
      </c>
    </row>
    <row r="82" spans="1:16" x14ac:dyDescent="0.2">
      <c r="A82" s="1">
        <f t="shared" si="0"/>
        <v>71</v>
      </c>
      <c r="B82" s="1"/>
      <c r="C82" s="69">
        <v>8530</v>
      </c>
      <c r="D82" s="1"/>
      <c r="E82" s="1"/>
      <c r="F82" s="1" t="s">
        <v>96</v>
      </c>
      <c r="G82" s="2">
        <v>0</v>
      </c>
      <c r="H82" s="21">
        <v>2</v>
      </c>
      <c r="I82" s="11" t="str">
        <f t="shared" si="19"/>
        <v>Demand</v>
      </c>
      <c r="J82" s="11">
        <f t="shared" si="20"/>
        <v>0</v>
      </c>
      <c r="K82" s="11">
        <f t="shared" si="21"/>
        <v>0</v>
      </c>
      <c r="L82" s="11">
        <f t="shared" si="22"/>
        <v>0</v>
      </c>
      <c r="M82" s="2">
        <f t="shared" si="23"/>
        <v>0</v>
      </c>
      <c r="N82" s="175">
        <v>8560</v>
      </c>
      <c r="O82" s="2" t="s">
        <v>575</v>
      </c>
      <c r="P82" s="158">
        <v>366202.05756504892</v>
      </c>
    </row>
    <row r="83" spans="1:16" x14ac:dyDescent="0.2">
      <c r="A83" s="1">
        <f t="shared" si="0"/>
        <v>72</v>
      </c>
      <c r="B83" s="1"/>
      <c r="C83" s="3">
        <v>8540</v>
      </c>
      <c r="D83" s="1"/>
      <c r="E83" s="1"/>
      <c r="F83" s="1" t="s">
        <v>97</v>
      </c>
      <c r="G83" s="2">
        <v>0</v>
      </c>
      <c r="H83" s="21">
        <v>2</v>
      </c>
      <c r="I83" s="11" t="str">
        <f t="shared" si="19"/>
        <v>Demand</v>
      </c>
      <c r="J83" s="11">
        <f t="shared" si="20"/>
        <v>0</v>
      </c>
      <c r="K83" s="11">
        <f t="shared" si="21"/>
        <v>0</v>
      </c>
      <c r="L83" s="11">
        <f t="shared" si="22"/>
        <v>0</v>
      </c>
      <c r="M83" s="2">
        <f t="shared" si="23"/>
        <v>0</v>
      </c>
      <c r="N83" s="175">
        <v>8570</v>
      </c>
      <c r="O83" s="2" t="s">
        <v>576</v>
      </c>
      <c r="P83" s="158">
        <v>27278.000971434969</v>
      </c>
    </row>
    <row r="84" spans="1:16" x14ac:dyDescent="0.2">
      <c r="A84" s="1">
        <f t="shared" ref="A84:A169" si="24">A83+1</f>
        <v>73</v>
      </c>
      <c r="B84" s="1"/>
      <c r="C84" s="3">
        <v>8550</v>
      </c>
      <c r="D84" s="1"/>
      <c r="E84" s="1"/>
      <c r="F84" s="1" t="s">
        <v>88</v>
      </c>
      <c r="G84" s="2">
        <f>+P81</f>
        <v>308.09014622881716</v>
      </c>
      <c r="H84" s="21">
        <v>2</v>
      </c>
      <c r="I84" s="11" t="str">
        <f t="shared" si="19"/>
        <v>Demand</v>
      </c>
      <c r="J84" s="11">
        <f t="shared" si="20"/>
        <v>0</v>
      </c>
      <c r="K84" s="11">
        <f t="shared" si="21"/>
        <v>308.09014622881716</v>
      </c>
      <c r="L84" s="11">
        <f t="shared" si="22"/>
        <v>0</v>
      </c>
      <c r="M84" s="2">
        <f t="shared" si="23"/>
        <v>0</v>
      </c>
      <c r="N84" s="175">
        <v>8630</v>
      </c>
      <c r="O84" s="2" t="s">
        <v>577</v>
      </c>
      <c r="P84" s="158">
        <v>16279.782527999811</v>
      </c>
    </row>
    <row r="85" spans="1:16" x14ac:dyDescent="0.2">
      <c r="A85" s="1">
        <f t="shared" si="24"/>
        <v>74</v>
      </c>
      <c r="B85" s="1"/>
      <c r="C85" s="3">
        <v>8560</v>
      </c>
      <c r="D85" s="1"/>
      <c r="E85" s="1"/>
      <c r="F85" s="1" t="s">
        <v>98</v>
      </c>
      <c r="G85" s="2">
        <f>+P82</f>
        <v>366202.05756504892</v>
      </c>
      <c r="H85" s="21">
        <v>2</v>
      </c>
      <c r="I85" s="11" t="str">
        <f t="shared" si="19"/>
        <v>Demand</v>
      </c>
      <c r="J85" s="11">
        <f t="shared" si="20"/>
        <v>0</v>
      </c>
      <c r="K85" s="11">
        <f t="shared" si="21"/>
        <v>366202.05756504892</v>
      </c>
      <c r="L85" s="11">
        <f t="shared" si="22"/>
        <v>0</v>
      </c>
      <c r="M85" s="2">
        <f>SUM(J85:L85)-G85</f>
        <v>0</v>
      </c>
      <c r="N85" s="175">
        <v>8640</v>
      </c>
      <c r="O85" s="2" t="s">
        <v>578</v>
      </c>
      <c r="P85" s="158">
        <v>0</v>
      </c>
    </row>
    <row r="86" spans="1:16" x14ac:dyDescent="0.2">
      <c r="A86" s="1">
        <f t="shared" si="24"/>
        <v>75</v>
      </c>
      <c r="B86" s="1"/>
      <c r="C86" s="3">
        <v>8570</v>
      </c>
      <c r="D86" s="1"/>
      <c r="E86" s="1"/>
      <c r="F86" s="1" t="s">
        <v>89</v>
      </c>
      <c r="G86" s="2">
        <f>+P83</f>
        <v>27278.000971434969</v>
      </c>
      <c r="H86" s="21">
        <v>2</v>
      </c>
      <c r="I86" s="11" t="str">
        <f t="shared" si="19"/>
        <v>Demand</v>
      </c>
      <c r="J86" s="11">
        <f t="shared" si="20"/>
        <v>0</v>
      </c>
      <c r="K86" s="11">
        <f t="shared" si="21"/>
        <v>27278.000971434969</v>
      </c>
      <c r="L86" s="11">
        <f t="shared" si="22"/>
        <v>0</v>
      </c>
      <c r="M86" s="2">
        <f t="shared" si="23"/>
        <v>0</v>
      </c>
      <c r="N86" s="175">
        <v>8650</v>
      </c>
      <c r="O86" s="2" t="s">
        <v>579</v>
      </c>
      <c r="P86">
        <v>0</v>
      </c>
    </row>
    <row r="87" spans="1:16" x14ac:dyDescent="0.2">
      <c r="A87" s="1">
        <f t="shared" si="24"/>
        <v>76</v>
      </c>
      <c r="B87" s="1"/>
      <c r="C87" s="3">
        <v>8580</v>
      </c>
      <c r="D87" s="1"/>
      <c r="E87" s="1"/>
      <c r="F87" s="1" t="s">
        <v>99</v>
      </c>
      <c r="G87" s="2">
        <v>0</v>
      </c>
      <c r="H87" s="21">
        <v>2</v>
      </c>
      <c r="I87" s="11" t="str">
        <f t="shared" si="19"/>
        <v>Demand</v>
      </c>
      <c r="J87" s="11">
        <f t="shared" si="20"/>
        <v>0</v>
      </c>
      <c r="K87" s="11">
        <f t="shared" si="21"/>
        <v>0</v>
      </c>
      <c r="L87" s="11">
        <f t="shared" si="22"/>
        <v>0</v>
      </c>
      <c r="M87" s="2">
        <f t="shared" si="23"/>
        <v>0</v>
      </c>
      <c r="N87" s="175"/>
      <c r="O87" s="2"/>
    </row>
    <row r="88" spans="1:16" x14ac:dyDescent="0.2">
      <c r="A88" s="1">
        <f t="shared" si="24"/>
        <v>77</v>
      </c>
      <c r="B88" s="1"/>
      <c r="C88" s="3">
        <v>8580</v>
      </c>
      <c r="D88" s="1"/>
      <c r="E88" s="1"/>
      <c r="F88" s="67" t="s">
        <v>100</v>
      </c>
      <c r="G88" s="2">
        <v>0</v>
      </c>
      <c r="H88" s="21">
        <v>2</v>
      </c>
      <c r="I88" s="11" t="str">
        <f t="shared" si="19"/>
        <v>Demand</v>
      </c>
      <c r="J88" s="11">
        <f t="shared" si="20"/>
        <v>0</v>
      </c>
      <c r="K88" s="11">
        <f t="shared" si="21"/>
        <v>0</v>
      </c>
      <c r="L88" s="11">
        <f t="shared" si="22"/>
        <v>0</v>
      </c>
      <c r="M88" s="2">
        <f>SUM(J88:L88)-G88</f>
        <v>0</v>
      </c>
      <c r="N88" s="2"/>
      <c r="O88" s="2"/>
    </row>
    <row r="89" spans="1:16" x14ac:dyDescent="0.2">
      <c r="A89" s="1">
        <f t="shared" si="24"/>
        <v>78</v>
      </c>
      <c r="B89" s="1"/>
      <c r="C89" s="3">
        <v>8590</v>
      </c>
      <c r="D89" s="1"/>
      <c r="E89" s="1"/>
      <c r="F89" s="1" t="s">
        <v>77</v>
      </c>
      <c r="G89" s="2">
        <v>0</v>
      </c>
      <c r="H89" s="21">
        <v>2</v>
      </c>
      <c r="I89" s="11" t="str">
        <f t="shared" si="19"/>
        <v>Demand</v>
      </c>
      <c r="J89" s="11">
        <f t="shared" si="20"/>
        <v>0</v>
      </c>
      <c r="K89" s="11">
        <f t="shared" si="21"/>
        <v>0</v>
      </c>
      <c r="L89" s="11">
        <f t="shared" si="22"/>
        <v>0</v>
      </c>
      <c r="M89" s="2">
        <f t="shared" si="23"/>
        <v>0</v>
      </c>
      <c r="N89" s="2"/>
      <c r="O89" s="2"/>
    </row>
    <row r="90" spans="1:16" x14ac:dyDescent="0.2">
      <c r="A90" s="1">
        <f t="shared" si="24"/>
        <v>79</v>
      </c>
      <c r="B90" s="1"/>
      <c r="C90" s="3">
        <v>8600</v>
      </c>
      <c r="D90" s="1"/>
      <c r="E90" s="1"/>
      <c r="F90" s="1" t="s">
        <v>90</v>
      </c>
      <c r="G90" s="2">
        <v>0</v>
      </c>
      <c r="H90" s="21">
        <v>2</v>
      </c>
      <c r="I90" s="11" t="str">
        <f t="shared" si="19"/>
        <v>Demand</v>
      </c>
      <c r="J90" s="11">
        <f t="shared" si="20"/>
        <v>0</v>
      </c>
      <c r="K90" s="11">
        <f t="shared" si="21"/>
        <v>0</v>
      </c>
      <c r="L90" s="11">
        <f t="shared" si="22"/>
        <v>0</v>
      </c>
      <c r="M90" s="2">
        <f t="shared" si="23"/>
        <v>0</v>
      </c>
      <c r="N90" s="2"/>
      <c r="O90" s="2"/>
    </row>
    <row r="91" spans="1:16" x14ac:dyDescent="0.2">
      <c r="A91" s="1">
        <f t="shared" si="24"/>
        <v>80</v>
      </c>
      <c r="B91" s="1"/>
      <c r="C91" s="3"/>
      <c r="D91" s="1"/>
      <c r="E91" s="1" t="s">
        <v>79</v>
      </c>
      <c r="G91" s="2"/>
      <c r="H91" s="21"/>
      <c r="I91" s="1"/>
      <c r="J91" s="2"/>
      <c r="K91" s="2"/>
      <c r="L91" s="2"/>
      <c r="M91" s="1"/>
      <c r="N91" s="1"/>
      <c r="O91" s="2"/>
    </row>
    <row r="92" spans="1:16" x14ac:dyDescent="0.2">
      <c r="A92" s="1">
        <f t="shared" si="24"/>
        <v>81</v>
      </c>
      <c r="B92" s="1"/>
      <c r="C92" s="3">
        <v>8610</v>
      </c>
      <c r="D92" s="1"/>
      <c r="E92" s="1"/>
      <c r="F92" s="1" t="s">
        <v>87</v>
      </c>
      <c r="G92" s="2">
        <v>0</v>
      </c>
      <c r="H92" s="21">
        <v>2</v>
      </c>
      <c r="I92" s="11" t="str">
        <f t="shared" si="19"/>
        <v>Demand</v>
      </c>
      <c r="J92" s="11">
        <f t="shared" si="20"/>
        <v>0</v>
      </c>
      <c r="K92" s="11">
        <f t="shared" si="21"/>
        <v>0</v>
      </c>
      <c r="L92" s="11">
        <f t="shared" si="22"/>
        <v>0</v>
      </c>
      <c r="M92" s="2">
        <f t="shared" ref="M92:M98" si="25">SUM(J92:L92)-G92</f>
        <v>0</v>
      </c>
      <c r="N92" s="2"/>
      <c r="O92" s="2"/>
      <c r="P92" s="158"/>
    </row>
    <row r="93" spans="1:16" x14ac:dyDescent="0.2">
      <c r="A93" s="1">
        <f t="shared" si="24"/>
        <v>82</v>
      </c>
      <c r="B93" s="1"/>
      <c r="C93" s="3">
        <v>8620</v>
      </c>
      <c r="D93" s="1"/>
      <c r="E93" s="1"/>
      <c r="F93" s="1" t="s">
        <v>80</v>
      </c>
      <c r="G93" s="2">
        <v>0</v>
      </c>
      <c r="H93" s="21">
        <v>2</v>
      </c>
      <c r="I93" s="11" t="str">
        <f t="shared" si="19"/>
        <v>Demand</v>
      </c>
      <c r="J93" s="11">
        <f t="shared" si="20"/>
        <v>0</v>
      </c>
      <c r="K93" s="11">
        <f t="shared" si="21"/>
        <v>0</v>
      </c>
      <c r="L93" s="11">
        <f t="shared" si="22"/>
        <v>0</v>
      </c>
      <c r="M93" s="2">
        <f t="shared" si="25"/>
        <v>0</v>
      </c>
      <c r="N93" s="2"/>
      <c r="O93" s="2"/>
      <c r="P93" s="158"/>
    </row>
    <row r="94" spans="1:16" x14ac:dyDescent="0.2">
      <c r="A94" s="1">
        <f t="shared" si="24"/>
        <v>83</v>
      </c>
      <c r="B94" s="1"/>
      <c r="C94" s="3">
        <v>8630</v>
      </c>
      <c r="D94" s="1"/>
      <c r="E94" s="1"/>
      <c r="F94" s="1" t="s">
        <v>62</v>
      </c>
      <c r="G94" s="2">
        <f>+P84</f>
        <v>16279.782527999811</v>
      </c>
      <c r="H94" s="21">
        <v>2</v>
      </c>
      <c r="I94" s="11" t="str">
        <f t="shared" si="19"/>
        <v>Demand</v>
      </c>
      <c r="J94" s="11">
        <f t="shared" si="20"/>
        <v>0</v>
      </c>
      <c r="K94" s="11">
        <f t="shared" si="21"/>
        <v>16279.782527999811</v>
      </c>
      <c r="L94" s="11">
        <f t="shared" si="22"/>
        <v>0</v>
      </c>
      <c r="M94" s="2">
        <f t="shared" si="25"/>
        <v>0</v>
      </c>
      <c r="N94" s="2"/>
      <c r="O94" s="2"/>
      <c r="P94" s="158"/>
    </row>
    <row r="95" spans="1:16" x14ac:dyDescent="0.2">
      <c r="A95" s="1">
        <f t="shared" si="24"/>
        <v>84</v>
      </c>
      <c r="B95" s="1"/>
      <c r="C95" s="3">
        <v>8640</v>
      </c>
      <c r="D95" s="1"/>
      <c r="E95" s="1"/>
      <c r="F95" s="1" t="s">
        <v>93</v>
      </c>
      <c r="G95" s="2">
        <f t="shared" ref="G95:G96" si="26">+P85</f>
        <v>0</v>
      </c>
      <c r="H95" s="21">
        <v>2</v>
      </c>
      <c r="I95" s="11" t="str">
        <f t="shared" si="19"/>
        <v>Demand</v>
      </c>
      <c r="J95" s="11">
        <f t="shared" si="20"/>
        <v>0</v>
      </c>
      <c r="K95" s="11">
        <f t="shared" si="21"/>
        <v>0</v>
      </c>
      <c r="L95" s="11">
        <f t="shared" si="22"/>
        <v>0</v>
      </c>
      <c r="M95" s="2">
        <f t="shared" si="25"/>
        <v>0</v>
      </c>
      <c r="N95" s="2"/>
      <c r="O95" s="2"/>
      <c r="P95" s="158"/>
    </row>
    <row r="96" spans="1:16" x14ac:dyDescent="0.2">
      <c r="A96" s="1">
        <f t="shared" si="24"/>
        <v>85</v>
      </c>
      <c r="B96" s="1"/>
      <c r="C96" s="3">
        <v>8650</v>
      </c>
      <c r="D96" s="1"/>
      <c r="E96" s="1"/>
      <c r="F96" s="1" t="s">
        <v>83</v>
      </c>
      <c r="G96" s="2">
        <f t="shared" si="26"/>
        <v>0</v>
      </c>
      <c r="H96" s="21">
        <v>2</v>
      </c>
      <c r="I96" s="11" t="str">
        <f t="shared" si="19"/>
        <v>Demand</v>
      </c>
      <c r="J96" s="11">
        <f t="shared" si="20"/>
        <v>0</v>
      </c>
      <c r="K96" s="11">
        <f t="shared" si="21"/>
        <v>0</v>
      </c>
      <c r="L96" s="11">
        <f t="shared" si="22"/>
        <v>0</v>
      </c>
      <c r="M96" s="2">
        <f t="shared" si="25"/>
        <v>0</v>
      </c>
      <c r="N96" s="2"/>
      <c r="O96" s="2"/>
      <c r="P96" s="158"/>
    </row>
    <row r="97" spans="1:16" x14ac:dyDescent="0.2">
      <c r="A97" s="1">
        <f t="shared" si="24"/>
        <v>86</v>
      </c>
      <c r="B97" s="1"/>
      <c r="C97" s="3">
        <v>8660</v>
      </c>
      <c r="D97" s="1"/>
      <c r="E97" s="1"/>
      <c r="F97" s="1" t="s">
        <v>101</v>
      </c>
      <c r="G97" s="2">
        <v>0</v>
      </c>
      <c r="H97" s="21">
        <v>2</v>
      </c>
      <c r="I97" s="11" t="str">
        <f t="shared" si="19"/>
        <v>Demand</v>
      </c>
      <c r="J97" s="11">
        <f t="shared" si="20"/>
        <v>0</v>
      </c>
      <c r="K97" s="11">
        <f t="shared" si="21"/>
        <v>0</v>
      </c>
      <c r="L97" s="11">
        <f t="shared" si="22"/>
        <v>0</v>
      </c>
      <c r="M97" s="2">
        <f t="shared" si="25"/>
        <v>0</v>
      </c>
      <c r="N97" s="2"/>
      <c r="O97" s="2"/>
      <c r="P97" s="158"/>
    </row>
    <row r="98" spans="1:16" x14ac:dyDescent="0.2">
      <c r="A98" s="1">
        <f t="shared" si="24"/>
        <v>87</v>
      </c>
      <c r="B98" s="1"/>
      <c r="C98" s="3">
        <v>8670</v>
      </c>
      <c r="D98" s="1"/>
      <c r="E98" s="1"/>
      <c r="F98" s="1" t="s">
        <v>85</v>
      </c>
      <c r="G98" s="2">
        <v>0</v>
      </c>
      <c r="H98" s="21">
        <v>2</v>
      </c>
      <c r="I98" s="11" t="str">
        <f t="shared" si="19"/>
        <v>Demand</v>
      </c>
      <c r="J98" s="11">
        <f t="shared" si="20"/>
        <v>0</v>
      </c>
      <c r="K98" s="11">
        <f t="shared" si="21"/>
        <v>0</v>
      </c>
      <c r="L98" s="11">
        <f t="shared" si="22"/>
        <v>0</v>
      </c>
      <c r="M98" s="2">
        <f t="shared" si="25"/>
        <v>0</v>
      </c>
      <c r="N98" s="2"/>
      <c r="O98" s="2"/>
    </row>
    <row r="99" spans="1:16" x14ac:dyDescent="0.2">
      <c r="A99" s="1">
        <f t="shared" si="24"/>
        <v>88</v>
      </c>
      <c r="B99" s="1"/>
      <c r="C99" s="3"/>
      <c r="D99" s="1" t="s">
        <v>69</v>
      </c>
      <c r="E99" s="1"/>
      <c r="G99" s="2">
        <f>SUM(G79:G98)</f>
        <v>410103.04958446958</v>
      </c>
      <c r="H99" s="21"/>
      <c r="I99" s="11"/>
      <c r="J99" s="2">
        <f>SUM(J79:J98)</f>
        <v>0</v>
      </c>
      <c r="K99" s="2">
        <f>SUM(K79:K98)</f>
        <v>410103.04958446958</v>
      </c>
      <c r="L99" s="2">
        <f>SUM(L79:L98)</f>
        <v>0</v>
      </c>
      <c r="M99" s="2">
        <f>SUM(M79:M98)</f>
        <v>0</v>
      </c>
      <c r="N99" s="2"/>
      <c r="O99" s="2"/>
    </row>
    <row r="100" spans="1:16" x14ac:dyDescent="0.2">
      <c r="A100" s="1">
        <f t="shared" si="24"/>
        <v>89</v>
      </c>
      <c r="B100" s="1"/>
      <c r="C100" s="3"/>
      <c r="D100" s="1"/>
      <c r="E100" s="1"/>
      <c r="F100" s="1"/>
      <c r="G100" s="2"/>
      <c r="H100" s="21"/>
      <c r="I100" s="11"/>
      <c r="J100" s="11"/>
      <c r="K100" s="11"/>
      <c r="L100" s="11"/>
      <c r="M100" s="2"/>
      <c r="N100" s="2"/>
      <c r="O100" s="2"/>
    </row>
    <row r="101" spans="1:16" x14ac:dyDescent="0.2">
      <c r="A101" s="1">
        <f t="shared" si="24"/>
        <v>90</v>
      </c>
      <c r="B101" s="1"/>
      <c r="C101" s="3"/>
      <c r="D101" s="1" t="s">
        <v>24</v>
      </c>
      <c r="E101" s="1"/>
      <c r="G101" s="2"/>
      <c r="H101" s="115"/>
      <c r="I101" s="1"/>
      <c r="J101" s="2"/>
      <c r="K101" s="2"/>
      <c r="L101" s="2"/>
      <c r="M101" s="1"/>
      <c r="N101" s="1"/>
      <c r="O101" s="2"/>
    </row>
    <row r="102" spans="1:16" x14ac:dyDescent="0.2">
      <c r="A102" s="1">
        <f t="shared" si="24"/>
        <v>91</v>
      </c>
      <c r="B102" s="1"/>
      <c r="C102" s="3"/>
      <c r="D102" s="1"/>
      <c r="E102" s="1" t="s">
        <v>70</v>
      </c>
      <c r="G102" s="2"/>
      <c r="H102" s="21"/>
      <c r="I102" s="1"/>
      <c r="J102" s="2"/>
      <c r="K102" s="2"/>
      <c r="L102" s="2"/>
      <c r="M102" s="2"/>
      <c r="N102" s="2"/>
      <c r="O102" s="5"/>
    </row>
    <row r="103" spans="1:16" x14ac:dyDescent="0.2">
      <c r="A103" s="1">
        <f t="shared" si="24"/>
        <v>92</v>
      </c>
      <c r="B103" s="1"/>
      <c r="C103" s="3">
        <v>8700</v>
      </c>
      <c r="D103" s="1"/>
      <c r="E103" s="1"/>
      <c r="F103" s="1" t="s">
        <v>385</v>
      </c>
      <c r="G103" s="2">
        <v>963410.59630892519</v>
      </c>
      <c r="H103" s="21">
        <v>10</v>
      </c>
      <c r="I103" s="11" t="str">
        <f t="shared" ref="I103:I125" si="27">VLOOKUP($H103,class,3)</f>
        <v>Composite of Accts. 871-879 &amp; 886-893</v>
      </c>
      <c r="J103" s="11">
        <f>$G103*VLOOKUP($H103,class,6)</f>
        <v>152825.88009047185</v>
      </c>
      <c r="K103" s="11">
        <f>$G103*VLOOKUP($H103,class,7)</f>
        <v>807274.99239000212</v>
      </c>
      <c r="L103" s="11">
        <f>$G103*VLOOKUP($H103,class,8)</f>
        <v>3309.7238284512737</v>
      </c>
      <c r="M103" s="2">
        <f>SUM(J103:L103)-G103</f>
        <v>0</v>
      </c>
      <c r="N103" s="2"/>
      <c r="O103" s="2"/>
      <c r="P103" s="158"/>
    </row>
    <row r="104" spans="1:16" x14ac:dyDescent="0.2">
      <c r="A104" s="1">
        <f t="shared" si="24"/>
        <v>93</v>
      </c>
      <c r="B104" s="1"/>
      <c r="C104" s="3">
        <v>8710</v>
      </c>
      <c r="D104" s="1"/>
      <c r="E104" s="1"/>
      <c r="F104" s="1" t="s">
        <v>188</v>
      </c>
      <c r="G104" s="2">
        <v>662.75519588347731</v>
      </c>
      <c r="H104" s="21">
        <v>3</v>
      </c>
      <c r="I104" s="11" t="str">
        <f t="shared" si="27"/>
        <v>Commodity</v>
      </c>
      <c r="J104" s="11">
        <f t="shared" ref="J104:J124" si="28">$G104*VLOOKUP($H104,class,6)</f>
        <v>0</v>
      </c>
      <c r="K104" s="11">
        <f t="shared" ref="K104:K124" si="29">$G104*VLOOKUP($H104,class,7)</f>
        <v>0</v>
      </c>
      <c r="L104" s="11">
        <f t="shared" ref="L104:L124" si="30">$G104*VLOOKUP($H104,class,8)</f>
        <v>662.75519588347731</v>
      </c>
      <c r="M104" s="2">
        <f>SUM(J104:L104)-G104</f>
        <v>0</v>
      </c>
      <c r="N104" s="2"/>
      <c r="O104" s="2"/>
      <c r="P104" s="158"/>
    </row>
    <row r="105" spans="1:16" x14ac:dyDescent="0.2">
      <c r="A105" s="1">
        <f t="shared" si="24"/>
        <v>94</v>
      </c>
      <c r="B105" s="1"/>
      <c r="C105" s="3">
        <v>8711</v>
      </c>
      <c r="D105" s="1"/>
      <c r="E105" s="1"/>
      <c r="F105" s="67" t="s">
        <v>393</v>
      </c>
      <c r="G105" s="2">
        <v>19955.644053049011</v>
      </c>
      <c r="H105" s="21">
        <v>3</v>
      </c>
      <c r="I105" s="11" t="str">
        <f t="shared" si="27"/>
        <v>Commodity</v>
      </c>
      <c r="J105" s="11">
        <f t="shared" si="28"/>
        <v>0</v>
      </c>
      <c r="K105" s="11">
        <f t="shared" si="29"/>
        <v>0</v>
      </c>
      <c r="L105" s="11">
        <f t="shared" si="30"/>
        <v>19955.644053049011</v>
      </c>
      <c r="M105" s="2">
        <f>SUM(J105:L105)-G105</f>
        <v>0</v>
      </c>
      <c r="N105" s="2"/>
      <c r="O105" s="2"/>
      <c r="P105" s="158"/>
    </row>
    <row r="106" spans="1:16" x14ac:dyDescent="0.2">
      <c r="A106" s="1">
        <f>A104+1</f>
        <v>94</v>
      </c>
      <c r="B106" s="1"/>
      <c r="C106" s="3">
        <v>8720</v>
      </c>
      <c r="D106" s="1"/>
      <c r="E106" s="1"/>
      <c r="F106" s="1" t="s">
        <v>386</v>
      </c>
      <c r="G106" s="2">
        <v>0</v>
      </c>
      <c r="H106" s="21">
        <v>3</v>
      </c>
      <c r="I106" s="11" t="str">
        <f t="shared" si="27"/>
        <v>Commodity</v>
      </c>
      <c r="J106" s="11">
        <f t="shared" si="28"/>
        <v>0</v>
      </c>
      <c r="K106" s="11">
        <f t="shared" si="29"/>
        <v>0</v>
      </c>
      <c r="L106" s="11">
        <f t="shared" si="30"/>
        <v>0</v>
      </c>
      <c r="M106" s="2">
        <f>SUM(J106:L106)-G106</f>
        <v>0</v>
      </c>
      <c r="N106" s="2"/>
      <c r="O106" s="2"/>
      <c r="P106" s="158"/>
    </row>
    <row r="107" spans="1:16" x14ac:dyDescent="0.2">
      <c r="A107" s="1">
        <f>A106+1</f>
        <v>95</v>
      </c>
      <c r="B107" s="1"/>
      <c r="C107" s="3">
        <v>8740</v>
      </c>
      <c r="D107" s="1"/>
      <c r="E107" s="1"/>
      <c r="F107" s="1" t="s">
        <v>63</v>
      </c>
      <c r="G107" s="2">
        <v>4320718.7295684638</v>
      </c>
      <c r="H107" s="21">
        <v>12</v>
      </c>
      <c r="I107" s="11" t="str">
        <f t="shared" si="27"/>
        <v>Composite of Accts. 374-379</v>
      </c>
      <c r="J107" s="11">
        <f t="shared" si="28"/>
        <v>0</v>
      </c>
      <c r="K107" s="11">
        <f t="shared" si="29"/>
        <v>4320718.7295684638</v>
      </c>
      <c r="L107" s="11">
        <f t="shared" si="30"/>
        <v>0</v>
      </c>
      <c r="M107" s="2">
        <f t="shared" ref="M107:M114" si="31">SUM(J107:L107)-G107</f>
        <v>0</v>
      </c>
      <c r="N107" s="2"/>
      <c r="O107" s="2"/>
      <c r="P107" s="158"/>
    </row>
    <row r="108" spans="1:16" x14ac:dyDescent="0.2">
      <c r="A108" s="1">
        <f t="shared" si="24"/>
        <v>96</v>
      </c>
      <c r="B108" s="1"/>
      <c r="C108" s="3">
        <v>8750</v>
      </c>
      <c r="D108" s="1"/>
      <c r="E108" s="1"/>
      <c r="F108" s="1" t="s">
        <v>387</v>
      </c>
      <c r="G108" s="2">
        <v>574713.5460668921</v>
      </c>
      <c r="H108" s="21">
        <v>12</v>
      </c>
      <c r="I108" s="11" t="str">
        <f t="shared" si="27"/>
        <v>Composite of Accts. 374-379</v>
      </c>
      <c r="J108" s="11">
        <f t="shared" si="28"/>
        <v>0</v>
      </c>
      <c r="K108" s="11">
        <f t="shared" si="29"/>
        <v>574713.5460668921</v>
      </c>
      <c r="L108" s="11">
        <f t="shared" si="30"/>
        <v>0</v>
      </c>
      <c r="M108" s="2">
        <f t="shared" si="31"/>
        <v>0</v>
      </c>
      <c r="N108" s="2"/>
      <c r="O108" s="2"/>
      <c r="P108" s="158"/>
    </row>
    <row r="109" spans="1:16" x14ac:dyDescent="0.2">
      <c r="A109" s="1">
        <f t="shared" si="24"/>
        <v>97</v>
      </c>
      <c r="B109" s="1"/>
      <c r="C109" s="3">
        <v>8760</v>
      </c>
      <c r="D109" s="1"/>
      <c r="E109" s="1"/>
      <c r="F109" s="1" t="s">
        <v>388</v>
      </c>
      <c r="G109" s="2">
        <v>120928.18145158212</v>
      </c>
      <c r="H109" s="21">
        <v>1</v>
      </c>
      <c r="I109" s="11" t="str">
        <f t="shared" si="27"/>
        <v>Customer</v>
      </c>
      <c r="J109" s="11">
        <f t="shared" si="28"/>
        <v>120928.18145158212</v>
      </c>
      <c r="K109" s="11">
        <f t="shared" si="29"/>
        <v>0</v>
      </c>
      <c r="L109" s="11">
        <f t="shared" si="30"/>
        <v>0</v>
      </c>
      <c r="M109" s="2">
        <f t="shared" si="31"/>
        <v>0</v>
      </c>
      <c r="N109" s="2"/>
      <c r="O109" s="2"/>
      <c r="P109" s="158"/>
    </row>
    <row r="110" spans="1:16" x14ac:dyDescent="0.2">
      <c r="A110" s="1">
        <f t="shared" si="24"/>
        <v>98</v>
      </c>
      <c r="B110" s="1"/>
      <c r="C110" s="3">
        <v>8770</v>
      </c>
      <c r="D110" s="1"/>
      <c r="E110" s="1"/>
      <c r="F110" s="1" t="s">
        <v>389</v>
      </c>
      <c r="G110" s="2">
        <v>38285.750086711603</v>
      </c>
      <c r="H110" s="21">
        <v>12</v>
      </c>
      <c r="I110" s="11" t="str">
        <f t="shared" si="27"/>
        <v>Composite of Accts. 374-379</v>
      </c>
      <c r="J110" s="11">
        <f t="shared" si="28"/>
        <v>0</v>
      </c>
      <c r="K110" s="11">
        <f t="shared" si="29"/>
        <v>38285.750086711603</v>
      </c>
      <c r="L110" s="11">
        <f t="shared" si="30"/>
        <v>0</v>
      </c>
      <c r="M110" s="2">
        <f t="shared" si="31"/>
        <v>0</v>
      </c>
      <c r="N110" s="2"/>
      <c r="O110" s="2"/>
      <c r="P110" s="158"/>
    </row>
    <row r="111" spans="1:16" x14ac:dyDescent="0.2">
      <c r="A111" s="1">
        <f t="shared" si="24"/>
        <v>99</v>
      </c>
      <c r="B111" s="1"/>
      <c r="C111" s="3">
        <v>8780</v>
      </c>
      <c r="D111" s="1"/>
      <c r="E111" s="1"/>
      <c r="F111" s="1" t="s">
        <v>390</v>
      </c>
      <c r="G111" s="2">
        <v>820620.69918436499</v>
      </c>
      <c r="H111" s="21">
        <v>1</v>
      </c>
      <c r="I111" s="11" t="str">
        <f t="shared" si="27"/>
        <v>Customer</v>
      </c>
      <c r="J111" s="11">
        <f t="shared" si="28"/>
        <v>820620.69918436499</v>
      </c>
      <c r="K111" s="11">
        <f t="shared" si="29"/>
        <v>0</v>
      </c>
      <c r="L111" s="11">
        <f t="shared" si="30"/>
        <v>0</v>
      </c>
      <c r="M111" s="2">
        <f t="shared" si="31"/>
        <v>0</v>
      </c>
      <c r="N111" s="2"/>
      <c r="O111" s="2"/>
      <c r="P111" s="158"/>
    </row>
    <row r="112" spans="1:16" x14ac:dyDescent="0.2">
      <c r="A112" s="1">
        <f t="shared" si="24"/>
        <v>100</v>
      </c>
      <c r="B112" s="1"/>
      <c r="C112" s="3">
        <v>8790</v>
      </c>
      <c r="D112" s="1"/>
      <c r="E112" s="1"/>
      <c r="F112" s="1" t="s">
        <v>391</v>
      </c>
      <c r="G112" s="2">
        <v>2246.2975477254686</v>
      </c>
      <c r="H112" s="21">
        <v>1</v>
      </c>
      <c r="I112" s="11" t="str">
        <f t="shared" si="27"/>
        <v>Customer</v>
      </c>
      <c r="J112" s="11">
        <f t="shared" si="28"/>
        <v>2246.2975477254686</v>
      </c>
      <c r="K112" s="11">
        <f t="shared" si="29"/>
        <v>0</v>
      </c>
      <c r="L112" s="11">
        <f t="shared" si="30"/>
        <v>0</v>
      </c>
      <c r="M112" s="2">
        <f t="shared" si="31"/>
        <v>0</v>
      </c>
      <c r="N112" s="2"/>
      <c r="O112" s="2"/>
      <c r="P112" s="158"/>
    </row>
    <row r="113" spans="1:16" x14ac:dyDescent="0.2">
      <c r="A113" s="1">
        <f t="shared" si="24"/>
        <v>101</v>
      </c>
      <c r="B113" s="1"/>
      <c r="C113" s="3">
        <v>8800</v>
      </c>
      <c r="D113" s="1"/>
      <c r="E113" s="1"/>
      <c r="F113" s="1" t="s">
        <v>392</v>
      </c>
      <c r="G113" s="2">
        <v>3203.5302991371959</v>
      </c>
      <c r="H113" s="21">
        <v>10</v>
      </c>
      <c r="I113" s="11" t="str">
        <f t="shared" si="27"/>
        <v>Composite of Accts. 871-879 &amp; 886-893</v>
      </c>
      <c r="J113" s="11">
        <f t="shared" si="28"/>
        <v>508.1762015467246</v>
      </c>
      <c r="K113" s="11">
        <f t="shared" si="29"/>
        <v>2684.3486129021753</v>
      </c>
      <c r="L113" s="11">
        <f t="shared" si="30"/>
        <v>11.005484688296018</v>
      </c>
      <c r="M113" s="2">
        <f t="shared" si="31"/>
        <v>0</v>
      </c>
      <c r="N113" s="2"/>
      <c r="O113" s="2"/>
      <c r="P113" s="158"/>
    </row>
    <row r="114" spans="1:16" x14ac:dyDescent="0.2">
      <c r="A114" s="1">
        <f t="shared" si="24"/>
        <v>102</v>
      </c>
      <c r="B114" s="1"/>
      <c r="C114" s="3">
        <v>8810</v>
      </c>
      <c r="D114" s="1"/>
      <c r="E114" s="1"/>
      <c r="F114" s="1" t="s">
        <v>90</v>
      </c>
      <c r="G114" s="2">
        <v>369767.98262219987</v>
      </c>
      <c r="H114" s="21">
        <v>10</v>
      </c>
      <c r="I114" s="11" t="str">
        <f t="shared" si="27"/>
        <v>Composite of Accts. 871-879 &amp; 886-893</v>
      </c>
      <c r="J114" s="11">
        <f t="shared" si="28"/>
        <v>58656.317036599808</v>
      </c>
      <c r="K114" s="11">
        <f t="shared" si="29"/>
        <v>309841.35580514732</v>
      </c>
      <c r="L114" s="11">
        <f t="shared" si="30"/>
        <v>1270.3097804527579</v>
      </c>
      <c r="M114" s="2">
        <f t="shared" si="31"/>
        <v>0</v>
      </c>
      <c r="N114" s="2"/>
      <c r="O114" s="2"/>
      <c r="P114" s="158"/>
    </row>
    <row r="115" spans="1:16" x14ac:dyDescent="0.2">
      <c r="A115" s="1">
        <f t="shared" si="24"/>
        <v>103</v>
      </c>
      <c r="B115" s="1"/>
      <c r="C115" s="3"/>
      <c r="D115" s="1"/>
      <c r="E115" s="1" t="s">
        <v>79</v>
      </c>
      <c r="F115" s="1"/>
      <c r="G115" s="2"/>
      <c r="H115" s="21"/>
      <c r="I115" s="11"/>
      <c r="J115" s="11"/>
      <c r="K115" s="11"/>
      <c r="L115" s="11"/>
      <c r="M115" s="2"/>
      <c r="N115" s="2"/>
      <c r="O115" s="2"/>
    </row>
    <row r="116" spans="1:16" x14ac:dyDescent="0.2">
      <c r="A116" s="1">
        <f t="shared" si="24"/>
        <v>104</v>
      </c>
      <c r="B116" s="1"/>
      <c r="C116" s="3">
        <v>8850</v>
      </c>
      <c r="D116" s="1"/>
      <c r="E116" s="1"/>
      <c r="F116" s="1" t="s">
        <v>189</v>
      </c>
      <c r="G116" s="2">
        <v>1588.0199403374866</v>
      </c>
      <c r="H116" s="21">
        <v>10</v>
      </c>
      <c r="I116" s="11" t="str">
        <f t="shared" si="27"/>
        <v>Composite of Accts. 871-879 &amp; 886-893</v>
      </c>
      <c r="J116" s="11">
        <f>$G116*VLOOKUP($H116,class,6)</f>
        <v>251.90769741697375</v>
      </c>
      <c r="K116" s="11">
        <f>$G116*VLOOKUP($H116,class,7)</f>
        <v>1330.656721197244</v>
      </c>
      <c r="L116" s="11">
        <f>$G116*VLOOKUP($H116,class,8)</f>
        <v>5.4555217232688618</v>
      </c>
      <c r="M116" s="2">
        <f t="shared" ref="M116:M126" si="32">SUM(J116:L116)-G116</f>
        <v>0</v>
      </c>
      <c r="N116" s="2"/>
      <c r="O116" s="2"/>
      <c r="P116" s="158"/>
    </row>
    <row r="117" spans="1:16" x14ac:dyDescent="0.2">
      <c r="A117" s="1">
        <f t="shared" si="24"/>
        <v>105</v>
      </c>
      <c r="B117" s="1"/>
      <c r="C117" s="3">
        <v>8860</v>
      </c>
      <c r="D117" s="1"/>
      <c r="E117" s="1"/>
      <c r="F117" s="1" t="s">
        <v>190</v>
      </c>
      <c r="G117" s="2">
        <v>98.164274701963336</v>
      </c>
      <c r="H117" s="21">
        <v>12</v>
      </c>
      <c r="I117" s="11" t="str">
        <f t="shared" si="27"/>
        <v>Composite of Accts. 374-379</v>
      </c>
      <c r="J117" s="11">
        <f t="shared" si="28"/>
        <v>0</v>
      </c>
      <c r="K117" s="11">
        <f t="shared" si="29"/>
        <v>98.164274701963336</v>
      </c>
      <c r="L117" s="11">
        <f t="shared" si="30"/>
        <v>0</v>
      </c>
      <c r="M117" s="2">
        <f t="shared" si="32"/>
        <v>0</v>
      </c>
      <c r="N117" s="2"/>
      <c r="O117" s="2"/>
      <c r="P117" s="158"/>
    </row>
    <row r="118" spans="1:16" x14ac:dyDescent="0.2">
      <c r="A118" s="1">
        <f t="shared" si="24"/>
        <v>106</v>
      </c>
      <c r="B118" s="1"/>
      <c r="C118" s="3">
        <v>8870</v>
      </c>
      <c r="D118" s="1"/>
      <c r="E118" s="1"/>
      <c r="F118" s="1" t="s">
        <v>191</v>
      </c>
      <c r="G118" s="2">
        <v>28852.101092614503</v>
      </c>
      <c r="H118" s="21">
        <v>12</v>
      </c>
      <c r="I118" s="11" t="str">
        <f t="shared" si="27"/>
        <v>Composite of Accts. 374-379</v>
      </c>
      <c r="J118" s="11">
        <f t="shared" si="28"/>
        <v>0</v>
      </c>
      <c r="K118" s="11">
        <f t="shared" si="29"/>
        <v>28852.101092614503</v>
      </c>
      <c r="L118" s="11">
        <f t="shared" si="30"/>
        <v>0</v>
      </c>
      <c r="M118" s="2">
        <f t="shared" si="32"/>
        <v>0</v>
      </c>
      <c r="N118" s="2"/>
      <c r="O118" s="2"/>
      <c r="P118" s="158"/>
    </row>
    <row r="119" spans="1:16" x14ac:dyDescent="0.2">
      <c r="A119" s="1">
        <f t="shared" si="24"/>
        <v>107</v>
      </c>
      <c r="B119" s="1"/>
      <c r="C119" s="3">
        <v>8890</v>
      </c>
      <c r="D119" s="1"/>
      <c r="E119" s="1"/>
      <c r="F119" s="1" t="s">
        <v>192</v>
      </c>
      <c r="G119" s="2">
        <v>0</v>
      </c>
      <c r="H119" s="21">
        <v>3</v>
      </c>
      <c r="I119" s="11" t="str">
        <f t="shared" si="27"/>
        <v>Commodity</v>
      </c>
      <c r="J119" s="11">
        <f t="shared" si="28"/>
        <v>0</v>
      </c>
      <c r="K119" s="11">
        <f t="shared" si="29"/>
        <v>0</v>
      </c>
      <c r="L119" s="11">
        <f t="shared" si="30"/>
        <v>0</v>
      </c>
      <c r="M119" s="2">
        <f t="shared" si="32"/>
        <v>0</v>
      </c>
      <c r="N119" s="2"/>
      <c r="O119" s="2"/>
      <c r="P119" s="158"/>
    </row>
    <row r="120" spans="1:16" x14ac:dyDescent="0.2">
      <c r="A120" s="1">
        <f t="shared" si="24"/>
        <v>108</v>
      </c>
      <c r="B120" s="1"/>
      <c r="C120" s="3">
        <v>8900</v>
      </c>
      <c r="D120" s="1"/>
      <c r="E120" s="1"/>
      <c r="F120" s="1" t="s">
        <v>193</v>
      </c>
      <c r="G120" s="2">
        <v>65571.866984355671</v>
      </c>
      <c r="H120" s="21">
        <v>12</v>
      </c>
      <c r="I120" s="11" t="str">
        <f t="shared" si="27"/>
        <v>Composite of Accts. 374-379</v>
      </c>
      <c r="J120" s="11">
        <f t="shared" si="28"/>
        <v>0</v>
      </c>
      <c r="K120" s="11">
        <f t="shared" si="29"/>
        <v>65571.866984355671</v>
      </c>
      <c r="L120" s="11">
        <f t="shared" si="30"/>
        <v>0</v>
      </c>
      <c r="M120" s="2">
        <f t="shared" si="32"/>
        <v>0</v>
      </c>
      <c r="N120" s="2"/>
      <c r="O120" s="2"/>
      <c r="P120" s="158"/>
    </row>
    <row r="121" spans="1:16" x14ac:dyDescent="0.2">
      <c r="A121" s="1">
        <f t="shared" si="24"/>
        <v>109</v>
      </c>
      <c r="B121" s="1"/>
      <c r="C121" s="3">
        <v>8910</v>
      </c>
      <c r="D121" s="1"/>
      <c r="E121" s="1"/>
      <c r="F121" s="1" t="s">
        <v>194</v>
      </c>
      <c r="G121" s="2">
        <v>1723.0432342067479</v>
      </c>
      <c r="H121" s="21">
        <v>1</v>
      </c>
      <c r="I121" s="11" t="str">
        <f t="shared" si="27"/>
        <v>Customer</v>
      </c>
      <c r="J121" s="11">
        <f t="shared" si="28"/>
        <v>1723.0432342067479</v>
      </c>
      <c r="K121" s="11">
        <f t="shared" si="29"/>
        <v>0</v>
      </c>
      <c r="L121" s="11">
        <f t="shared" si="30"/>
        <v>0</v>
      </c>
      <c r="M121" s="2">
        <f t="shared" si="32"/>
        <v>0</v>
      </c>
      <c r="N121" s="2"/>
      <c r="O121" s="2"/>
      <c r="P121" s="158"/>
    </row>
    <row r="122" spans="1:16" x14ac:dyDescent="0.2">
      <c r="A122" s="1">
        <f t="shared" si="24"/>
        <v>110</v>
      </c>
      <c r="B122" s="1"/>
      <c r="C122" s="3">
        <v>8920</v>
      </c>
      <c r="D122" s="1"/>
      <c r="E122" s="1"/>
      <c r="F122" s="1" t="s">
        <v>195</v>
      </c>
      <c r="G122" s="2">
        <v>795.18127800220111</v>
      </c>
      <c r="H122" s="21">
        <v>12</v>
      </c>
      <c r="I122" s="11" t="str">
        <f t="shared" si="27"/>
        <v>Composite of Accts. 374-379</v>
      </c>
      <c r="J122" s="11">
        <f t="shared" si="28"/>
        <v>0</v>
      </c>
      <c r="K122" s="11">
        <f t="shared" si="29"/>
        <v>795.18127800220111</v>
      </c>
      <c r="L122" s="11">
        <f t="shared" si="30"/>
        <v>0</v>
      </c>
      <c r="M122" s="2">
        <f t="shared" si="32"/>
        <v>0</v>
      </c>
      <c r="N122" s="2"/>
      <c r="O122" s="2"/>
      <c r="P122" s="158"/>
    </row>
    <row r="123" spans="1:16" x14ac:dyDescent="0.2">
      <c r="A123" s="1">
        <f t="shared" si="24"/>
        <v>111</v>
      </c>
      <c r="B123" s="1"/>
      <c r="C123" s="3">
        <v>8930</v>
      </c>
      <c r="D123" s="1"/>
      <c r="E123" s="1"/>
      <c r="F123" s="1" t="s">
        <v>196</v>
      </c>
      <c r="G123" s="2">
        <v>6532.5159239421191</v>
      </c>
      <c r="H123" s="21">
        <v>1</v>
      </c>
      <c r="I123" s="11" t="str">
        <f t="shared" si="27"/>
        <v>Customer</v>
      </c>
      <c r="J123" s="11">
        <f t="shared" si="28"/>
        <v>6532.5159239421191</v>
      </c>
      <c r="K123" s="11">
        <f t="shared" si="29"/>
        <v>0</v>
      </c>
      <c r="L123" s="11">
        <f t="shared" si="30"/>
        <v>0</v>
      </c>
      <c r="M123" s="2">
        <f t="shared" si="32"/>
        <v>0</v>
      </c>
      <c r="N123" s="2"/>
      <c r="O123" s="2"/>
      <c r="P123" s="158"/>
    </row>
    <row r="124" spans="1:16" x14ac:dyDescent="0.2">
      <c r="A124" s="1">
        <f>A123+1</f>
        <v>112</v>
      </c>
      <c r="B124" s="1"/>
      <c r="C124" s="3">
        <v>8940</v>
      </c>
      <c r="D124" s="1"/>
      <c r="E124" s="1"/>
      <c r="F124" s="1" t="s">
        <v>197</v>
      </c>
      <c r="G124" s="2">
        <v>0</v>
      </c>
      <c r="H124" s="21">
        <v>1</v>
      </c>
      <c r="I124" s="11" t="str">
        <f t="shared" si="27"/>
        <v>Customer</v>
      </c>
      <c r="J124" s="11">
        <f t="shared" si="28"/>
        <v>0</v>
      </c>
      <c r="K124" s="11">
        <f t="shared" si="29"/>
        <v>0</v>
      </c>
      <c r="L124" s="11">
        <f t="shared" si="30"/>
        <v>0</v>
      </c>
      <c r="M124" s="2">
        <f t="shared" si="32"/>
        <v>0</v>
      </c>
      <c r="N124" s="2"/>
      <c r="O124" s="2"/>
      <c r="P124" s="158"/>
    </row>
    <row r="125" spans="1:16" x14ac:dyDescent="0.2">
      <c r="A125" s="1">
        <f>A124+1</f>
        <v>113</v>
      </c>
      <c r="B125" s="1"/>
      <c r="C125" s="3" t="s">
        <v>394</v>
      </c>
      <c r="D125" s="1"/>
      <c r="E125" s="1"/>
      <c r="F125" s="1" t="s">
        <v>105</v>
      </c>
      <c r="G125" s="2">
        <v>5866.1957568348671</v>
      </c>
      <c r="H125" s="21">
        <v>10</v>
      </c>
      <c r="I125" s="11" t="str">
        <f t="shared" si="27"/>
        <v>Composite of Accts. 871-879 &amp; 886-893</v>
      </c>
      <c r="J125" s="11">
        <f>$G125*VLOOKUP($H125,class,6)</f>
        <v>930.55498118458331</v>
      </c>
      <c r="K125" s="11">
        <f>$G125*VLOOKUP($H125,class,7)</f>
        <v>4915.4879062993114</v>
      </c>
      <c r="L125" s="11">
        <f>$G125*VLOOKUP($H125,class,8)</f>
        <v>20.152869350972328</v>
      </c>
      <c r="M125" s="2">
        <f t="shared" si="32"/>
        <v>0</v>
      </c>
      <c r="N125" s="2"/>
      <c r="O125" s="2"/>
      <c r="P125" s="158"/>
    </row>
    <row r="126" spans="1:16" x14ac:dyDescent="0.2">
      <c r="A126" s="1">
        <f t="shared" si="24"/>
        <v>114</v>
      </c>
      <c r="B126" s="1"/>
      <c r="C126" s="3"/>
      <c r="D126" s="1" t="s">
        <v>25</v>
      </c>
      <c r="E126" s="1"/>
      <c r="G126" s="2">
        <f>SUM(G101:G125)</f>
        <v>7345540.8008699296</v>
      </c>
      <c r="H126" s="21"/>
      <c r="I126" s="1"/>
      <c r="J126" s="2">
        <f>SUM(J101:J125)</f>
        <v>1165223.5733490416</v>
      </c>
      <c r="K126" s="2">
        <f>SUM(K101:K125)</f>
        <v>6155082.1807872895</v>
      </c>
      <c r="L126" s="2">
        <f>SUM(L101:L125)</f>
        <v>25235.046733599058</v>
      </c>
      <c r="M126" s="2">
        <f t="shared" si="32"/>
        <v>0</v>
      </c>
      <c r="N126" s="2"/>
      <c r="O126" s="2"/>
      <c r="P126" s="158"/>
    </row>
    <row r="127" spans="1:16" x14ac:dyDescent="0.2">
      <c r="A127" s="1">
        <f t="shared" si="24"/>
        <v>115</v>
      </c>
      <c r="B127" s="1"/>
      <c r="C127" s="3"/>
      <c r="D127" s="1"/>
      <c r="E127" s="1"/>
      <c r="G127" s="2"/>
      <c r="H127" s="21"/>
      <c r="I127" s="1"/>
      <c r="J127" s="2"/>
      <c r="K127" s="2"/>
      <c r="L127" s="2"/>
      <c r="M127" s="2"/>
      <c r="N127" s="2"/>
      <c r="O127" s="2"/>
    </row>
    <row r="128" spans="1:16" x14ac:dyDescent="0.2">
      <c r="A128" s="1">
        <f t="shared" si="24"/>
        <v>116</v>
      </c>
      <c r="B128" s="1"/>
      <c r="C128" s="3"/>
      <c r="D128" s="1" t="s">
        <v>208</v>
      </c>
      <c r="E128" s="1"/>
      <c r="G128" s="2"/>
      <c r="H128" s="21"/>
      <c r="I128" s="11"/>
      <c r="J128" s="11"/>
      <c r="K128" s="11"/>
      <c r="L128" s="11"/>
      <c r="M128" s="2"/>
      <c r="N128" s="2"/>
      <c r="O128" s="2"/>
    </row>
    <row r="129" spans="1:16" x14ac:dyDescent="0.2">
      <c r="A129" s="1">
        <f t="shared" si="24"/>
        <v>117</v>
      </c>
      <c r="B129" s="1"/>
      <c r="C129" s="3">
        <v>9010</v>
      </c>
      <c r="D129" s="1"/>
      <c r="E129" s="1" t="s">
        <v>113</v>
      </c>
      <c r="G129" s="2">
        <v>0</v>
      </c>
      <c r="H129" s="21">
        <v>1</v>
      </c>
      <c r="I129" s="11" t="str">
        <f>VLOOKUP($H129,class,3)</f>
        <v>Customer</v>
      </c>
      <c r="J129" s="11">
        <f t="shared" ref="J129:J166" si="33">$G129*VLOOKUP($H129,class,6)</f>
        <v>0</v>
      </c>
      <c r="K129" s="11">
        <f t="shared" ref="K129:K166" si="34">$G129*VLOOKUP($H129,class,7)</f>
        <v>0</v>
      </c>
      <c r="L129" s="11">
        <f t="shared" ref="L129:L166" si="35">$G129*VLOOKUP($H129,class,8)</f>
        <v>0</v>
      </c>
      <c r="M129" s="2">
        <f t="shared" ref="M129:M134" si="36">SUM(J129:L129)-G129</f>
        <v>0</v>
      </c>
      <c r="N129" s="2"/>
      <c r="O129" s="2"/>
      <c r="P129" s="158"/>
    </row>
    <row r="130" spans="1:16" x14ac:dyDescent="0.2">
      <c r="A130" s="1">
        <f t="shared" si="24"/>
        <v>118</v>
      </c>
      <c r="B130" s="1"/>
      <c r="C130" s="3">
        <v>9020</v>
      </c>
      <c r="D130" s="1"/>
      <c r="E130" s="1" t="s">
        <v>205</v>
      </c>
      <c r="G130" s="2">
        <v>1085047.0517187177</v>
      </c>
      <c r="H130" s="21">
        <v>1</v>
      </c>
      <c r="I130" s="11" t="str">
        <f>VLOOKUP($H130,class,3)</f>
        <v>Customer</v>
      </c>
      <c r="J130" s="11">
        <f t="shared" si="33"/>
        <v>1085047.0517187177</v>
      </c>
      <c r="K130" s="11">
        <f t="shared" si="34"/>
        <v>0</v>
      </c>
      <c r="L130" s="11">
        <f t="shared" si="35"/>
        <v>0</v>
      </c>
      <c r="M130" s="2">
        <f t="shared" si="36"/>
        <v>0</v>
      </c>
      <c r="N130" s="2"/>
      <c r="O130" s="2"/>
      <c r="P130" s="158"/>
    </row>
    <row r="131" spans="1:16" x14ac:dyDescent="0.2">
      <c r="A131" s="1">
        <f t="shared" si="24"/>
        <v>119</v>
      </c>
      <c r="B131" s="1"/>
      <c r="C131" s="3">
        <v>9030</v>
      </c>
      <c r="D131" s="1"/>
      <c r="E131" s="1" t="s">
        <v>206</v>
      </c>
      <c r="G131" s="2">
        <v>1220802.3783195349</v>
      </c>
      <c r="H131" s="21">
        <v>1</v>
      </c>
      <c r="I131" s="11" t="str">
        <f>VLOOKUP($H131,class,3)</f>
        <v>Customer</v>
      </c>
      <c r="J131" s="11">
        <f t="shared" si="33"/>
        <v>1220802.3783195349</v>
      </c>
      <c r="K131" s="11">
        <f t="shared" si="34"/>
        <v>0</v>
      </c>
      <c r="L131" s="11">
        <f t="shared" si="35"/>
        <v>0</v>
      </c>
      <c r="M131" s="2">
        <f t="shared" si="36"/>
        <v>0</v>
      </c>
      <c r="N131" s="2"/>
      <c r="O131" s="2"/>
      <c r="P131" s="158"/>
    </row>
    <row r="132" spans="1:16" x14ac:dyDescent="0.2">
      <c r="A132" s="1">
        <f t="shared" si="24"/>
        <v>120</v>
      </c>
      <c r="B132" s="1"/>
      <c r="C132" s="3">
        <v>9040</v>
      </c>
      <c r="D132" s="1"/>
      <c r="E132" s="1" t="s">
        <v>114</v>
      </c>
      <c r="G132" s="2">
        <v>341050.48677183327</v>
      </c>
      <c r="H132" s="21">
        <v>1</v>
      </c>
      <c r="I132" s="11" t="str">
        <f>VLOOKUP($H132,class,3)</f>
        <v>Customer</v>
      </c>
      <c r="J132" s="11">
        <f t="shared" si="33"/>
        <v>341050.48677183327</v>
      </c>
      <c r="K132" s="11">
        <f t="shared" si="34"/>
        <v>0</v>
      </c>
      <c r="L132" s="11">
        <f t="shared" si="35"/>
        <v>0</v>
      </c>
      <c r="M132" s="2">
        <f t="shared" si="36"/>
        <v>0</v>
      </c>
      <c r="N132" s="2"/>
      <c r="O132" s="2"/>
      <c r="P132" s="158"/>
    </row>
    <row r="133" spans="1:16" x14ac:dyDescent="0.2">
      <c r="A133" s="1">
        <f t="shared" si="24"/>
        <v>121</v>
      </c>
      <c r="B133" s="1"/>
      <c r="C133" s="3">
        <v>9050</v>
      </c>
      <c r="D133" s="1"/>
      <c r="E133" s="1" t="s">
        <v>207</v>
      </c>
      <c r="G133" s="2">
        <v>0</v>
      </c>
      <c r="H133" s="21">
        <v>1</v>
      </c>
      <c r="I133" s="11" t="str">
        <f>VLOOKUP($H133,class,3)</f>
        <v>Customer</v>
      </c>
      <c r="J133" s="11">
        <f t="shared" si="33"/>
        <v>0</v>
      </c>
      <c r="K133" s="11">
        <f t="shared" si="34"/>
        <v>0</v>
      </c>
      <c r="L133" s="11">
        <f t="shared" si="35"/>
        <v>0</v>
      </c>
      <c r="M133" s="2">
        <f t="shared" si="36"/>
        <v>0</v>
      </c>
      <c r="N133" s="2"/>
      <c r="O133" s="2"/>
      <c r="P133" s="158"/>
    </row>
    <row r="134" spans="1:16" x14ac:dyDescent="0.2">
      <c r="A134" s="1">
        <f t="shared" si="24"/>
        <v>122</v>
      </c>
      <c r="B134" s="1"/>
      <c r="C134" s="3"/>
      <c r="D134" s="1" t="s">
        <v>209</v>
      </c>
      <c r="E134" s="1"/>
      <c r="G134" s="2">
        <f>SUM(G129:G133)</f>
        <v>2646899.916810086</v>
      </c>
      <c r="H134" s="21"/>
      <c r="I134" s="11"/>
      <c r="J134" s="2">
        <f>SUM(J129:J133)</f>
        <v>2646899.916810086</v>
      </c>
      <c r="K134" s="2">
        <f>SUM(K129:K133)</f>
        <v>0</v>
      </c>
      <c r="L134" s="2">
        <f>SUM(L129:L133)</f>
        <v>0</v>
      </c>
      <c r="M134" s="2">
        <f t="shared" si="36"/>
        <v>0</v>
      </c>
      <c r="N134" s="2"/>
      <c r="O134" s="2"/>
    </row>
    <row r="135" spans="1:16" x14ac:dyDescent="0.2">
      <c r="A135" s="1">
        <f t="shared" si="24"/>
        <v>123</v>
      </c>
      <c r="B135" s="1"/>
      <c r="C135" s="3"/>
      <c r="D135" s="1"/>
      <c r="E135" s="1"/>
      <c r="G135" s="2"/>
      <c r="H135" s="21"/>
      <c r="I135" s="11"/>
      <c r="J135" s="11"/>
      <c r="K135" s="11"/>
      <c r="L135" s="11"/>
      <c r="M135" s="2"/>
      <c r="N135" s="2"/>
      <c r="O135" s="2"/>
    </row>
    <row r="136" spans="1:16" x14ac:dyDescent="0.2">
      <c r="A136" s="1">
        <f t="shared" si="24"/>
        <v>124</v>
      </c>
      <c r="B136" s="1"/>
      <c r="C136" s="3"/>
      <c r="D136" s="1" t="s">
        <v>214</v>
      </c>
      <c r="E136" s="1"/>
      <c r="G136" s="2"/>
      <c r="H136" s="21"/>
      <c r="I136" s="11"/>
      <c r="J136" s="11"/>
      <c r="K136" s="11"/>
      <c r="L136" s="11"/>
      <c r="M136" s="2"/>
      <c r="N136" s="2"/>
      <c r="O136" s="2"/>
    </row>
    <row r="137" spans="1:16" x14ac:dyDescent="0.2">
      <c r="A137" s="1">
        <f t="shared" si="24"/>
        <v>125</v>
      </c>
      <c r="B137" s="1"/>
      <c r="C137" s="3">
        <v>9070</v>
      </c>
      <c r="D137" s="1"/>
      <c r="E137" s="1" t="s">
        <v>113</v>
      </c>
      <c r="G137" s="2">
        <f>+P137</f>
        <v>0</v>
      </c>
      <c r="H137" s="21">
        <v>1</v>
      </c>
      <c r="I137" s="11" t="str">
        <f>VLOOKUP($H137,class,3)</f>
        <v>Customer</v>
      </c>
      <c r="J137" s="11">
        <f t="shared" si="33"/>
        <v>0</v>
      </c>
      <c r="K137" s="11">
        <f t="shared" si="34"/>
        <v>0</v>
      </c>
      <c r="L137" s="11">
        <f t="shared" si="35"/>
        <v>0</v>
      </c>
      <c r="M137" s="2">
        <f>SUM(J137:L137)-G137</f>
        <v>0</v>
      </c>
      <c r="N137" s="2"/>
      <c r="O137" s="2"/>
      <c r="P137" s="158"/>
    </row>
    <row r="138" spans="1:16" x14ac:dyDescent="0.2">
      <c r="A138" s="1">
        <f t="shared" si="24"/>
        <v>126</v>
      </c>
      <c r="B138" s="1"/>
      <c r="C138" s="3">
        <v>9080</v>
      </c>
      <c r="D138" s="1"/>
      <c r="E138" s="1" t="s">
        <v>210</v>
      </c>
      <c r="G138" s="2">
        <f>+P138</f>
        <v>0</v>
      </c>
      <c r="H138" s="21">
        <v>1</v>
      </c>
      <c r="I138" s="11" t="str">
        <f>VLOOKUP($H138,class,3)</f>
        <v>Customer</v>
      </c>
      <c r="J138" s="11">
        <f t="shared" si="33"/>
        <v>0</v>
      </c>
      <c r="K138" s="11">
        <f t="shared" si="34"/>
        <v>0</v>
      </c>
      <c r="L138" s="11">
        <f t="shared" si="35"/>
        <v>0</v>
      </c>
      <c r="M138" s="2">
        <f>SUM(J138:L138)-G138</f>
        <v>0</v>
      </c>
      <c r="N138" s="2"/>
      <c r="O138" s="2"/>
      <c r="P138" s="158"/>
    </row>
    <row r="139" spans="1:16" x14ac:dyDescent="0.2">
      <c r="A139" s="1">
        <f t="shared" si="24"/>
        <v>127</v>
      </c>
      <c r="B139" s="1"/>
      <c r="C139" s="3">
        <v>9090</v>
      </c>
      <c r="D139" s="1"/>
      <c r="E139" s="1" t="s">
        <v>211</v>
      </c>
      <c r="G139" s="2">
        <v>128271.64717990512</v>
      </c>
      <c r="H139" s="21">
        <v>1</v>
      </c>
      <c r="I139" s="11" t="str">
        <f>VLOOKUP($H139,class,3)</f>
        <v>Customer</v>
      </c>
      <c r="J139" s="11">
        <f t="shared" si="33"/>
        <v>128271.64717990512</v>
      </c>
      <c r="K139" s="11">
        <f t="shared" si="34"/>
        <v>0</v>
      </c>
      <c r="L139" s="11">
        <f t="shared" si="35"/>
        <v>0</v>
      </c>
      <c r="M139" s="2">
        <f>SUM(J139:L139)-G139</f>
        <v>0</v>
      </c>
      <c r="N139" s="2"/>
      <c r="O139" s="2"/>
      <c r="P139" s="158"/>
    </row>
    <row r="140" spans="1:16" x14ac:dyDescent="0.2">
      <c r="A140" s="1">
        <f t="shared" si="24"/>
        <v>128</v>
      </c>
      <c r="B140" s="1"/>
      <c r="C140" s="3">
        <v>9100</v>
      </c>
      <c r="D140" s="1"/>
      <c r="E140" s="1" t="s">
        <v>212</v>
      </c>
      <c r="G140" s="2">
        <v>0</v>
      </c>
      <c r="H140" s="21">
        <v>1</v>
      </c>
      <c r="I140" s="11" t="str">
        <f>VLOOKUP($H140,class,3)</f>
        <v>Customer</v>
      </c>
      <c r="J140" s="11">
        <f t="shared" si="33"/>
        <v>0</v>
      </c>
      <c r="K140" s="11">
        <f t="shared" si="34"/>
        <v>0</v>
      </c>
      <c r="L140" s="11">
        <f t="shared" si="35"/>
        <v>0</v>
      </c>
      <c r="M140" s="2">
        <f>SUM(J140:L140)-G140</f>
        <v>0</v>
      </c>
      <c r="N140" s="2"/>
      <c r="O140" s="2"/>
      <c r="P140" s="158"/>
    </row>
    <row r="141" spans="1:16" x14ac:dyDescent="0.2">
      <c r="A141" s="1">
        <f t="shared" si="24"/>
        <v>129</v>
      </c>
      <c r="B141" s="1"/>
      <c r="C141" s="3"/>
      <c r="D141" s="1" t="s">
        <v>213</v>
      </c>
      <c r="E141" s="1"/>
      <c r="G141" s="2">
        <f>SUM(G137:G140)</f>
        <v>128271.64717990512</v>
      </c>
      <c r="H141" s="21"/>
      <c r="I141" s="11"/>
      <c r="J141" s="2">
        <f>SUM(J137:J140)</f>
        <v>128271.64717990512</v>
      </c>
      <c r="K141" s="2">
        <f>SUM(K137:K140)</f>
        <v>0</v>
      </c>
      <c r="L141" s="2">
        <f>SUM(L137:L140)</f>
        <v>0</v>
      </c>
      <c r="M141" s="2">
        <f>SUM(J141:L141)-G141</f>
        <v>0</v>
      </c>
      <c r="N141" s="2"/>
      <c r="O141" s="2"/>
    </row>
    <row r="142" spans="1:16" x14ac:dyDescent="0.2">
      <c r="A142" s="1">
        <f t="shared" si="24"/>
        <v>130</v>
      </c>
      <c r="B142" s="1"/>
      <c r="C142" s="3"/>
      <c r="D142" s="1"/>
      <c r="E142" s="1"/>
      <c r="G142" s="2"/>
      <c r="H142" s="21"/>
      <c r="I142" s="11"/>
      <c r="J142" s="11"/>
      <c r="K142" s="11"/>
      <c r="L142" s="11"/>
      <c r="M142" s="2"/>
      <c r="N142" s="2"/>
      <c r="O142" s="2"/>
    </row>
    <row r="143" spans="1:16" x14ac:dyDescent="0.2">
      <c r="A143" s="1">
        <f t="shared" si="24"/>
        <v>131</v>
      </c>
      <c r="B143" s="1"/>
      <c r="C143" s="3"/>
      <c r="D143" s="1" t="s">
        <v>219</v>
      </c>
      <c r="E143" s="1"/>
      <c r="G143" s="2"/>
      <c r="H143" s="21"/>
      <c r="I143" s="11"/>
      <c r="J143" s="11"/>
      <c r="K143" s="11"/>
      <c r="L143" s="11"/>
      <c r="M143" s="2"/>
      <c r="N143" s="2"/>
      <c r="O143" s="2"/>
    </row>
    <row r="144" spans="1:16" x14ac:dyDescent="0.2">
      <c r="A144" s="1">
        <f t="shared" si="24"/>
        <v>132</v>
      </c>
      <c r="B144" s="1"/>
      <c r="C144" s="3">
        <v>9110</v>
      </c>
      <c r="D144" s="1"/>
      <c r="E144" s="1" t="s">
        <v>113</v>
      </c>
      <c r="G144" s="2">
        <v>253467.52409467613</v>
      </c>
      <c r="H144" s="21">
        <v>1</v>
      </c>
      <c r="I144" s="11" t="str">
        <f>VLOOKUP($H144,class,3)</f>
        <v>Customer</v>
      </c>
      <c r="J144" s="11">
        <f t="shared" si="33"/>
        <v>253467.52409467613</v>
      </c>
      <c r="K144" s="11">
        <f t="shared" si="34"/>
        <v>0</v>
      </c>
      <c r="L144" s="11">
        <f t="shared" si="35"/>
        <v>0</v>
      </c>
      <c r="M144" s="2">
        <f>SUM(J144:L144)-G144</f>
        <v>0</v>
      </c>
      <c r="N144" s="2"/>
      <c r="O144" s="2"/>
      <c r="P144" s="158"/>
    </row>
    <row r="145" spans="1:18" x14ac:dyDescent="0.2">
      <c r="A145" s="1">
        <f t="shared" si="24"/>
        <v>133</v>
      </c>
      <c r="B145" s="1"/>
      <c r="C145" s="3">
        <v>9120</v>
      </c>
      <c r="D145" s="1"/>
      <c r="E145" s="1" t="s">
        <v>215</v>
      </c>
      <c r="G145" s="2">
        <v>115937.25847628263</v>
      </c>
      <c r="H145" s="21">
        <v>1</v>
      </c>
      <c r="I145" s="11" t="str">
        <f>VLOOKUP($H145,class,3)</f>
        <v>Customer</v>
      </c>
      <c r="J145" s="11">
        <f t="shared" si="33"/>
        <v>115937.25847628263</v>
      </c>
      <c r="K145" s="11">
        <f t="shared" si="34"/>
        <v>0</v>
      </c>
      <c r="L145" s="11">
        <f t="shared" si="35"/>
        <v>0</v>
      </c>
      <c r="M145" s="2">
        <f>SUM(J145:L145)-G145</f>
        <v>0</v>
      </c>
      <c r="N145" s="2"/>
      <c r="O145" s="2"/>
      <c r="P145" s="158"/>
    </row>
    <row r="146" spans="1:18" x14ac:dyDescent="0.2">
      <c r="A146" s="1">
        <f t="shared" si="24"/>
        <v>134</v>
      </c>
      <c r="B146" s="1"/>
      <c r="C146" s="3">
        <v>9130</v>
      </c>
      <c r="D146" s="1"/>
      <c r="E146" s="1" t="s">
        <v>216</v>
      </c>
      <c r="G146" s="2">
        <v>35170.346903187507</v>
      </c>
      <c r="H146" s="21">
        <v>1</v>
      </c>
      <c r="I146" s="11" t="str">
        <f>VLOOKUP($H146,class,3)</f>
        <v>Customer</v>
      </c>
      <c r="J146" s="11">
        <f t="shared" si="33"/>
        <v>35170.346903187507</v>
      </c>
      <c r="K146" s="11">
        <f t="shared" si="34"/>
        <v>0</v>
      </c>
      <c r="L146" s="11">
        <f t="shared" si="35"/>
        <v>0</v>
      </c>
      <c r="M146" s="2">
        <f>SUM(J146:L146)-G146</f>
        <v>0</v>
      </c>
      <c r="N146" s="2"/>
      <c r="O146" s="2"/>
      <c r="P146" s="158"/>
    </row>
    <row r="147" spans="1:18" x14ac:dyDescent="0.2">
      <c r="A147" s="1">
        <f t="shared" si="24"/>
        <v>135</v>
      </c>
      <c r="B147" s="1"/>
      <c r="C147" s="3">
        <v>9160</v>
      </c>
      <c r="D147" s="1"/>
      <c r="E147" s="1" t="s">
        <v>217</v>
      </c>
      <c r="G147" s="2">
        <v>-196297.42596781999</v>
      </c>
      <c r="H147" s="21">
        <v>1</v>
      </c>
      <c r="I147" s="11" t="str">
        <f>VLOOKUP($H147,class,3)</f>
        <v>Customer</v>
      </c>
      <c r="J147" s="11">
        <f t="shared" si="33"/>
        <v>-196297.42596781999</v>
      </c>
      <c r="K147" s="11">
        <f t="shared" si="34"/>
        <v>0</v>
      </c>
      <c r="L147" s="11">
        <f t="shared" si="35"/>
        <v>0</v>
      </c>
      <c r="M147" s="2">
        <f>SUM(J147:L147)-G147</f>
        <v>0</v>
      </c>
      <c r="N147" s="2"/>
      <c r="O147" s="2"/>
      <c r="P147" s="158"/>
    </row>
    <row r="148" spans="1:18" x14ac:dyDescent="0.2">
      <c r="A148" s="1">
        <f t="shared" si="24"/>
        <v>136</v>
      </c>
      <c r="B148" s="1"/>
      <c r="C148" s="3"/>
      <c r="D148" s="1" t="s">
        <v>218</v>
      </c>
      <c r="E148" s="1"/>
      <c r="G148" s="2">
        <f>SUM(G144:G147)</f>
        <v>208277.7035063263</v>
      </c>
      <c r="H148" s="21"/>
      <c r="I148" s="11"/>
      <c r="J148" s="2">
        <f>SUM(J144:J147)</f>
        <v>208277.7035063263</v>
      </c>
      <c r="K148" s="2">
        <f>SUM(K144:K147)</f>
        <v>0</v>
      </c>
      <c r="L148" s="2">
        <f>SUM(L144:L147)</f>
        <v>0</v>
      </c>
      <c r="M148" s="2">
        <f>SUM(J148:L148)-G148</f>
        <v>0</v>
      </c>
      <c r="N148" s="2"/>
      <c r="O148" s="2"/>
      <c r="P148" s="158"/>
    </row>
    <row r="149" spans="1:18" x14ac:dyDescent="0.2">
      <c r="A149" s="1">
        <f t="shared" si="24"/>
        <v>137</v>
      </c>
      <c r="B149" s="1"/>
      <c r="C149" s="3"/>
      <c r="D149" s="1"/>
      <c r="E149" s="1"/>
      <c r="G149" s="2"/>
      <c r="H149" s="21"/>
      <c r="I149" s="11"/>
      <c r="J149" s="11"/>
      <c r="K149" s="11"/>
      <c r="L149" s="11"/>
      <c r="M149" s="2"/>
      <c r="N149" s="2"/>
      <c r="O149" s="2"/>
    </row>
    <row r="150" spans="1:18" x14ac:dyDescent="0.2">
      <c r="A150" s="1">
        <f t="shared" si="24"/>
        <v>138</v>
      </c>
      <c r="B150" s="1"/>
      <c r="C150" s="3"/>
      <c r="D150" s="1" t="s">
        <v>31</v>
      </c>
      <c r="E150" s="1"/>
      <c r="G150" s="2"/>
      <c r="H150" s="21"/>
      <c r="I150" s="1"/>
      <c r="J150" s="2"/>
      <c r="K150" s="2"/>
      <c r="L150" s="2"/>
      <c r="M150" s="1"/>
      <c r="N150" s="1"/>
      <c r="O150" s="2"/>
    </row>
    <row r="151" spans="1:18" x14ac:dyDescent="0.2">
      <c r="A151" s="1">
        <f t="shared" si="24"/>
        <v>139</v>
      </c>
      <c r="B151" s="1"/>
      <c r="C151" s="3"/>
      <c r="D151" s="1"/>
      <c r="E151" s="1" t="s">
        <v>70</v>
      </c>
      <c r="G151" s="2"/>
      <c r="H151" s="21"/>
      <c r="I151" s="1"/>
      <c r="J151" s="2"/>
      <c r="K151" s="2"/>
      <c r="L151" s="2"/>
      <c r="M151" s="2"/>
      <c r="N151" s="2"/>
      <c r="O151" s="5"/>
    </row>
    <row r="152" spans="1:18" x14ac:dyDescent="0.2">
      <c r="A152" s="1">
        <f t="shared" si="24"/>
        <v>140</v>
      </c>
      <c r="B152" s="1"/>
      <c r="C152" s="3">
        <v>9200</v>
      </c>
      <c r="D152" s="1"/>
      <c r="F152" s="1" t="s">
        <v>198</v>
      </c>
      <c r="G152" s="89">
        <f>+P152+Q152</f>
        <v>-834542.58422246657</v>
      </c>
      <c r="H152" s="21">
        <v>17</v>
      </c>
      <c r="I152" s="11" t="str">
        <f t="shared" ref="I152:I166" si="37">VLOOKUP($H152,class,3)</f>
        <v>Composite of Accts. 870-902, 905-916, 924 &amp; 928-930.1</v>
      </c>
      <c r="J152" s="11">
        <f t="shared" si="33"/>
        <v>-298399.20340243803</v>
      </c>
      <c r="K152" s="11">
        <f t="shared" si="34"/>
        <v>-533951.88505604386</v>
      </c>
      <c r="L152" s="11">
        <f t="shared" si="35"/>
        <v>-2191.4957639845857</v>
      </c>
      <c r="M152" s="2">
        <f>SUM(J152:L152)-G152</f>
        <v>0</v>
      </c>
      <c r="N152" s="176">
        <v>9200</v>
      </c>
      <c r="O152" s="2" t="s">
        <v>198</v>
      </c>
      <c r="P152" s="158">
        <v>128440.24159693743</v>
      </c>
      <c r="Q152" s="158">
        <v>-962982.82581940398</v>
      </c>
      <c r="R152" t="s">
        <v>463</v>
      </c>
    </row>
    <row r="153" spans="1:18" x14ac:dyDescent="0.2">
      <c r="A153" s="1">
        <f t="shared" si="24"/>
        <v>141</v>
      </c>
      <c r="B153" s="1"/>
      <c r="C153" s="3">
        <v>9210</v>
      </c>
      <c r="D153" s="1"/>
      <c r="F153" s="1" t="s">
        <v>106</v>
      </c>
      <c r="G153" s="89">
        <f>+P153+Q153</f>
        <v>17615.50272749288</v>
      </c>
      <c r="H153" s="21">
        <v>17</v>
      </c>
      <c r="I153" s="11" t="str">
        <f t="shared" si="37"/>
        <v>Composite of Accts. 870-902, 905-916, 924 &amp; 928-930.1</v>
      </c>
      <c r="J153" s="11">
        <f t="shared" si="33"/>
        <v>6298.6024689377873</v>
      </c>
      <c r="K153" s="11">
        <f t="shared" si="34"/>
        <v>11270.64222410892</v>
      </c>
      <c r="L153" s="11">
        <f t="shared" si="35"/>
        <v>46.258034446171166</v>
      </c>
      <c r="M153" s="2">
        <f t="shared" ref="M153:M164" si="38">SUM(J153:L153)-G153</f>
        <v>0</v>
      </c>
      <c r="N153" s="176">
        <v>9210</v>
      </c>
      <c r="O153" s="2" t="s">
        <v>106</v>
      </c>
      <c r="P153" s="158">
        <v>17615.50272749288</v>
      </c>
      <c r="Q153" s="158"/>
    </row>
    <row r="154" spans="1:18" x14ac:dyDescent="0.2">
      <c r="A154" s="1">
        <f t="shared" si="24"/>
        <v>142</v>
      </c>
      <c r="B154" s="1"/>
      <c r="C154" s="3">
        <v>9220</v>
      </c>
      <c r="D154" s="1"/>
      <c r="F154" s="159" t="s">
        <v>199</v>
      </c>
      <c r="G154" s="89">
        <v>0</v>
      </c>
      <c r="H154" s="21">
        <v>1</v>
      </c>
      <c r="I154" s="11" t="str">
        <f t="shared" si="37"/>
        <v>Customer</v>
      </c>
      <c r="J154" s="11">
        <f t="shared" si="33"/>
        <v>0</v>
      </c>
      <c r="K154" s="11">
        <f t="shared" si="34"/>
        <v>0</v>
      </c>
      <c r="L154" s="11">
        <f t="shared" si="35"/>
        <v>0</v>
      </c>
      <c r="M154" s="2">
        <f t="shared" si="38"/>
        <v>0</v>
      </c>
      <c r="N154" s="176">
        <v>9220</v>
      </c>
      <c r="O154" s="2" t="s">
        <v>457</v>
      </c>
      <c r="P154" s="158">
        <v>14498764.188985625</v>
      </c>
    </row>
    <row r="155" spans="1:18" x14ac:dyDescent="0.2">
      <c r="A155" s="1">
        <f t="shared" si="24"/>
        <v>143</v>
      </c>
      <c r="B155" s="1"/>
      <c r="C155" s="3">
        <v>9220</v>
      </c>
      <c r="D155" s="1"/>
      <c r="F155" s="159" t="s">
        <v>200</v>
      </c>
      <c r="G155" s="89">
        <f>+P154+Q154</f>
        <v>14498764.188985625</v>
      </c>
      <c r="H155" s="21">
        <v>17</v>
      </c>
      <c r="I155" s="11" t="str">
        <f t="shared" si="37"/>
        <v>Composite of Accts. 870-902, 905-916, 924 &amp; 928-930.1</v>
      </c>
      <c r="J155" s="11">
        <f t="shared" si="33"/>
        <v>5184180.8508118009</v>
      </c>
      <c r="K155" s="11">
        <f t="shared" si="34"/>
        <v>9276509.8103468679</v>
      </c>
      <c r="L155" s="11">
        <f t="shared" si="35"/>
        <v>38073.527826955462</v>
      </c>
      <c r="M155" s="2">
        <f>SUM(J155:L155)-G155</f>
        <v>0</v>
      </c>
      <c r="N155" s="176">
        <v>9230</v>
      </c>
      <c r="O155" s="2" t="s">
        <v>107</v>
      </c>
      <c r="P155" s="158">
        <v>339696.84086385532</v>
      </c>
    </row>
    <row r="156" spans="1:18" x14ac:dyDescent="0.2">
      <c r="A156" s="1">
        <f t="shared" si="24"/>
        <v>144</v>
      </c>
      <c r="B156" s="1"/>
      <c r="C156" s="3">
        <v>9230</v>
      </c>
      <c r="D156" s="1"/>
      <c r="F156" s="1" t="s">
        <v>107</v>
      </c>
      <c r="G156" s="89">
        <f t="shared" ref="G156:G161" si="39">+P155+Q155</f>
        <v>339696.84086385532</v>
      </c>
      <c r="H156" s="21">
        <v>17</v>
      </c>
      <c r="I156" s="11" t="str">
        <f t="shared" si="37"/>
        <v>Composite of Accts. 870-902, 905-916, 924 &amp; 928-930.1</v>
      </c>
      <c r="J156" s="11">
        <f t="shared" si="33"/>
        <v>121462.06632048621</v>
      </c>
      <c r="K156" s="11">
        <f t="shared" si="34"/>
        <v>217342.73595616425</v>
      </c>
      <c r="L156" s="11">
        <f t="shared" si="35"/>
        <v>892.03858720483947</v>
      </c>
      <c r="M156" s="2">
        <f t="shared" si="38"/>
        <v>0</v>
      </c>
      <c r="N156" s="176">
        <v>9240</v>
      </c>
      <c r="O156" s="2" t="s">
        <v>102</v>
      </c>
      <c r="P156" s="158">
        <v>3718.3663252685374</v>
      </c>
    </row>
    <row r="157" spans="1:18" x14ac:dyDescent="0.2">
      <c r="A157" s="1">
        <f t="shared" si="24"/>
        <v>145</v>
      </c>
      <c r="B157" s="1"/>
      <c r="C157" s="3">
        <v>9240</v>
      </c>
      <c r="D157" s="1"/>
      <c r="F157" s="1" t="s">
        <v>102</v>
      </c>
      <c r="G157" s="89">
        <f t="shared" si="39"/>
        <v>3718.3663252685374</v>
      </c>
      <c r="H157" s="21">
        <v>5.7</v>
      </c>
      <c r="I157" s="11" t="str">
        <f t="shared" si="37"/>
        <v>Net Plant</v>
      </c>
      <c r="J157" s="11">
        <f t="shared" si="33"/>
        <v>1338.7073133284332</v>
      </c>
      <c r="K157" s="11">
        <f t="shared" si="34"/>
        <v>2342.8204224121405</v>
      </c>
      <c r="L157" s="11">
        <f t="shared" si="35"/>
        <v>36.83858952796345</v>
      </c>
      <c r="M157" s="2">
        <f t="shared" si="38"/>
        <v>0</v>
      </c>
      <c r="N157" s="176">
        <v>9250</v>
      </c>
      <c r="O157" s="2" t="s">
        <v>103</v>
      </c>
      <c r="P157" s="158">
        <v>74010.457241629658</v>
      </c>
    </row>
    <row r="158" spans="1:18" x14ac:dyDescent="0.2">
      <c r="A158" s="1">
        <f t="shared" si="24"/>
        <v>146</v>
      </c>
      <c r="B158" s="1"/>
      <c r="C158" s="3">
        <v>9250</v>
      </c>
      <c r="D158" s="1"/>
      <c r="F158" s="1" t="s">
        <v>103</v>
      </c>
      <c r="G158" s="89">
        <f t="shared" si="39"/>
        <v>74010.457241629658</v>
      </c>
      <c r="H158" s="21">
        <v>17</v>
      </c>
      <c r="I158" s="11" t="str">
        <f t="shared" si="37"/>
        <v>Composite of Accts. 870-902, 905-916, 924 &amp; 928-930.1</v>
      </c>
      <c r="J158" s="11">
        <f t="shared" si="33"/>
        <v>26463.193013605778</v>
      </c>
      <c r="K158" s="11">
        <f t="shared" si="34"/>
        <v>47352.913925712208</v>
      </c>
      <c r="L158" s="11">
        <f t="shared" si="35"/>
        <v>194.350302311664</v>
      </c>
      <c r="M158" s="2">
        <f t="shared" si="38"/>
        <v>0</v>
      </c>
      <c r="N158" s="176">
        <v>9260</v>
      </c>
      <c r="O158" s="2" t="s">
        <v>201</v>
      </c>
      <c r="P158" s="158">
        <v>1791281.1807905775</v>
      </c>
      <c r="Q158" s="158">
        <v>-708340.07131065405</v>
      </c>
      <c r="R158" t="s">
        <v>580</v>
      </c>
    </row>
    <row r="159" spans="1:18" x14ac:dyDescent="0.2">
      <c r="A159" s="1">
        <f t="shared" si="24"/>
        <v>147</v>
      </c>
      <c r="B159" s="1"/>
      <c r="C159" s="3">
        <v>9260</v>
      </c>
      <c r="D159" s="1"/>
      <c r="F159" s="1" t="s">
        <v>201</v>
      </c>
      <c r="G159" s="89">
        <f t="shared" si="39"/>
        <v>1082941.1094799235</v>
      </c>
      <c r="H159" s="21">
        <v>17</v>
      </c>
      <c r="I159" s="11" t="str">
        <f t="shared" si="37"/>
        <v>Composite of Accts. 870-902, 905-916, 924 &amp; 928-930.1</v>
      </c>
      <c r="J159" s="11">
        <f t="shared" si="33"/>
        <v>387216.6268203503</v>
      </c>
      <c r="K159" s="11">
        <f t="shared" si="34"/>
        <v>692880.69625617331</v>
      </c>
      <c r="L159" s="11">
        <f t="shared" si="35"/>
        <v>2843.7864033998439</v>
      </c>
      <c r="M159" s="2">
        <f>SUM(J159:L159)-G159</f>
        <v>0</v>
      </c>
      <c r="N159" s="176">
        <v>9270</v>
      </c>
      <c r="O159" s="2" t="s">
        <v>395</v>
      </c>
      <c r="P159" s="158">
        <v>646.41788627271671</v>
      </c>
    </row>
    <row r="160" spans="1:18" x14ac:dyDescent="0.2">
      <c r="A160" s="1">
        <f t="shared" si="24"/>
        <v>148</v>
      </c>
      <c r="B160" s="1"/>
      <c r="C160" s="3">
        <v>9270</v>
      </c>
      <c r="D160" s="1"/>
      <c r="F160" s="67" t="s">
        <v>395</v>
      </c>
      <c r="G160" s="89">
        <f t="shared" si="39"/>
        <v>646.41788627271671</v>
      </c>
      <c r="H160" s="21">
        <v>1</v>
      </c>
      <c r="I160" s="11" t="str">
        <f t="shared" si="37"/>
        <v>Customer</v>
      </c>
      <c r="J160" s="11">
        <f t="shared" si="33"/>
        <v>646.41788627271671</v>
      </c>
      <c r="K160" s="11">
        <f t="shared" si="34"/>
        <v>0</v>
      </c>
      <c r="L160" s="11">
        <f t="shared" si="35"/>
        <v>0</v>
      </c>
      <c r="M160" s="2">
        <f t="shared" si="38"/>
        <v>0</v>
      </c>
      <c r="N160" s="176">
        <v>9280</v>
      </c>
      <c r="O160" s="2" t="s">
        <v>458</v>
      </c>
      <c r="P160" s="158">
        <v>671993.94135810703</v>
      </c>
      <c r="Q160" s="158">
        <v>180926.55666666661</v>
      </c>
      <c r="R160" t="s">
        <v>460</v>
      </c>
    </row>
    <row r="161" spans="1:18" x14ac:dyDescent="0.2">
      <c r="A161" s="1">
        <f t="shared" si="24"/>
        <v>149</v>
      </c>
      <c r="B161" s="1"/>
      <c r="C161" s="3">
        <v>9280</v>
      </c>
      <c r="D161" s="1"/>
      <c r="F161" s="1" t="s">
        <v>202</v>
      </c>
      <c r="G161" s="89">
        <f t="shared" si="39"/>
        <v>852920.49802477367</v>
      </c>
      <c r="H161" s="21">
        <v>1</v>
      </c>
      <c r="I161" s="11" t="str">
        <f t="shared" si="37"/>
        <v>Customer</v>
      </c>
      <c r="J161" s="11">
        <f t="shared" si="33"/>
        <v>852920.49802477367</v>
      </c>
      <c r="K161" s="11">
        <f t="shared" si="34"/>
        <v>0</v>
      </c>
      <c r="L161" s="11">
        <f t="shared" si="35"/>
        <v>0</v>
      </c>
      <c r="M161" s="2">
        <f t="shared" si="38"/>
        <v>0</v>
      </c>
      <c r="N161" s="176">
        <v>930.2</v>
      </c>
      <c r="O161" s="2" t="s">
        <v>204</v>
      </c>
      <c r="P161" s="158">
        <v>41757.417661238971</v>
      </c>
      <c r="Q161" s="158">
        <v>-84082.876962911498</v>
      </c>
      <c r="R161" t="s">
        <v>461</v>
      </c>
    </row>
    <row r="162" spans="1:18" x14ac:dyDescent="0.2">
      <c r="A162" s="1">
        <f t="shared" si="24"/>
        <v>150</v>
      </c>
      <c r="B162" s="1"/>
      <c r="C162" s="21">
        <v>930.1</v>
      </c>
      <c r="D162" s="1"/>
      <c r="F162" s="1" t="s">
        <v>203</v>
      </c>
      <c r="G162" s="89">
        <v>0</v>
      </c>
      <c r="H162" s="21">
        <v>1</v>
      </c>
      <c r="I162" s="11" t="str">
        <f t="shared" si="37"/>
        <v>Customer</v>
      </c>
      <c r="J162" s="11">
        <f t="shared" si="33"/>
        <v>0</v>
      </c>
      <c r="K162" s="11">
        <f t="shared" si="34"/>
        <v>0</v>
      </c>
      <c r="L162" s="11">
        <f t="shared" si="35"/>
        <v>0</v>
      </c>
      <c r="M162" s="2">
        <f>SUM(J162:L162)-G162</f>
        <v>0</v>
      </c>
      <c r="N162" s="176">
        <v>9310</v>
      </c>
      <c r="O162" s="2" t="s">
        <v>459</v>
      </c>
      <c r="P162" s="158">
        <v>11100.191053614941</v>
      </c>
      <c r="Q162" s="158">
        <v>-19375.2</v>
      </c>
      <c r="R162" t="s">
        <v>462</v>
      </c>
    </row>
    <row r="163" spans="1:18" x14ac:dyDescent="0.2">
      <c r="A163" s="1">
        <f t="shared" si="24"/>
        <v>151</v>
      </c>
      <c r="B163" s="1"/>
      <c r="C163" s="21">
        <v>930.2</v>
      </c>
      <c r="D163" s="1"/>
      <c r="F163" s="1" t="s">
        <v>204</v>
      </c>
      <c r="G163" s="89">
        <f>+P161+Q161</f>
        <v>-42325.459301672527</v>
      </c>
      <c r="H163" s="21">
        <v>17</v>
      </c>
      <c r="I163" s="11" t="str">
        <f t="shared" si="37"/>
        <v>Composite of Accts. 870-902, 905-916, 924 &amp; 928-930.1</v>
      </c>
      <c r="J163" s="11">
        <f t="shared" si="33"/>
        <v>-15133.899189852014</v>
      </c>
      <c r="K163" s="11">
        <f t="shared" si="34"/>
        <v>-27080.414118168505</v>
      </c>
      <c r="L163" s="11">
        <f t="shared" si="35"/>
        <v>-111.14599365200404</v>
      </c>
      <c r="M163" s="2">
        <f>SUM(J163:L163)-G163</f>
        <v>0</v>
      </c>
      <c r="N163" s="176"/>
      <c r="O163" s="2"/>
    </row>
    <row r="164" spans="1:18" x14ac:dyDescent="0.2">
      <c r="A164" s="1">
        <f t="shared" si="24"/>
        <v>152</v>
      </c>
      <c r="B164" s="1"/>
      <c r="C164" s="3">
        <v>9310</v>
      </c>
      <c r="D164" s="1"/>
      <c r="F164" s="1" t="s">
        <v>90</v>
      </c>
      <c r="G164" s="89">
        <f>+P162+Q162</f>
        <v>-8275.00894638506</v>
      </c>
      <c r="H164" s="21">
        <v>17</v>
      </c>
      <c r="I164" s="11" t="str">
        <f t="shared" si="37"/>
        <v>Composite of Accts. 870-902, 905-916, 924 &amp; 928-930.1</v>
      </c>
      <c r="J164" s="11">
        <f t="shared" si="33"/>
        <v>-2958.8137555016756</v>
      </c>
      <c r="K164" s="11">
        <f t="shared" si="34"/>
        <v>-5294.4651469098535</v>
      </c>
      <c r="L164" s="11">
        <f t="shared" si="35"/>
        <v>-21.730043973529813</v>
      </c>
      <c r="M164" s="2">
        <f t="shared" si="38"/>
        <v>0</v>
      </c>
      <c r="N164" s="2"/>
      <c r="O164" s="2"/>
    </row>
    <row r="165" spans="1:18" x14ac:dyDescent="0.2">
      <c r="A165" s="1">
        <f t="shared" si="24"/>
        <v>153</v>
      </c>
      <c r="B165" s="1"/>
      <c r="C165" s="3"/>
      <c r="D165" s="1"/>
      <c r="E165" s="1" t="s">
        <v>79</v>
      </c>
      <c r="F165" s="1"/>
      <c r="G165" s="2"/>
      <c r="H165" s="21"/>
      <c r="I165" s="11"/>
      <c r="J165" s="11"/>
      <c r="K165" s="11"/>
      <c r="L165" s="11"/>
      <c r="M165" s="2"/>
      <c r="N165" s="2"/>
      <c r="O165" s="2"/>
    </row>
    <row r="166" spans="1:18" x14ac:dyDescent="0.2">
      <c r="A166" s="1">
        <f t="shared" si="24"/>
        <v>154</v>
      </c>
      <c r="B166" s="1"/>
      <c r="C166" s="3">
        <v>9320</v>
      </c>
      <c r="D166" s="1"/>
      <c r="F166" s="1" t="s">
        <v>108</v>
      </c>
      <c r="G166" s="170">
        <v>11803.797066978957</v>
      </c>
      <c r="H166" s="21">
        <v>17</v>
      </c>
      <c r="I166" s="11" t="str">
        <f t="shared" si="37"/>
        <v>Composite of Accts. 870-902, 905-916, 924 &amp; 928-930.1</v>
      </c>
      <c r="J166" s="11">
        <f t="shared" si="33"/>
        <v>4220.5678997102204</v>
      </c>
      <c r="K166" s="11">
        <f t="shared" si="34"/>
        <v>7552.2325809227932</v>
      </c>
      <c r="L166" s="11">
        <f t="shared" si="35"/>
        <v>30.996586345942962</v>
      </c>
      <c r="M166" s="2">
        <f>SUM(J166:L166)-G166</f>
        <v>0</v>
      </c>
      <c r="N166" s="2"/>
      <c r="O166" s="2" t="s">
        <v>108</v>
      </c>
      <c r="P166" s="158">
        <v>11803.797066978957</v>
      </c>
    </row>
    <row r="167" spans="1:18" x14ac:dyDescent="0.2">
      <c r="A167" s="1">
        <f t="shared" si="24"/>
        <v>155</v>
      </c>
      <c r="B167" s="1"/>
      <c r="C167" s="3"/>
      <c r="D167" s="1" t="s">
        <v>32</v>
      </c>
      <c r="E167" s="1"/>
      <c r="G167" s="2">
        <f>SUM(G152:G166)</f>
        <v>15996974.126131294</v>
      </c>
      <c r="H167" s="21"/>
      <c r="I167" s="1"/>
      <c r="J167" s="2">
        <f>SUM(J152:J166)</f>
        <v>6268255.6142114736</v>
      </c>
      <c r="K167" s="2">
        <f>SUM(K152:K166)</f>
        <v>9688925.0873912405</v>
      </c>
      <c r="L167" s="2">
        <f>SUM(L152:L166)</f>
        <v>39793.424528581774</v>
      </c>
      <c r="M167" s="2">
        <f>SUM(J167:L167)-G167</f>
        <v>0</v>
      </c>
      <c r="N167" s="2"/>
      <c r="O167" s="2"/>
    </row>
    <row r="168" spans="1:18" x14ac:dyDescent="0.2">
      <c r="A168" s="1">
        <f t="shared" si="24"/>
        <v>156</v>
      </c>
      <c r="B168" s="1"/>
      <c r="C168" s="3"/>
      <c r="D168" s="1"/>
      <c r="E168" s="1"/>
      <c r="F168" s="1"/>
      <c r="G168" s="2"/>
      <c r="H168" s="117"/>
      <c r="I168" s="1"/>
      <c r="J168" s="2"/>
      <c r="K168" s="2"/>
      <c r="L168" s="2"/>
      <c r="M168" s="1"/>
      <c r="N168" s="1"/>
      <c r="O168" s="2"/>
    </row>
    <row r="169" spans="1:18" x14ac:dyDescent="0.2">
      <c r="A169" s="1">
        <f t="shared" si="24"/>
        <v>157</v>
      </c>
      <c r="B169" s="1"/>
      <c r="C169" s="3"/>
      <c r="D169" s="1" t="s">
        <v>33</v>
      </c>
      <c r="E169" s="1"/>
      <c r="G169" s="2">
        <f>G167+G148+G141+G134+G126+G99+G75+G52+G31</f>
        <v>105607335.50704698</v>
      </c>
      <c r="H169" s="116"/>
      <c r="I169" s="1"/>
      <c r="J169" s="2">
        <f>J167+J148+J141+J134+J126+J99+J75+J52+J31</f>
        <v>10416928.455056833</v>
      </c>
      <c r="K169" s="2">
        <f>K167+K148+K141+K134+K126+K99+K75+K52+K31</f>
        <v>16498567.372617545</v>
      </c>
      <c r="L169" s="2">
        <f>L167+L148+L141+L134+L126+L99+L75+L52+L31</f>
        <v>78691839.679372609</v>
      </c>
      <c r="M169" s="2">
        <f>SUM(J169:L169)-G169</f>
        <v>0</v>
      </c>
      <c r="N169" s="2"/>
      <c r="O169" s="2"/>
    </row>
    <row r="170" spans="1:18" x14ac:dyDescent="0.2">
      <c r="A170" s="1"/>
      <c r="B170" s="1"/>
      <c r="C170" s="3"/>
      <c r="D170" s="1"/>
      <c r="E170" s="1"/>
      <c r="F170" s="1"/>
      <c r="G170" s="2"/>
      <c r="H170" s="21"/>
      <c r="I170" s="1"/>
      <c r="J170" s="2"/>
      <c r="K170" s="2"/>
      <c r="L170" s="2"/>
      <c r="M170" s="1"/>
      <c r="N170" s="1"/>
      <c r="O170" s="2"/>
    </row>
    <row r="171" spans="1:18" x14ac:dyDescent="0.2">
      <c r="A171" s="1"/>
      <c r="B171" s="1"/>
      <c r="C171" s="3"/>
      <c r="D171" s="1"/>
      <c r="E171" s="1"/>
      <c r="F171" s="1"/>
      <c r="G171" s="2"/>
      <c r="H171" s="21"/>
      <c r="I171" s="1"/>
      <c r="J171" s="2"/>
      <c r="K171" s="2"/>
      <c r="L171" s="2"/>
      <c r="M171" s="1"/>
      <c r="N171" s="1"/>
      <c r="O171" s="2"/>
    </row>
    <row r="172" spans="1:18" x14ac:dyDescent="0.2">
      <c r="A172" s="1"/>
      <c r="B172" s="1"/>
      <c r="C172" s="3"/>
      <c r="D172" s="1"/>
      <c r="E172" s="1"/>
      <c r="F172" s="1"/>
      <c r="G172" s="2">
        <f>+G167+G148+G141+G134+G126+G99+G75+G31</f>
        <v>27224981.353791106</v>
      </c>
      <c r="H172" s="21"/>
      <c r="I172" s="1"/>
      <c r="J172" s="30"/>
      <c r="K172" s="30"/>
      <c r="L172" s="30"/>
      <c r="M172" s="1"/>
      <c r="N172" s="1"/>
      <c r="O172" s="2"/>
    </row>
    <row r="173" spans="1:18" x14ac:dyDescent="0.2">
      <c r="A173" s="1"/>
      <c r="B173" s="1"/>
      <c r="C173" s="3"/>
      <c r="D173" s="1"/>
      <c r="E173" s="1"/>
      <c r="F173" s="1"/>
      <c r="G173" s="2"/>
      <c r="H173" s="21"/>
      <c r="I173" s="1"/>
      <c r="J173" s="2"/>
      <c r="K173" s="2"/>
      <c r="L173" s="2"/>
      <c r="M173" s="1"/>
      <c r="N173" s="1"/>
      <c r="O173" s="2"/>
    </row>
    <row r="174" spans="1:18" x14ac:dyDescent="0.2">
      <c r="A174" s="1"/>
      <c r="B174" s="1"/>
      <c r="C174" s="3"/>
      <c r="D174" s="1"/>
      <c r="E174" s="1"/>
      <c r="F174" s="1"/>
      <c r="G174" s="130"/>
      <c r="H174" s="130">
        <f>COUNTIFS(G14:G169,"&gt;0",H14:H169,"&lt;99")</f>
        <v>58</v>
      </c>
      <c r="I174" s="1"/>
      <c r="J174" s="2"/>
      <c r="K174" s="2"/>
      <c r="L174" s="2"/>
      <c r="M174" s="1"/>
      <c r="N174" s="1"/>
      <c r="O174" s="2"/>
    </row>
    <row r="175" spans="1:18" x14ac:dyDescent="0.2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1"/>
      <c r="O175" s="2"/>
    </row>
    <row r="176" spans="1:18" x14ac:dyDescent="0.2">
      <c r="A176" s="1"/>
      <c r="B176" s="1"/>
      <c r="C176" s="3"/>
      <c r="D176" s="1"/>
      <c r="E176" s="1"/>
      <c r="F176" s="1"/>
      <c r="G176" s="2"/>
      <c r="H176" s="21"/>
      <c r="I176" s="1"/>
      <c r="J176" s="2"/>
      <c r="K176" s="2"/>
      <c r="L176" s="2"/>
      <c r="M176" s="1"/>
      <c r="N176" s="1"/>
      <c r="O176" s="2"/>
    </row>
    <row r="177" spans="1:15" x14ac:dyDescent="0.2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1"/>
      <c r="O177" s="2"/>
    </row>
    <row r="178" spans="1:15" x14ac:dyDescent="0.2">
      <c r="A178" s="1"/>
      <c r="B178" s="1"/>
      <c r="C178" s="3"/>
      <c r="D178" s="1"/>
      <c r="E178" s="1"/>
      <c r="F178" s="1"/>
      <c r="G178" s="2"/>
      <c r="H178" s="21"/>
      <c r="I178" s="1"/>
      <c r="J178" s="2"/>
      <c r="K178" s="2"/>
      <c r="L178" s="2"/>
      <c r="M178" s="1"/>
      <c r="N178" s="1"/>
      <c r="O178" s="2"/>
    </row>
    <row r="179" spans="1:15" x14ac:dyDescent="0.2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1"/>
      <c r="O179" s="2"/>
    </row>
    <row r="180" spans="1:15" x14ac:dyDescent="0.2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2"/>
      <c r="N180" s="2"/>
      <c r="O180" s="2"/>
    </row>
    <row r="181" spans="1:15" x14ac:dyDescent="0.2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2"/>
      <c r="N181" s="2"/>
      <c r="O181" s="2"/>
    </row>
    <row r="182" spans="1:15" x14ac:dyDescent="0.2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2"/>
      <c r="N182" s="2"/>
      <c r="O182" s="2"/>
    </row>
    <row r="183" spans="1:15" x14ac:dyDescent="0.2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2"/>
      <c r="N183" s="2"/>
      <c r="O183" s="2"/>
    </row>
    <row r="184" spans="1:15" x14ac:dyDescent="0.2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  <c r="O184" s="2"/>
    </row>
    <row r="185" spans="1:15" x14ac:dyDescent="0.2">
      <c r="A185" s="1"/>
      <c r="B185" s="1"/>
      <c r="C185" s="3"/>
      <c r="D185" s="1"/>
      <c r="E185" s="1"/>
      <c r="F185" s="1"/>
      <c r="G185" s="1"/>
      <c r="H185" s="21"/>
      <c r="I185" s="1"/>
      <c r="J185" s="2"/>
      <c r="K185" s="2"/>
      <c r="L185" s="2"/>
      <c r="M185" s="2"/>
      <c r="N185" s="2"/>
      <c r="O185" s="2"/>
    </row>
    <row r="186" spans="1:15" x14ac:dyDescent="0.2">
      <c r="A186" s="1"/>
      <c r="B186" s="1"/>
      <c r="C186" s="3"/>
      <c r="D186" s="1"/>
      <c r="E186" s="1"/>
      <c r="F186" s="1"/>
      <c r="G186" s="1"/>
      <c r="H186" s="21"/>
      <c r="I186" s="1"/>
      <c r="J186" s="2"/>
      <c r="K186" s="2"/>
      <c r="L186" s="2"/>
      <c r="M186" s="2"/>
      <c r="N186" s="2"/>
      <c r="O186" s="2"/>
    </row>
    <row r="187" spans="1:15" x14ac:dyDescent="0.2">
      <c r="A187" s="1"/>
      <c r="B187" s="1"/>
      <c r="C187" s="3"/>
      <c r="D187" s="1"/>
      <c r="E187" s="1"/>
      <c r="F187" s="1"/>
      <c r="G187" s="1"/>
      <c r="H187" s="21"/>
      <c r="I187" s="1"/>
      <c r="J187" s="2"/>
      <c r="K187" s="2"/>
      <c r="L187" s="2"/>
      <c r="M187" s="2"/>
      <c r="N187" s="2"/>
      <c r="O187" s="2"/>
    </row>
    <row r="188" spans="1:15" x14ac:dyDescent="0.2">
      <c r="A188" s="1"/>
      <c r="B188" s="1"/>
      <c r="C188" s="3"/>
      <c r="D188" s="1"/>
      <c r="E188" s="1"/>
      <c r="F188" s="1"/>
      <c r="G188" s="1"/>
      <c r="H188" s="21"/>
      <c r="I188" s="1"/>
      <c r="J188" s="2"/>
      <c r="K188" s="2"/>
      <c r="L188" s="2"/>
      <c r="M188" s="2"/>
      <c r="N188" s="2"/>
      <c r="O188" s="2"/>
    </row>
    <row r="189" spans="1:15" x14ac:dyDescent="0.2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  <c r="O189" s="2"/>
    </row>
    <row r="190" spans="1:15" x14ac:dyDescent="0.2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  <c r="O190" s="2"/>
    </row>
    <row r="191" spans="1:15" x14ac:dyDescent="0.2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  <c r="O191" s="2"/>
    </row>
    <row r="192" spans="1:15" x14ac:dyDescent="0.2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  <c r="O192" s="2"/>
    </row>
    <row r="193" spans="1:15" x14ac:dyDescent="0.2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  <c r="O193" s="2"/>
    </row>
    <row r="194" spans="1:15" x14ac:dyDescent="0.2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  <c r="O194" s="2"/>
    </row>
    <row r="195" spans="1:15" x14ac:dyDescent="0.2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  <c r="O195" s="2"/>
    </row>
    <row r="196" spans="1:15" x14ac:dyDescent="0.2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  <c r="O196" s="2"/>
    </row>
    <row r="197" spans="1:15" x14ac:dyDescent="0.2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  <c r="O197" s="2"/>
    </row>
    <row r="198" spans="1:15" x14ac:dyDescent="0.2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  <c r="O198" s="2"/>
    </row>
    <row r="199" spans="1:15" x14ac:dyDescent="0.2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  <c r="O199" s="2"/>
    </row>
    <row r="200" spans="1:15" x14ac:dyDescent="0.2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  <c r="O200" s="2"/>
    </row>
    <row r="201" spans="1:15" x14ac:dyDescent="0.2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  <c r="O201" s="2"/>
    </row>
    <row r="202" spans="1:15" x14ac:dyDescent="0.2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  <c r="O202" s="2"/>
    </row>
    <row r="203" spans="1:15" x14ac:dyDescent="0.2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  <c r="O203" s="2"/>
    </row>
    <row r="204" spans="1:15" x14ac:dyDescent="0.2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  <c r="O204" s="2"/>
    </row>
    <row r="205" spans="1:15" x14ac:dyDescent="0.2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  <c r="O205" s="2"/>
    </row>
    <row r="206" spans="1:15" x14ac:dyDescent="0.2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  <c r="O206" s="2"/>
    </row>
    <row r="207" spans="1:15" x14ac:dyDescent="0.2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  <c r="O207" s="2"/>
    </row>
    <row r="208" spans="1:15" x14ac:dyDescent="0.2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  <c r="O208" s="2"/>
    </row>
    <row r="209" spans="1:15" x14ac:dyDescent="0.2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  <c r="O209" s="2"/>
    </row>
    <row r="210" spans="1:15" x14ac:dyDescent="0.2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  <c r="O210" s="2"/>
    </row>
    <row r="211" spans="1:15" x14ac:dyDescent="0.2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  <c r="O211" s="2"/>
    </row>
    <row r="212" spans="1:15" x14ac:dyDescent="0.2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  <c r="O212" s="2"/>
    </row>
    <row r="213" spans="1:15" x14ac:dyDescent="0.2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  <c r="O213" s="2"/>
    </row>
    <row r="214" spans="1:15" x14ac:dyDescent="0.2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  <c r="O214" s="2"/>
    </row>
    <row r="215" spans="1:15" x14ac:dyDescent="0.2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  <c r="O215" s="2"/>
    </row>
    <row r="216" spans="1:15" x14ac:dyDescent="0.2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  <c r="O216" s="2"/>
    </row>
    <row r="217" spans="1:15" x14ac:dyDescent="0.2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  <c r="O217" s="2"/>
    </row>
    <row r="218" spans="1:15" x14ac:dyDescent="0.2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  <c r="O218" s="2"/>
    </row>
    <row r="219" spans="1:15" x14ac:dyDescent="0.2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  <c r="O219" s="2"/>
    </row>
    <row r="220" spans="1:15" x14ac:dyDescent="0.2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  <c r="O220" s="2"/>
    </row>
    <row r="221" spans="1:15" x14ac:dyDescent="0.2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  <c r="O221" s="2"/>
    </row>
    <row r="222" spans="1:15" x14ac:dyDescent="0.2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  <c r="O222" s="2"/>
    </row>
    <row r="223" spans="1:15" x14ac:dyDescent="0.2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  <c r="O223" s="2"/>
    </row>
    <row r="224" spans="1:15" x14ac:dyDescent="0.2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  <c r="O224" s="2"/>
    </row>
    <row r="225" spans="1:15" x14ac:dyDescent="0.2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  <c r="O225" s="2"/>
    </row>
    <row r="226" spans="1:15" x14ac:dyDescent="0.2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  <c r="O226" s="2"/>
    </row>
    <row r="227" spans="1:15" x14ac:dyDescent="0.2">
      <c r="A227" s="1"/>
      <c r="B227" s="1"/>
      <c r="C227" s="3"/>
      <c r="D227" s="1"/>
      <c r="E227" s="1"/>
      <c r="F227" s="1"/>
      <c r="G227" s="1"/>
      <c r="H227" s="20"/>
      <c r="I227" s="1"/>
      <c r="J227" s="2"/>
      <c r="K227" s="2"/>
      <c r="L227" s="2"/>
      <c r="M227" s="2"/>
      <c r="N227" s="2"/>
      <c r="O227" s="2"/>
    </row>
    <row r="228" spans="1:15" x14ac:dyDescent="0.2">
      <c r="A228" s="1"/>
      <c r="B228" s="1"/>
      <c r="C228" s="3"/>
      <c r="D228" s="1"/>
      <c r="E228" s="1"/>
      <c r="F228" s="1"/>
      <c r="G228" s="1"/>
      <c r="H228" s="20"/>
      <c r="I228" s="1"/>
      <c r="J228" s="2"/>
      <c r="K228" s="2"/>
      <c r="L228" s="2"/>
      <c r="M228" s="2"/>
      <c r="N228" s="2"/>
      <c r="O228" s="2"/>
    </row>
    <row r="229" spans="1:15" x14ac:dyDescent="0.2">
      <c r="A229" s="1"/>
      <c r="B229" s="1"/>
      <c r="C229" s="3"/>
      <c r="D229" s="1"/>
      <c r="E229" s="1"/>
      <c r="F229" s="1"/>
      <c r="G229" s="1"/>
      <c r="H229" s="20"/>
      <c r="I229" s="1"/>
      <c r="J229" s="2"/>
      <c r="K229" s="2"/>
      <c r="L229" s="2"/>
      <c r="M229" s="2"/>
      <c r="N229" s="2"/>
      <c r="O229" s="2"/>
    </row>
    <row r="230" spans="1:15" x14ac:dyDescent="0.2">
      <c r="A230" s="1"/>
      <c r="B230" s="1"/>
      <c r="C230" s="3"/>
      <c r="D230" s="1"/>
      <c r="E230" s="1"/>
      <c r="F230" s="1"/>
      <c r="G230" s="1"/>
      <c r="H230" s="20"/>
      <c r="I230" s="1"/>
      <c r="J230" s="2"/>
      <c r="K230" s="2"/>
      <c r="L230" s="2"/>
      <c r="M230" s="2"/>
      <c r="N230" s="2"/>
      <c r="O230" s="2"/>
    </row>
    <row r="231" spans="1:15" x14ac:dyDescent="0.2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  <c r="O231" s="2"/>
    </row>
    <row r="232" spans="1:15" x14ac:dyDescent="0.2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  <c r="O232" s="2"/>
    </row>
    <row r="233" spans="1:15" x14ac:dyDescent="0.2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  <c r="O233" s="2"/>
    </row>
    <row r="234" spans="1:15" x14ac:dyDescent="0.2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  <c r="O234" s="2"/>
    </row>
    <row r="235" spans="1:15" x14ac:dyDescent="0.2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  <c r="O235" s="2"/>
    </row>
    <row r="236" spans="1:15" x14ac:dyDescent="0.2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  <c r="O236" s="2"/>
    </row>
    <row r="237" spans="1:15" x14ac:dyDescent="0.2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  <c r="O237" s="2"/>
    </row>
    <row r="238" spans="1:15" x14ac:dyDescent="0.2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  <c r="O238" s="2"/>
    </row>
    <row r="239" spans="1:15" x14ac:dyDescent="0.2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  <c r="O239" s="2"/>
    </row>
    <row r="240" spans="1:15" x14ac:dyDescent="0.2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  <c r="O240" s="2"/>
    </row>
    <row r="241" spans="1:15" x14ac:dyDescent="0.2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  <c r="O241" s="2"/>
    </row>
    <row r="242" spans="1:15" x14ac:dyDescent="0.2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  <c r="O242" s="2"/>
    </row>
    <row r="243" spans="1:15" x14ac:dyDescent="0.2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  <c r="O243" s="2"/>
    </row>
    <row r="244" spans="1:15" x14ac:dyDescent="0.2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  <c r="O244" s="2"/>
    </row>
    <row r="245" spans="1:15" x14ac:dyDescent="0.2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  <c r="O245" s="2"/>
    </row>
    <row r="246" spans="1:15" x14ac:dyDescent="0.2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  <c r="O246" s="2"/>
    </row>
    <row r="247" spans="1:15" x14ac:dyDescent="0.2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  <c r="O247" s="2"/>
    </row>
    <row r="248" spans="1:15" x14ac:dyDescent="0.2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  <c r="O248" s="2"/>
    </row>
    <row r="249" spans="1:15" x14ac:dyDescent="0.2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  <c r="O249" s="2"/>
    </row>
    <row r="250" spans="1:15" x14ac:dyDescent="0.2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  <c r="O250" s="2"/>
    </row>
    <row r="251" spans="1:15" x14ac:dyDescent="0.2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  <c r="O251" s="2"/>
    </row>
    <row r="252" spans="1:15" x14ac:dyDescent="0.2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  <c r="O252" s="2"/>
    </row>
    <row r="253" spans="1:15" x14ac:dyDescent="0.2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  <c r="O253" s="2"/>
    </row>
    <row r="254" spans="1:15" x14ac:dyDescent="0.2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  <c r="O254" s="2"/>
    </row>
    <row r="255" spans="1:15" x14ac:dyDescent="0.2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  <c r="O255" s="2"/>
    </row>
    <row r="256" spans="1:15" x14ac:dyDescent="0.2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  <c r="O256" s="2"/>
    </row>
    <row r="257" spans="1:15" x14ac:dyDescent="0.2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  <c r="O257" s="2"/>
    </row>
    <row r="258" spans="1:15" x14ac:dyDescent="0.2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  <c r="O258" s="2"/>
    </row>
    <row r="259" spans="1:15" x14ac:dyDescent="0.2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  <c r="O259" s="2"/>
    </row>
    <row r="260" spans="1:15" x14ac:dyDescent="0.2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  <c r="O260" s="2"/>
    </row>
    <row r="261" spans="1:15" x14ac:dyDescent="0.2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  <c r="O261" s="2"/>
    </row>
    <row r="262" spans="1:15" x14ac:dyDescent="0.2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  <c r="O262" s="2"/>
    </row>
    <row r="263" spans="1:15" x14ac:dyDescent="0.2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  <c r="O263" s="2"/>
    </row>
    <row r="264" spans="1:15" x14ac:dyDescent="0.2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  <c r="O264" s="2"/>
    </row>
    <row r="265" spans="1:15" x14ac:dyDescent="0.2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  <c r="O265" s="2"/>
    </row>
    <row r="266" spans="1:15" x14ac:dyDescent="0.2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  <c r="O266" s="2"/>
    </row>
    <row r="267" spans="1:15" x14ac:dyDescent="0.2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  <c r="O267" s="2"/>
    </row>
    <row r="268" spans="1:15" x14ac:dyDescent="0.2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  <c r="O268" s="2"/>
    </row>
    <row r="269" spans="1:15" x14ac:dyDescent="0.2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  <c r="O269" s="2"/>
    </row>
    <row r="270" spans="1:15" x14ac:dyDescent="0.2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  <c r="O270" s="2"/>
    </row>
    <row r="271" spans="1:15" x14ac:dyDescent="0.2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  <c r="O271" s="2"/>
    </row>
    <row r="272" spans="1:15" x14ac:dyDescent="0.2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  <c r="O272" s="2"/>
    </row>
    <row r="273" spans="1:15" x14ac:dyDescent="0.2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  <c r="O273" s="2"/>
    </row>
    <row r="274" spans="1:15" x14ac:dyDescent="0.2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  <c r="O274" s="2"/>
    </row>
    <row r="275" spans="1:15" x14ac:dyDescent="0.2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  <c r="O275" s="2"/>
    </row>
    <row r="276" spans="1:15" x14ac:dyDescent="0.2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  <c r="O276" s="2"/>
    </row>
    <row r="277" spans="1:15" x14ac:dyDescent="0.2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  <c r="O277" s="2"/>
    </row>
    <row r="278" spans="1:15" x14ac:dyDescent="0.2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  <c r="O278" s="2"/>
    </row>
    <row r="279" spans="1:15" x14ac:dyDescent="0.2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  <c r="O279" s="2"/>
    </row>
    <row r="280" spans="1:15" x14ac:dyDescent="0.2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  <c r="O280" s="2"/>
    </row>
    <row r="281" spans="1:15" x14ac:dyDescent="0.2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  <c r="O281" s="2"/>
    </row>
    <row r="282" spans="1:15" x14ac:dyDescent="0.2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  <c r="O282" s="2"/>
    </row>
    <row r="283" spans="1:15" x14ac:dyDescent="0.2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  <c r="O283" s="2"/>
    </row>
    <row r="284" spans="1:15" x14ac:dyDescent="0.2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  <c r="O284" s="2"/>
    </row>
    <row r="285" spans="1:15" x14ac:dyDescent="0.2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  <c r="O285" s="2"/>
    </row>
    <row r="286" spans="1:15" x14ac:dyDescent="0.2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  <c r="O286" s="2"/>
    </row>
    <row r="287" spans="1:15" x14ac:dyDescent="0.2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  <c r="O287" s="2"/>
    </row>
    <row r="288" spans="1:15" x14ac:dyDescent="0.2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  <c r="O288" s="2"/>
    </row>
    <row r="289" spans="1:15" x14ac:dyDescent="0.2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  <c r="O289" s="2"/>
    </row>
    <row r="290" spans="1:15" x14ac:dyDescent="0.2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  <c r="O290" s="2"/>
    </row>
    <row r="291" spans="1:15" x14ac:dyDescent="0.2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  <c r="O291" s="2"/>
    </row>
    <row r="292" spans="1:15" x14ac:dyDescent="0.2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  <c r="O292" s="2"/>
    </row>
    <row r="293" spans="1:15" x14ac:dyDescent="0.2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  <c r="O293" s="2"/>
    </row>
    <row r="294" spans="1:15" x14ac:dyDescent="0.2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  <c r="O294" s="2"/>
    </row>
    <row r="295" spans="1:15" x14ac:dyDescent="0.2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  <c r="O295" s="2"/>
    </row>
    <row r="296" spans="1:15" x14ac:dyDescent="0.2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  <c r="O296" s="2"/>
    </row>
    <row r="297" spans="1:15" x14ac:dyDescent="0.2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  <c r="O297" s="2"/>
    </row>
    <row r="298" spans="1:15" x14ac:dyDescent="0.2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  <c r="O298" s="2"/>
    </row>
    <row r="299" spans="1:15" x14ac:dyDescent="0.2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  <c r="O299" s="2"/>
    </row>
    <row r="300" spans="1:15" x14ac:dyDescent="0.2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  <c r="O300" s="2"/>
    </row>
    <row r="301" spans="1:15" x14ac:dyDescent="0.2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  <c r="O301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PHR-3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6"/>
  <sheetViews>
    <sheetView defaultGridColor="0" view="pageBreakPreview" topLeftCell="A210" colorId="22" zoomScale="60" zoomScaleNormal="57" workbookViewId="0">
      <selection activeCell="Z54" sqref="Z54"/>
    </sheetView>
  </sheetViews>
  <sheetFormatPr defaultRowHeight="15" x14ac:dyDescent="0.2"/>
  <cols>
    <col min="1" max="1" width="4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4.77734375" style="129" customWidth="1"/>
    <col min="8" max="8" width="14.77734375" style="149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43.6640625" style="129" bestFit="1" customWidth="1"/>
    <col min="15" max="15" width="12.77734375" style="129" customWidth="1"/>
    <col min="16" max="16384" width="8.88671875" style="129"/>
  </cols>
  <sheetData>
    <row r="1" spans="1:44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7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44"/>
      <c r="H2" s="147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44"/>
      <c r="H3" s="147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 x14ac:dyDescent="0.2">
      <c r="A4" s="44"/>
      <c r="B4" s="44"/>
      <c r="C4" s="44"/>
      <c r="D4" s="44"/>
      <c r="E4" s="44"/>
      <c r="F4" s="44"/>
      <c r="G4" s="44"/>
      <c r="H4" s="147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 x14ac:dyDescent="0.2">
      <c r="A5" s="44" t="s">
        <v>34</v>
      </c>
      <c r="B5" s="44"/>
      <c r="C5" s="44"/>
      <c r="D5" s="44"/>
      <c r="E5" s="44"/>
      <c r="F5" s="44"/>
      <c r="G5" s="44"/>
      <c r="H5" s="147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 x14ac:dyDescent="0.2">
      <c r="A6" s="44"/>
      <c r="B6" s="44"/>
      <c r="C6" s="44"/>
      <c r="D6" s="44"/>
      <c r="E6" s="44"/>
      <c r="F6" s="44"/>
      <c r="G6" s="44"/>
      <c r="H6" s="147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 x14ac:dyDescent="0.2">
      <c r="A7" s="44"/>
      <c r="B7" s="44"/>
      <c r="C7" s="44"/>
      <c r="D7" s="44"/>
      <c r="E7" s="44"/>
      <c r="F7" s="44"/>
      <c r="G7" s="44"/>
      <c r="H7" s="1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 x14ac:dyDescent="0.2">
      <c r="A8" s="44"/>
      <c r="B8" s="44"/>
      <c r="C8" s="44"/>
      <c r="D8" s="44"/>
      <c r="E8" s="44"/>
      <c r="F8" s="44"/>
      <c r="G8" s="44"/>
      <c r="H8" s="147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 x14ac:dyDescent="0.2">
      <c r="A9" s="44"/>
      <c r="B9" s="44"/>
      <c r="C9" s="44"/>
      <c r="D9" s="44"/>
      <c r="E9" s="44"/>
      <c r="F9" s="44"/>
      <c r="G9" s="45" t="s">
        <v>17</v>
      </c>
      <c r="H9" s="148" t="s">
        <v>18</v>
      </c>
      <c r="I9" s="148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 x14ac:dyDescent="0.2">
      <c r="A10" s="131" t="s">
        <v>290</v>
      </c>
      <c r="B10" s="44"/>
      <c r="C10" s="131" t="s">
        <v>288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 x14ac:dyDescent="0.2">
      <c r="A11" s="132" t="s">
        <v>289</v>
      </c>
      <c r="B11" s="133"/>
      <c r="C11" s="132" t="s">
        <v>289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 x14ac:dyDescent="0.2">
      <c r="A12" s="44">
        <v>1</v>
      </c>
      <c r="B12" s="44"/>
      <c r="C12" s="44"/>
      <c r="D12" s="44" t="s">
        <v>322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 x14ac:dyDescent="0.2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134">
        <v>0</v>
      </c>
      <c r="H14" s="130">
        <v>99</v>
      </c>
      <c r="I14" s="135" t="str">
        <f>VLOOKUP($H14,class,3)</f>
        <v>-</v>
      </c>
      <c r="J14" s="135">
        <f>$G14*VLOOKUP($H14,class,6)</f>
        <v>0</v>
      </c>
      <c r="K14" s="135">
        <f>$G14*VLOOKUP($H14,class,7)</f>
        <v>0</v>
      </c>
      <c r="L14" s="135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134">
        <v>0</v>
      </c>
      <c r="H15" s="130">
        <v>99</v>
      </c>
      <c r="I15" s="135" t="str">
        <f>VLOOKUP($H15,class,3)</f>
        <v>-</v>
      </c>
      <c r="J15" s="135">
        <f>$G15*VLOOKUP($H15,class,6)</f>
        <v>0</v>
      </c>
      <c r="K15" s="135">
        <f>$G15*VLOOKUP($H15,class,7)</f>
        <v>0</v>
      </c>
      <c r="L15" s="135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 x14ac:dyDescent="0.2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 x14ac:dyDescent="0.2">
      <c r="A18" s="44">
        <f t="shared" si="0"/>
        <v>7</v>
      </c>
      <c r="B18" s="44"/>
      <c r="C18" s="44"/>
      <c r="D18" s="44" t="s">
        <v>325</v>
      </c>
      <c r="E18" s="44"/>
      <c r="G18" s="42">
        <f>SUM(G14:G16)</f>
        <v>0</v>
      </c>
      <c r="H18" s="130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 x14ac:dyDescent="0.2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 x14ac:dyDescent="0.2">
      <c r="A20" s="44">
        <f t="shared" si="0"/>
        <v>9</v>
      </c>
      <c r="B20" s="44"/>
      <c r="C20" s="44"/>
      <c r="D20" s="44" t="s">
        <v>334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 x14ac:dyDescent="0.2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 x14ac:dyDescent="0.2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 x14ac:dyDescent="0.2">
      <c r="A30" s="44">
        <f t="shared" si="0"/>
        <v>19</v>
      </c>
      <c r="B30" s="44"/>
      <c r="C30" s="44"/>
      <c r="D30" s="44" t="s">
        <v>333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 x14ac:dyDescent="0.2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 x14ac:dyDescent="0.2">
      <c r="A32" s="44">
        <f t="shared" si="0"/>
        <v>21</v>
      </c>
      <c r="B32" s="44"/>
      <c r="C32" s="44"/>
      <c r="D32" s="44" t="s">
        <v>346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 x14ac:dyDescent="0.2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134">
        <v>22.003425999999994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11.001712999999997</v>
      </c>
      <c r="L35" s="135">
        <f t="shared" si="9"/>
        <v>11.001712999999997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134">
        <v>297.40875399999999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148.70437699999999</v>
      </c>
      <c r="L36" s="135">
        <f t="shared" si="9"/>
        <v>148.70437699999999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134">
        <v>1915.7662499999999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957.88312499999995</v>
      </c>
      <c r="L37" s="135">
        <f t="shared" si="9"/>
        <v>957.88312499999995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134">
        <v>208.24541999999994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104.12270999999997</v>
      </c>
      <c r="L38" s="135">
        <f t="shared" si="9"/>
        <v>104.12270999999997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134">
        <v>1773.0086369999997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886.50431849999984</v>
      </c>
      <c r="L39" s="135">
        <f t="shared" si="9"/>
        <v>886.50431849999984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134">
        <v>161121.79611350238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80560.89805675119</v>
      </c>
      <c r="L40" s="135">
        <f t="shared" si="9"/>
        <v>80560.89805675119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134">
        <v>25839.977807999992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12919.988903999996</v>
      </c>
      <c r="L41" s="135">
        <f t="shared" si="9"/>
        <v>12919.988903999996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134">
        <v>0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0</v>
      </c>
      <c r="L42" s="135">
        <f t="shared" si="9"/>
        <v>0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134">
        <v>23388.694848000003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11694.347424000001</v>
      </c>
      <c r="L43" s="135">
        <f t="shared" si="9"/>
        <v>11694.347424000001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134">
        <v>553.44327899999985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276.72163949999992</v>
      </c>
      <c r="L44" s="135">
        <f t="shared" si="9"/>
        <v>276.72163949999992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134">
        <v>480.60557599999987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240.30278799999994</v>
      </c>
      <c r="L45" s="135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134">
        <v>1595.6883670000004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797.84418350000021</v>
      </c>
      <c r="L46" s="135">
        <f t="shared" si="9"/>
        <v>797.84418350000021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134">
        <v>1904.8019899999999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952.40099499999997</v>
      </c>
      <c r="L47" s="135">
        <f t="shared" si="9"/>
        <v>952.40099499999997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134">
        <v>15698.582850000004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7849.2914250000022</v>
      </c>
      <c r="L48" s="135">
        <f t="shared" si="9"/>
        <v>7849.2914250000022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134">
        <v>4560.5091460000003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2280.2545730000002</v>
      </c>
      <c r="L49" s="135">
        <f t="shared" si="9"/>
        <v>2280.2545730000002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139">
        <v>8210.3363100000006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4105.1681550000003</v>
      </c>
      <c r="L50" s="135">
        <f t="shared" si="9"/>
        <v>4105.1681550000003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 x14ac:dyDescent="0.2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 x14ac:dyDescent="0.2">
      <c r="A52" s="44">
        <f t="shared" si="0"/>
        <v>41</v>
      </c>
      <c r="B52" s="44"/>
      <c r="C52" s="44"/>
      <c r="D52" s="44" t="s">
        <v>345</v>
      </c>
      <c r="E52" s="44"/>
      <c r="G52" s="42">
        <f>SUM(G34:G50)</f>
        <v>247570.86877450242</v>
      </c>
      <c r="H52" s="130"/>
      <c r="I52" s="42"/>
      <c r="J52" s="42">
        <f>SUM(J34:J50)</f>
        <v>0</v>
      </c>
      <c r="K52" s="42">
        <f>SUM(K34:K50)</f>
        <v>123785.43438725121</v>
      </c>
      <c r="L52" s="42">
        <f>SUM(L34:L50)</f>
        <v>123785.43438725121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 x14ac:dyDescent="0.2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 x14ac:dyDescent="0.2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 x14ac:dyDescent="0.2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 x14ac:dyDescent="0.2">
      <c r="A56" s="44">
        <f t="shared" si="0"/>
        <v>45</v>
      </c>
      <c r="B56" s="44"/>
      <c r="C56" s="136">
        <v>36510</v>
      </c>
      <c r="E56" s="44" t="s">
        <v>115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 x14ac:dyDescent="0.2">
      <c r="A57" s="44">
        <f t="shared" si="0"/>
        <v>46</v>
      </c>
      <c r="B57" s="44"/>
      <c r="C57" s="136">
        <v>36520</v>
      </c>
      <c r="E57" s="44" t="s">
        <v>137</v>
      </c>
      <c r="G57" s="134">
        <v>9111.6059999999998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9111.6059999999998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 x14ac:dyDescent="0.2">
      <c r="A58" s="44">
        <f t="shared" si="0"/>
        <v>47</v>
      </c>
      <c r="B58" s="44"/>
      <c r="C58" s="136">
        <v>36602</v>
      </c>
      <c r="E58" s="137" t="s">
        <v>139</v>
      </c>
      <c r="G58" s="134">
        <v>607.62132799999995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607.62132799999995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 x14ac:dyDescent="0.2">
      <c r="A59" s="44">
        <f t="shared" si="0"/>
        <v>48</v>
      </c>
      <c r="B59" s="44"/>
      <c r="C59" s="136">
        <v>36603</v>
      </c>
      <c r="E59" s="137" t="s">
        <v>270</v>
      </c>
      <c r="G59" s="134">
        <v>754.24599599999999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754.24599599999999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 x14ac:dyDescent="0.2">
      <c r="A60" s="44">
        <f t="shared" si="0"/>
        <v>49</v>
      </c>
      <c r="B60" s="44"/>
      <c r="C60" s="136">
        <v>36700</v>
      </c>
      <c r="E60" s="137" t="s">
        <v>271</v>
      </c>
      <c r="G60" s="134">
        <v>5362.0869119999988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5362.0869119999988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 x14ac:dyDescent="0.2">
      <c r="A61" s="44">
        <f t="shared" si="0"/>
        <v>50</v>
      </c>
      <c r="B61" s="44"/>
      <c r="C61" s="136">
        <v>36701</v>
      </c>
      <c r="E61" s="137" t="s">
        <v>272</v>
      </c>
      <c r="G61" s="134">
        <v>381166.59547307726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381166.59547307726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 x14ac:dyDescent="0.2">
      <c r="A62" s="44">
        <f t="shared" si="0"/>
        <v>51</v>
      </c>
      <c r="B62" s="44"/>
      <c r="C62" s="136">
        <v>36900</v>
      </c>
      <c r="E62" s="137" t="s">
        <v>273</v>
      </c>
      <c r="G62" s="134">
        <v>11264.586256000001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11264.586256000001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 x14ac:dyDescent="0.2">
      <c r="A63" s="44">
        <f t="shared" si="0"/>
        <v>52</v>
      </c>
      <c r="B63" s="44"/>
      <c r="C63" s="136">
        <v>36901</v>
      </c>
      <c r="E63" s="137" t="s">
        <v>273</v>
      </c>
      <c r="G63" s="139">
        <v>34951.161014000005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34951.161014000005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 x14ac:dyDescent="0.2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 x14ac:dyDescent="0.2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443217.90297907725</v>
      </c>
      <c r="H65" s="130"/>
      <c r="I65" s="42"/>
      <c r="J65" s="42">
        <f>SUM(J56:J63)</f>
        <v>0</v>
      </c>
      <c r="K65" s="42">
        <f>SUM(K56:K63)</f>
        <v>443217.90297907725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 x14ac:dyDescent="0.2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 x14ac:dyDescent="0.2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 x14ac:dyDescent="0.2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 x14ac:dyDescent="0.2">
      <c r="A69" s="44">
        <f t="shared" si="0"/>
        <v>58</v>
      </c>
      <c r="B69" s="44"/>
      <c r="C69" s="136">
        <v>37400</v>
      </c>
      <c r="E69" s="137" t="s">
        <v>115</v>
      </c>
      <c r="G69" s="134">
        <v>0</v>
      </c>
      <c r="H69" s="130">
        <v>4</v>
      </c>
      <c r="I69" s="135" t="str">
        <f t="shared" ref="I69:I89" si="16">VLOOKUP($H69,class,3)</f>
        <v>Mains (All Demand)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 x14ac:dyDescent="0.2">
      <c r="A70" s="44">
        <f t="shared" si="0"/>
        <v>59</v>
      </c>
      <c r="B70" s="44"/>
      <c r="C70" s="136">
        <v>37401</v>
      </c>
      <c r="E70" s="137" t="s">
        <v>274</v>
      </c>
      <c r="G70" s="134">
        <v>0</v>
      </c>
      <c r="H70" s="130">
        <v>4</v>
      </c>
      <c r="I70" s="135" t="str">
        <f t="shared" si="16"/>
        <v>Mains (All Demand)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 x14ac:dyDescent="0.2">
      <c r="A71" s="44">
        <f t="shared" si="0"/>
        <v>60</v>
      </c>
      <c r="B71" s="44"/>
      <c r="C71" s="136">
        <v>37402</v>
      </c>
      <c r="E71" s="137" t="s">
        <v>275</v>
      </c>
      <c r="G71" s="134">
        <v>49907.826002742251</v>
      </c>
      <c r="H71" s="130">
        <v>4</v>
      </c>
      <c r="I71" s="135" t="str">
        <f t="shared" si="16"/>
        <v>Mains (All Demand)</v>
      </c>
      <c r="J71" s="135">
        <f t="shared" si="17"/>
        <v>0</v>
      </c>
      <c r="K71" s="135">
        <f t="shared" si="18"/>
        <v>49907.826002742251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 x14ac:dyDescent="0.2">
      <c r="A72" s="44">
        <f t="shared" si="0"/>
        <v>61</v>
      </c>
      <c r="B72" s="44"/>
      <c r="C72" s="136">
        <v>37403</v>
      </c>
      <c r="E72" s="137" t="s">
        <v>276</v>
      </c>
      <c r="G72" s="134">
        <v>0</v>
      </c>
      <c r="H72" s="130">
        <v>4</v>
      </c>
      <c r="I72" s="135" t="str">
        <f t="shared" si="16"/>
        <v>Mains (All Demand)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 x14ac:dyDescent="0.2">
      <c r="A73" s="44">
        <f t="shared" si="0"/>
        <v>62</v>
      </c>
      <c r="B73" s="44"/>
      <c r="C73" s="136">
        <v>37500</v>
      </c>
      <c r="E73" s="137" t="s">
        <v>139</v>
      </c>
      <c r="G73" s="134">
        <v>6017.3989659999979</v>
      </c>
      <c r="H73" s="130">
        <v>4</v>
      </c>
      <c r="I73" s="135" t="str">
        <f t="shared" si="16"/>
        <v>Mains (All Demand)</v>
      </c>
      <c r="J73" s="135">
        <f t="shared" si="17"/>
        <v>0</v>
      </c>
      <c r="K73" s="135">
        <f t="shared" si="18"/>
        <v>6017.3989659999979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 x14ac:dyDescent="0.2">
      <c r="A74" s="44">
        <f t="shared" si="0"/>
        <v>63</v>
      </c>
      <c r="B74" s="44"/>
      <c r="C74" s="136">
        <v>37501</v>
      </c>
      <c r="E74" s="137" t="s">
        <v>277</v>
      </c>
      <c r="G74" s="134">
        <v>1786.7445269999996</v>
      </c>
      <c r="H74" s="130">
        <v>4</v>
      </c>
      <c r="I74" s="135" t="str">
        <f t="shared" si="16"/>
        <v>Mains (All Demand)</v>
      </c>
      <c r="J74" s="135">
        <f t="shared" si="17"/>
        <v>0</v>
      </c>
      <c r="K74" s="135">
        <f t="shared" si="18"/>
        <v>1786.7445269999996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 x14ac:dyDescent="0.2">
      <c r="A75" s="44">
        <f t="shared" si="0"/>
        <v>64</v>
      </c>
      <c r="B75" s="44"/>
      <c r="C75" s="136">
        <v>37502</v>
      </c>
      <c r="E75" s="137" t="s">
        <v>275</v>
      </c>
      <c r="G75" s="134">
        <v>828.12900099999979</v>
      </c>
      <c r="H75" s="130">
        <v>4</v>
      </c>
      <c r="I75" s="135" t="str">
        <f t="shared" si="16"/>
        <v>Mains (All Demand)</v>
      </c>
      <c r="J75" s="135">
        <f t="shared" si="17"/>
        <v>0</v>
      </c>
      <c r="K75" s="135">
        <f t="shared" si="18"/>
        <v>828.12900099999979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 x14ac:dyDescent="0.2">
      <c r="A76" s="44">
        <f t="shared" si="0"/>
        <v>65</v>
      </c>
      <c r="B76" s="44"/>
      <c r="C76" s="136">
        <v>37503</v>
      </c>
      <c r="E76" s="137" t="s">
        <v>278</v>
      </c>
      <c r="G76" s="134">
        <v>71.690931999999989</v>
      </c>
      <c r="H76" s="130">
        <v>4</v>
      </c>
      <c r="I76" s="135" t="str">
        <f t="shared" si="16"/>
        <v>Mains (All Demand)</v>
      </c>
      <c r="J76" s="135">
        <f t="shared" si="17"/>
        <v>0</v>
      </c>
      <c r="K76" s="135">
        <f t="shared" si="18"/>
        <v>71.690931999999989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 x14ac:dyDescent="0.2">
      <c r="A77" s="44">
        <f t="shared" ref="A77:A140" si="21">A76+1</f>
        <v>66</v>
      </c>
      <c r="B77" s="44"/>
      <c r="C77" s="136">
        <v>37600</v>
      </c>
      <c r="E77" s="137" t="s">
        <v>271</v>
      </c>
      <c r="G77" s="134">
        <v>873542.18538209004</v>
      </c>
      <c r="H77" s="130">
        <v>4</v>
      </c>
      <c r="I77" s="135" t="str">
        <f t="shared" si="16"/>
        <v>Mains (All Demand)</v>
      </c>
      <c r="J77" s="135">
        <f t="shared" si="17"/>
        <v>0</v>
      </c>
      <c r="K77" s="135">
        <f t="shared" si="18"/>
        <v>873542.18538209004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 x14ac:dyDescent="0.2">
      <c r="A78" s="44">
        <f t="shared" si="21"/>
        <v>67</v>
      </c>
      <c r="B78" s="44"/>
      <c r="C78" s="136">
        <v>37601</v>
      </c>
      <c r="E78" s="137" t="s">
        <v>272</v>
      </c>
      <c r="G78" s="134">
        <v>4454842.4768153885</v>
      </c>
      <c r="H78" s="130">
        <v>4</v>
      </c>
      <c r="I78" s="135" t="str">
        <f t="shared" si="16"/>
        <v>Mains (All Demand)</v>
      </c>
      <c r="J78" s="135">
        <f t="shared" si="17"/>
        <v>0</v>
      </c>
      <c r="K78" s="135">
        <f t="shared" si="18"/>
        <v>4454842.4768153885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 x14ac:dyDescent="0.2">
      <c r="A79" s="44">
        <f t="shared" si="21"/>
        <v>68</v>
      </c>
      <c r="B79" s="44"/>
      <c r="C79" s="136">
        <v>37602</v>
      </c>
      <c r="E79" s="137" t="s">
        <v>279</v>
      </c>
      <c r="G79" s="134">
        <v>3376200.6444386542</v>
      </c>
      <c r="H79" s="130">
        <v>4</v>
      </c>
      <c r="I79" s="135" t="str">
        <f t="shared" si="16"/>
        <v>Mains (All Demand)</v>
      </c>
      <c r="J79" s="135">
        <f t="shared" si="17"/>
        <v>0</v>
      </c>
      <c r="K79" s="135">
        <f t="shared" si="18"/>
        <v>3376200.6444386542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 x14ac:dyDescent="0.2">
      <c r="A80" s="44">
        <f t="shared" si="21"/>
        <v>69</v>
      </c>
      <c r="B80" s="44"/>
      <c r="C80" s="136">
        <v>37800</v>
      </c>
      <c r="E80" s="137" t="s">
        <v>280</v>
      </c>
      <c r="G80" s="134">
        <v>925640.34282668494</v>
      </c>
      <c r="H80" s="130">
        <v>4</v>
      </c>
      <c r="I80" s="135" t="str">
        <f t="shared" si="16"/>
        <v>Mains (All Demand)</v>
      </c>
      <c r="J80" s="135">
        <f t="shared" si="17"/>
        <v>0</v>
      </c>
      <c r="K80" s="135">
        <f t="shared" si="18"/>
        <v>925640.34282668494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 x14ac:dyDescent="0.2">
      <c r="A81" s="44">
        <f t="shared" si="21"/>
        <v>70</v>
      </c>
      <c r="B81" s="44"/>
      <c r="C81" s="136">
        <v>37900</v>
      </c>
      <c r="E81" s="137" t="s">
        <v>281</v>
      </c>
      <c r="G81" s="134">
        <v>145903.43331509008</v>
      </c>
      <c r="H81" s="130">
        <v>4</v>
      </c>
      <c r="I81" s="135" t="str">
        <f t="shared" si="16"/>
        <v>Mains (All Demand)</v>
      </c>
      <c r="J81" s="135">
        <f t="shared" si="17"/>
        <v>0</v>
      </c>
      <c r="K81" s="135">
        <f t="shared" si="18"/>
        <v>145903.43331509008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 x14ac:dyDescent="0.2">
      <c r="A82" s="44">
        <f t="shared" si="21"/>
        <v>71</v>
      </c>
      <c r="B82" s="44"/>
      <c r="C82" s="136">
        <v>37905</v>
      </c>
      <c r="E82" s="137" t="s">
        <v>282</v>
      </c>
      <c r="G82" s="134">
        <v>46758.916681999988</v>
      </c>
      <c r="H82" s="130">
        <v>4</v>
      </c>
      <c r="I82" s="135" t="str">
        <f t="shared" si="16"/>
        <v>Mains (All Demand)</v>
      </c>
      <c r="J82" s="135">
        <f t="shared" si="17"/>
        <v>0</v>
      </c>
      <c r="K82" s="135">
        <f t="shared" si="18"/>
        <v>46758.916681999988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 x14ac:dyDescent="0.2">
      <c r="A83" s="44">
        <f t="shared" si="21"/>
        <v>72</v>
      </c>
      <c r="B83" s="44"/>
      <c r="C83" s="136">
        <v>38000</v>
      </c>
      <c r="E83" s="137" t="s">
        <v>52</v>
      </c>
      <c r="G83" s="134">
        <v>4817587.7995780176</v>
      </c>
      <c r="H83" s="130">
        <v>1</v>
      </c>
      <c r="I83" s="135" t="str">
        <f t="shared" si="16"/>
        <v>Customer</v>
      </c>
      <c r="J83" s="135">
        <f t="shared" si="17"/>
        <v>4817587.7995780176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 x14ac:dyDescent="0.2">
      <c r="A84" s="44">
        <f t="shared" si="21"/>
        <v>73</v>
      </c>
      <c r="B84" s="44"/>
      <c r="C84" s="136">
        <v>38100</v>
      </c>
      <c r="E84" s="137" t="s">
        <v>51</v>
      </c>
      <c r="G84" s="134">
        <v>2741748.6403643494</v>
      </c>
      <c r="H84" s="130">
        <v>1</v>
      </c>
      <c r="I84" s="135" t="str">
        <f t="shared" si="16"/>
        <v>Customer</v>
      </c>
      <c r="J84" s="135">
        <f t="shared" si="17"/>
        <v>2741748.6403643494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 x14ac:dyDescent="0.2">
      <c r="A85" s="44">
        <f t="shared" si="21"/>
        <v>74</v>
      </c>
      <c r="B85" s="44"/>
      <c r="C85" s="136">
        <v>38200</v>
      </c>
      <c r="E85" s="137" t="s">
        <v>283</v>
      </c>
      <c r="G85" s="134">
        <v>2232936.8224954186</v>
      </c>
      <c r="H85" s="130">
        <v>1</v>
      </c>
      <c r="I85" s="135" t="str">
        <f t="shared" si="16"/>
        <v>Customer</v>
      </c>
      <c r="J85" s="135">
        <f t="shared" si="17"/>
        <v>2232936.8224954186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 x14ac:dyDescent="0.2">
      <c r="A86" s="44">
        <f t="shared" si="21"/>
        <v>75</v>
      </c>
      <c r="B86" s="44"/>
      <c r="C86" s="136">
        <v>38300</v>
      </c>
      <c r="E86" s="137" t="s">
        <v>284</v>
      </c>
      <c r="G86" s="134">
        <v>514355.19383525994</v>
      </c>
      <c r="H86" s="130">
        <v>1</v>
      </c>
      <c r="I86" s="135" t="str">
        <f t="shared" si="16"/>
        <v>Customer</v>
      </c>
      <c r="J86" s="135">
        <f t="shared" si="17"/>
        <v>514355.19383525994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 x14ac:dyDescent="0.2">
      <c r="A87" s="44">
        <f t="shared" si="21"/>
        <v>76</v>
      </c>
      <c r="B87" s="44"/>
      <c r="C87" s="136">
        <v>38400</v>
      </c>
      <c r="E87" s="137" t="s">
        <v>285</v>
      </c>
      <c r="G87" s="134">
        <v>8806.6979691735396</v>
      </c>
      <c r="H87" s="130">
        <v>1</v>
      </c>
      <c r="I87" s="135" t="str">
        <f t="shared" si="16"/>
        <v>Customer</v>
      </c>
      <c r="J87" s="135">
        <f t="shared" si="17"/>
        <v>8806.6979691735396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 x14ac:dyDescent="0.2">
      <c r="A88" s="44">
        <f t="shared" si="21"/>
        <v>77</v>
      </c>
      <c r="B88" s="44"/>
      <c r="C88" s="136">
        <v>38500</v>
      </c>
      <c r="E88" s="137" t="s">
        <v>286</v>
      </c>
      <c r="G88" s="134">
        <v>112194.38079677284</v>
      </c>
      <c r="H88" s="130">
        <v>1</v>
      </c>
      <c r="I88" s="135" t="str">
        <f t="shared" si="16"/>
        <v>Customer</v>
      </c>
      <c r="J88" s="135">
        <f t="shared" si="17"/>
        <v>112194.38079677284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 x14ac:dyDescent="0.2">
      <c r="A89" s="44">
        <f t="shared" si="21"/>
        <v>78</v>
      </c>
      <c r="B89" s="44"/>
      <c r="C89" s="136">
        <v>38600</v>
      </c>
      <c r="E89" s="137" t="s">
        <v>287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 x14ac:dyDescent="0.2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 x14ac:dyDescent="0.2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20309129.323927637</v>
      </c>
      <c r="H91" s="130"/>
      <c r="I91" s="42"/>
      <c r="J91" s="42">
        <f>SUM(J69:J89)</f>
        <v>10427629.535038995</v>
      </c>
      <c r="K91" s="42">
        <f>SUM(K69:K89)</f>
        <v>9881499.78888865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 x14ac:dyDescent="0.2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 x14ac:dyDescent="0.2">
      <c r="A93" s="44">
        <f t="shared" si="21"/>
        <v>82</v>
      </c>
      <c r="B93" s="44"/>
      <c r="C93" s="44"/>
      <c r="D93" s="44" t="s">
        <v>148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 x14ac:dyDescent="0.2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 x14ac:dyDescent="0.2">
      <c r="A95" s="44">
        <f t="shared" si="21"/>
        <v>84</v>
      </c>
      <c r="B95" s="44"/>
      <c r="C95" s="138">
        <v>38900</v>
      </c>
      <c r="E95" s="137" t="s">
        <v>115</v>
      </c>
      <c r="G95" s="134">
        <f>+O95</f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492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 x14ac:dyDescent="0.2">
      <c r="A96" s="44">
        <f t="shared" si="21"/>
        <v>85</v>
      </c>
      <c r="B96" s="44"/>
      <c r="C96" s="138">
        <v>39000</v>
      </c>
      <c r="E96" s="137" t="s">
        <v>139</v>
      </c>
      <c r="G96" s="134">
        <f>+O96</f>
        <v>244888.31473973577</v>
      </c>
      <c r="H96" s="130">
        <v>5.4</v>
      </c>
      <c r="I96" s="135" t="str">
        <f t="shared" ref="I96:I128" si="22">VLOOKUP($H96,class,3)</f>
        <v>P, S, T &amp; D Plant</v>
      </c>
      <c r="J96" s="135">
        <f t="shared" ref="J96:J128" si="23">$G96*VLOOKUP($H96,class,6)</f>
        <v>94938.574748463798</v>
      </c>
      <c r="K96" s="135">
        <f t="shared" ref="K96:K128" si="24">$G96*VLOOKUP($H96,class,7)</f>
        <v>147252.63000307546</v>
      </c>
      <c r="L96" s="135">
        <f t="shared" ref="L96:L128" si="25">$G96*VLOOKUP($H96,class,8)</f>
        <v>2697.1099881964506</v>
      </c>
      <c r="M96" s="42">
        <f t="shared" ref="M96:M128" si="26">SUM(J96:L96)-G96</f>
        <v>0</v>
      </c>
      <c r="N96" s="42" t="s">
        <v>493</v>
      </c>
      <c r="O96" s="42">
        <v>244888.31473973577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 x14ac:dyDescent="0.2">
      <c r="A97" s="44">
        <f t="shared" si="21"/>
        <v>86</v>
      </c>
      <c r="B97" s="44"/>
      <c r="C97" s="138">
        <v>39001</v>
      </c>
      <c r="E97" s="137" t="s">
        <v>515</v>
      </c>
      <c r="G97" s="134">
        <f>+O97</f>
        <v>5574.2981699999991</v>
      </c>
      <c r="H97" s="130">
        <v>5.4</v>
      </c>
      <c r="I97" s="135" t="str">
        <f t="shared" si="22"/>
        <v>P, S, T &amp; D Plant</v>
      </c>
      <c r="J97" s="135">
        <f t="shared" si="23"/>
        <v>2161.0501262390326</v>
      </c>
      <c r="K97" s="135">
        <f t="shared" si="24"/>
        <v>3351.8547703111049</v>
      </c>
      <c r="L97" s="135">
        <f t="shared" si="25"/>
        <v>61.393273449860878</v>
      </c>
      <c r="M97" s="42">
        <f t="shared" si="26"/>
        <v>0</v>
      </c>
      <c r="N97" s="42" t="s">
        <v>494</v>
      </c>
      <c r="O97" s="42">
        <v>5574.2981699999991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 x14ac:dyDescent="0.2">
      <c r="A98" s="44">
        <f t="shared" si="21"/>
        <v>87</v>
      </c>
      <c r="B98" s="44"/>
      <c r="C98" s="138">
        <v>39002</v>
      </c>
      <c r="E98" s="137" t="s">
        <v>278</v>
      </c>
      <c r="G98" s="134">
        <f>+O98</f>
        <v>22836.213596000005</v>
      </c>
      <c r="H98" s="130">
        <v>5.4</v>
      </c>
      <c r="I98" s="135" t="str">
        <f t="shared" si="22"/>
        <v>P, S, T &amp; D Plant</v>
      </c>
      <c r="J98" s="135">
        <f t="shared" si="23"/>
        <v>8853.1687343264821</v>
      </c>
      <c r="K98" s="135">
        <f t="shared" si="24"/>
        <v>13731.535189405906</v>
      </c>
      <c r="L98" s="135">
        <f t="shared" si="25"/>
        <v>251.50967226761378</v>
      </c>
      <c r="M98" s="42">
        <f t="shared" si="26"/>
        <v>0</v>
      </c>
      <c r="N98" s="42" t="s">
        <v>495</v>
      </c>
      <c r="O98" s="42">
        <v>22836.213596000005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 x14ac:dyDescent="0.2">
      <c r="A99" s="44">
        <f t="shared" si="21"/>
        <v>88</v>
      </c>
      <c r="B99" s="44"/>
      <c r="C99" s="138">
        <v>39003</v>
      </c>
      <c r="E99" s="137" t="s">
        <v>293</v>
      </c>
      <c r="G99" s="134">
        <f t="shared" ref="G99:G101" si="27">+O99</f>
        <v>730.64733600000011</v>
      </c>
      <c r="H99" s="130">
        <v>5.4</v>
      </c>
      <c r="I99" s="135" t="str">
        <f t="shared" si="22"/>
        <v>P, S, T &amp; D Plant</v>
      </c>
      <c r="J99" s="135">
        <f t="shared" si="23"/>
        <v>283.25817341396601</v>
      </c>
      <c r="K99" s="135">
        <f t="shared" si="24"/>
        <v>439.34208108331268</v>
      </c>
      <c r="L99" s="135">
        <f t="shared" si="25"/>
        <v>8.0470815027213352</v>
      </c>
      <c r="M99" s="42">
        <f t="shared" si="26"/>
        <v>0</v>
      </c>
      <c r="N99" s="42" t="s">
        <v>496</v>
      </c>
      <c r="O99" s="42">
        <v>730.64733600000011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 x14ac:dyDescent="0.2">
      <c r="A100" s="44">
        <f t="shared" si="21"/>
        <v>89</v>
      </c>
      <c r="B100" s="44"/>
      <c r="C100" s="138">
        <v>39004</v>
      </c>
      <c r="E100" s="137" t="s">
        <v>294</v>
      </c>
      <c r="G100" s="134">
        <f t="shared" si="27"/>
        <v>0</v>
      </c>
      <c r="H100" s="130">
        <v>5.4</v>
      </c>
      <c r="I100" s="135" t="str">
        <f t="shared" si="22"/>
        <v>P, S, T &amp; D Plant</v>
      </c>
      <c r="J100" s="135">
        <f t="shared" si="23"/>
        <v>0</v>
      </c>
      <c r="K100" s="135">
        <f t="shared" si="24"/>
        <v>0</v>
      </c>
      <c r="L100" s="135">
        <f t="shared" si="25"/>
        <v>0</v>
      </c>
      <c r="M100" s="42">
        <f t="shared" si="26"/>
        <v>0</v>
      </c>
      <c r="N100" s="42" t="s">
        <v>497</v>
      </c>
      <c r="O100" s="42">
        <v>0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 x14ac:dyDescent="0.2">
      <c r="A101" s="44">
        <f t="shared" si="21"/>
        <v>90</v>
      </c>
      <c r="B101" s="44"/>
      <c r="C101" s="138">
        <v>39009</v>
      </c>
      <c r="E101" s="137" t="s">
        <v>295</v>
      </c>
      <c r="G101" s="134">
        <f t="shared" si="27"/>
        <v>93447.823968755547</v>
      </c>
      <c r="H101" s="130">
        <v>5.4</v>
      </c>
      <c r="I101" s="135" t="str">
        <f t="shared" si="22"/>
        <v>P, S, T &amp; D Plant</v>
      </c>
      <c r="J101" s="135">
        <f t="shared" si="23"/>
        <v>36227.956529358402</v>
      </c>
      <c r="K101" s="135">
        <f t="shared" si="24"/>
        <v>56190.667415422045</v>
      </c>
      <c r="L101" s="135">
        <f t="shared" si="25"/>
        <v>1029.2000239750853</v>
      </c>
      <c r="M101" s="42">
        <f t="shared" si="26"/>
        <v>0</v>
      </c>
      <c r="N101" s="42" t="s">
        <v>498</v>
      </c>
      <c r="O101" s="42">
        <v>93447.823968755547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 x14ac:dyDescent="0.2">
      <c r="A102" s="44">
        <f t="shared" si="21"/>
        <v>91</v>
      </c>
      <c r="B102" s="44"/>
      <c r="C102" s="138">
        <v>39100</v>
      </c>
      <c r="E102" s="137" t="s">
        <v>296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297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 x14ac:dyDescent="0.2">
      <c r="A103" s="44">
        <f t="shared" si="21"/>
        <v>92</v>
      </c>
      <c r="B103" s="44"/>
      <c r="C103" s="145">
        <v>39102</v>
      </c>
      <c r="E103" s="137" t="s">
        <v>297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499</v>
      </c>
      <c r="O103" s="42">
        <v>5191.3853205393643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 x14ac:dyDescent="0.2">
      <c r="A104" s="44">
        <f t="shared" si="21"/>
        <v>93</v>
      </c>
      <c r="B104" s="44"/>
      <c r="C104" s="138">
        <v>39200</v>
      </c>
      <c r="E104" s="137" t="s">
        <v>298</v>
      </c>
      <c r="G104" s="134">
        <f>+O103</f>
        <v>5191.3853205393643</v>
      </c>
      <c r="H104" s="130">
        <v>5.4</v>
      </c>
      <c r="I104" s="135" t="str">
        <f t="shared" si="22"/>
        <v>P, S, T &amp; D Plant</v>
      </c>
      <c r="J104" s="135">
        <f t="shared" si="23"/>
        <v>2012.6020460629675</v>
      </c>
      <c r="K104" s="135">
        <f t="shared" si="24"/>
        <v>3121.6072625646639</v>
      </c>
      <c r="L104" s="135">
        <f t="shared" si="25"/>
        <v>57.176011911732182</v>
      </c>
      <c r="M104" s="42">
        <f t="shared" si="26"/>
        <v>0</v>
      </c>
      <c r="N104" s="42" t="s">
        <v>500</v>
      </c>
      <c r="O104" s="42">
        <v>0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 x14ac:dyDescent="0.2">
      <c r="A105" s="44">
        <f t="shared" si="21"/>
        <v>94</v>
      </c>
      <c r="B105" s="44"/>
      <c r="C105" s="138">
        <v>39201</v>
      </c>
      <c r="E105" s="137" t="s">
        <v>299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501</v>
      </c>
      <c r="O105" s="42">
        <v>116854.70986411754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 x14ac:dyDescent="0.2">
      <c r="A106" s="44">
        <f t="shared" si="21"/>
        <v>95</v>
      </c>
      <c r="B106" s="44"/>
      <c r="C106" s="138">
        <v>39202</v>
      </c>
      <c r="E106" s="137" t="s">
        <v>300</v>
      </c>
      <c r="G106" s="134">
        <f>+O104</f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502</v>
      </c>
      <c r="O106" s="42">
        <v>0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 x14ac:dyDescent="0.2">
      <c r="A107" s="44">
        <f t="shared" si="21"/>
        <v>96</v>
      </c>
      <c r="B107" s="44"/>
      <c r="C107" s="138">
        <v>39300</v>
      </c>
      <c r="E107" s="137" t="s">
        <v>186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503</v>
      </c>
      <c r="O107" s="42">
        <v>0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 x14ac:dyDescent="0.2">
      <c r="A108" s="44">
        <f t="shared" si="21"/>
        <v>97</v>
      </c>
      <c r="B108" s="44"/>
      <c r="C108" s="138">
        <v>39400</v>
      </c>
      <c r="E108" s="137" t="s">
        <v>301</v>
      </c>
      <c r="G108" s="134">
        <f>+O105</f>
        <v>116854.70986411754</v>
      </c>
      <c r="H108" s="130">
        <v>5.4</v>
      </c>
      <c r="I108" s="135" t="str">
        <f t="shared" si="22"/>
        <v>P, S, T &amp; D Plant</v>
      </c>
      <c r="J108" s="135">
        <f t="shared" si="23"/>
        <v>45302.364136627584</v>
      </c>
      <c r="K108" s="135">
        <f t="shared" si="24"/>
        <v>70265.35085606348</v>
      </c>
      <c r="L108" s="135">
        <f t="shared" si="25"/>
        <v>1286.9948714264642</v>
      </c>
      <c r="M108" s="42">
        <f t="shared" si="26"/>
        <v>0</v>
      </c>
      <c r="N108" s="42" t="s">
        <v>504</v>
      </c>
      <c r="O108" s="42">
        <v>0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 x14ac:dyDescent="0.2">
      <c r="A109" s="44">
        <f t="shared" si="21"/>
        <v>98</v>
      </c>
      <c r="B109" s="44"/>
      <c r="C109" s="138">
        <v>39600</v>
      </c>
      <c r="E109" s="137" t="s">
        <v>302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505</v>
      </c>
      <c r="O109" s="42">
        <v>34967.951905000009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 x14ac:dyDescent="0.2">
      <c r="A110" s="44">
        <f t="shared" si="21"/>
        <v>99</v>
      </c>
      <c r="B110" s="44"/>
      <c r="C110" s="138">
        <v>39603</v>
      </c>
      <c r="E110" s="137" t="s">
        <v>303</v>
      </c>
      <c r="G110" s="134">
        <f t="shared" ref="G110:G117" si="28">+O106</f>
        <v>0</v>
      </c>
      <c r="H110" s="130">
        <v>5.4</v>
      </c>
      <c r="I110" s="135" t="str">
        <f t="shared" si="22"/>
        <v>P, S, T &amp; D Plant</v>
      </c>
      <c r="J110" s="135">
        <f t="shared" si="23"/>
        <v>0</v>
      </c>
      <c r="K110" s="135">
        <f t="shared" si="24"/>
        <v>0</v>
      </c>
      <c r="L110" s="135">
        <f t="shared" si="25"/>
        <v>0</v>
      </c>
      <c r="M110" s="42">
        <f t="shared" si="26"/>
        <v>0</v>
      </c>
      <c r="N110" s="42" t="s">
        <v>506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 x14ac:dyDescent="0.2">
      <c r="A111" s="44">
        <f t="shared" si="21"/>
        <v>100</v>
      </c>
      <c r="B111" s="44"/>
      <c r="C111" s="136">
        <v>39604</v>
      </c>
      <c r="E111" s="137" t="s">
        <v>304</v>
      </c>
      <c r="G111" s="134">
        <f t="shared" si="28"/>
        <v>0</v>
      </c>
      <c r="H111" s="130">
        <v>5.4</v>
      </c>
      <c r="I111" s="135" t="str">
        <f t="shared" si="22"/>
        <v>P, S, T &amp; D Plant</v>
      </c>
      <c r="J111" s="135">
        <f t="shared" si="23"/>
        <v>0</v>
      </c>
      <c r="K111" s="135">
        <f t="shared" si="24"/>
        <v>0</v>
      </c>
      <c r="L111" s="135">
        <f t="shared" si="25"/>
        <v>0</v>
      </c>
      <c r="M111" s="42">
        <f t="shared" si="26"/>
        <v>0</v>
      </c>
      <c r="N111" s="42" t="s">
        <v>506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 x14ac:dyDescent="0.2">
      <c r="A112" s="44">
        <f t="shared" si="21"/>
        <v>101</v>
      </c>
      <c r="B112" s="44"/>
      <c r="C112" s="136">
        <v>39605</v>
      </c>
      <c r="E112" s="140" t="s">
        <v>305</v>
      </c>
      <c r="G112" s="134">
        <f t="shared" si="28"/>
        <v>0</v>
      </c>
      <c r="H112" s="130">
        <v>5.4</v>
      </c>
      <c r="I112" s="135" t="str">
        <f t="shared" si="22"/>
        <v>P, S, T &amp; D Plant</v>
      </c>
      <c r="J112" s="135">
        <f t="shared" si="23"/>
        <v>0</v>
      </c>
      <c r="K112" s="135">
        <f t="shared" si="24"/>
        <v>0</v>
      </c>
      <c r="L112" s="135">
        <f t="shared" si="25"/>
        <v>0</v>
      </c>
      <c r="M112" s="42">
        <f t="shared" si="26"/>
        <v>0</v>
      </c>
      <c r="N112" s="42" t="s">
        <v>507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 x14ac:dyDescent="0.2">
      <c r="A113" s="44">
        <f t="shared" si="21"/>
        <v>102</v>
      </c>
      <c r="B113" s="44"/>
      <c r="C113" s="136">
        <v>39700</v>
      </c>
      <c r="E113" s="137" t="s">
        <v>306</v>
      </c>
      <c r="G113" s="134">
        <f t="shared" si="28"/>
        <v>34967.951905000009</v>
      </c>
      <c r="H113" s="130">
        <v>5.4</v>
      </c>
      <c r="I113" s="135" t="str">
        <f t="shared" si="22"/>
        <v>P, S, T &amp; D Plant</v>
      </c>
      <c r="J113" s="135">
        <f t="shared" si="23"/>
        <v>13556.414560906185</v>
      </c>
      <c r="K113" s="135">
        <f t="shared" si="24"/>
        <v>21026.413160238895</v>
      </c>
      <c r="L113" s="135">
        <f t="shared" si="25"/>
        <v>385.12418385492452</v>
      </c>
      <c r="M113" s="42">
        <f t="shared" si="26"/>
        <v>0</v>
      </c>
      <c r="N113" s="42" t="s">
        <v>508</v>
      </c>
      <c r="O113" s="42">
        <v>194588.5545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 x14ac:dyDescent="0.2">
      <c r="A114" s="44">
        <f t="shared" si="21"/>
        <v>103</v>
      </c>
      <c r="B114" s="44"/>
      <c r="C114" s="136">
        <v>39701</v>
      </c>
      <c r="E114" s="137" t="s">
        <v>307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509</v>
      </c>
      <c r="O114" s="42">
        <v>2056.2967039999999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 x14ac:dyDescent="0.2">
      <c r="A115" s="44">
        <f t="shared" si="21"/>
        <v>104</v>
      </c>
      <c r="B115" s="44"/>
      <c r="C115" s="136">
        <v>39702</v>
      </c>
      <c r="E115" s="137" t="s">
        <v>308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510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 x14ac:dyDescent="0.2">
      <c r="A116" s="44">
        <f t="shared" si="21"/>
        <v>105</v>
      </c>
      <c r="B116" s="44"/>
      <c r="C116" s="136">
        <v>39705</v>
      </c>
      <c r="E116" s="137" t="s">
        <v>309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511</v>
      </c>
      <c r="O116" s="42">
        <v>13459.885999999997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 x14ac:dyDescent="0.2">
      <c r="A117" s="44">
        <f t="shared" si="21"/>
        <v>106</v>
      </c>
      <c r="B117" s="44"/>
      <c r="C117" s="136">
        <v>39800</v>
      </c>
      <c r="E117" s="137" t="s">
        <v>310</v>
      </c>
      <c r="G117" s="134">
        <f t="shared" si="28"/>
        <v>194588.5545</v>
      </c>
      <c r="H117" s="130">
        <v>5.4</v>
      </c>
      <c r="I117" s="135" t="str">
        <f t="shared" si="22"/>
        <v>P, S, T &amp; D Plant</v>
      </c>
      <c r="J117" s="135">
        <f t="shared" si="23"/>
        <v>75438.307647417416</v>
      </c>
      <c r="K117" s="135">
        <f t="shared" si="24"/>
        <v>117007.11995619128</v>
      </c>
      <c r="L117" s="135">
        <f t="shared" si="25"/>
        <v>2143.1268963912739</v>
      </c>
      <c r="M117" s="42">
        <f t="shared" si="26"/>
        <v>0</v>
      </c>
      <c r="N117" s="42" t="s">
        <v>512</v>
      </c>
      <c r="O117" s="42">
        <v>89350.691999029921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 x14ac:dyDescent="0.2">
      <c r="A118" s="44">
        <f t="shared" si="21"/>
        <v>107</v>
      </c>
      <c r="B118" s="44"/>
      <c r="C118" s="136">
        <v>39900</v>
      </c>
      <c r="E118" s="137" t="s">
        <v>311</v>
      </c>
      <c r="G118" s="134"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513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 x14ac:dyDescent="0.2">
      <c r="A119" s="44">
        <f t="shared" si="21"/>
        <v>108</v>
      </c>
      <c r="B119" s="44"/>
      <c r="C119" s="136">
        <v>39901</v>
      </c>
      <c r="E119" s="137" t="s">
        <v>312</v>
      </c>
      <c r="G119" s="134">
        <f>+O114</f>
        <v>2056.2967039999999</v>
      </c>
      <c r="H119" s="130">
        <v>5.4</v>
      </c>
      <c r="I119" s="135" t="str">
        <f t="shared" si="22"/>
        <v>P, S, T &amp; D Plant</v>
      </c>
      <c r="J119" s="135">
        <f t="shared" si="23"/>
        <v>797.18739763145948</v>
      </c>
      <c r="K119" s="135">
        <f t="shared" si="24"/>
        <v>1236.462009436679</v>
      </c>
      <c r="L119" s="135">
        <f t="shared" si="25"/>
        <v>22.647296931861046</v>
      </c>
      <c r="M119" s="42">
        <f t="shared" si="26"/>
        <v>0</v>
      </c>
      <c r="N119" s="42" t="s">
        <v>514</v>
      </c>
      <c r="O119" s="42">
        <v>10288.785339000002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 x14ac:dyDescent="0.2">
      <c r="A120" s="44">
        <f t="shared" si="21"/>
        <v>109</v>
      </c>
      <c r="B120" s="44"/>
      <c r="C120" s="136">
        <v>39902</v>
      </c>
      <c r="E120" s="137" t="s">
        <v>313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453</v>
      </c>
      <c r="O120" s="42">
        <v>0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 x14ac:dyDescent="0.2">
      <c r="A121" s="44">
        <f t="shared" si="21"/>
        <v>110</v>
      </c>
      <c r="B121" s="44"/>
      <c r="C121" s="136">
        <v>39903</v>
      </c>
      <c r="E121" s="137" t="s">
        <v>314</v>
      </c>
      <c r="G121" s="134">
        <f>+O116</f>
        <v>13459.885999999997</v>
      </c>
      <c r="H121" s="130">
        <v>5.4</v>
      </c>
      <c r="I121" s="135" t="str">
        <f t="shared" si="22"/>
        <v>P, S, T &amp; D Plant</v>
      </c>
      <c r="J121" s="135">
        <f t="shared" si="23"/>
        <v>5218.1436034418275</v>
      </c>
      <c r="K121" s="135">
        <f t="shared" si="24"/>
        <v>8093.5001539294508</v>
      </c>
      <c r="L121" s="135">
        <f t="shared" si="25"/>
        <v>148.24224262871715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 x14ac:dyDescent="0.2">
      <c r="A122" s="44">
        <f t="shared" si="21"/>
        <v>111</v>
      </c>
      <c r="B122" s="44"/>
      <c r="C122" s="136">
        <v>39904</v>
      </c>
      <c r="E122" s="137" t="s">
        <v>315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 x14ac:dyDescent="0.2">
      <c r="A123" s="44">
        <f t="shared" si="21"/>
        <v>112</v>
      </c>
      <c r="B123" s="44"/>
      <c r="C123" s="136">
        <v>39905</v>
      </c>
      <c r="E123" s="137" t="s">
        <v>316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 x14ac:dyDescent="0.2">
      <c r="A124" s="44">
        <f t="shared" si="21"/>
        <v>113</v>
      </c>
      <c r="B124" s="44"/>
      <c r="C124" s="136">
        <v>39906</v>
      </c>
      <c r="E124" s="137" t="s">
        <v>317</v>
      </c>
      <c r="G124" s="134">
        <f>+O117</f>
        <v>89350.691999029921</v>
      </c>
      <c r="H124" s="130">
        <v>5.4</v>
      </c>
      <c r="I124" s="135" t="str">
        <f t="shared" si="22"/>
        <v>P, S, T &amp; D Plant</v>
      </c>
      <c r="J124" s="135">
        <f t="shared" si="23"/>
        <v>34639.575841715079</v>
      </c>
      <c r="K124" s="135">
        <f t="shared" si="24"/>
        <v>53727.040440598961</v>
      </c>
      <c r="L124" s="135">
        <f t="shared" si="25"/>
        <v>984.07571671587516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 x14ac:dyDescent="0.2">
      <c r="A125" s="44">
        <f t="shared" si="21"/>
        <v>114</v>
      </c>
      <c r="B125" s="44"/>
      <c r="C125" s="136">
        <v>39907</v>
      </c>
      <c r="E125" s="137" t="s">
        <v>318</v>
      </c>
      <c r="G125" s="134">
        <f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 x14ac:dyDescent="0.2">
      <c r="A126" s="44">
        <f t="shared" si="21"/>
        <v>115</v>
      </c>
      <c r="B126" s="44"/>
      <c r="C126" s="136">
        <v>39908</v>
      </c>
      <c r="E126" s="137" t="s">
        <v>319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 x14ac:dyDescent="0.2">
      <c r="A127" s="44">
        <f t="shared" si="21"/>
        <v>116</v>
      </c>
      <c r="B127" s="44"/>
      <c r="C127" s="136">
        <v>39908</v>
      </c>
      <c r="E127" s="137" t="s">
        <v>320</v>
      </c>
      <c r="G127" s="134">
        <f>+O119</f>
        <v>10288.785339000002</v>
      </c>
      <c r="H127" s="130">
        <v>5.4</v>
      </c>
      <c r="I127" s="135" t="str">
        <f t="shared" si="22"/>
        <v>P, S, T &amp; D Plant</v>
      </c>
      <c r="J127" s="135">
        <f t="shared" si="23"/>
        <v>3988.7677654839667</v>
      </c>
      <c r="K127" s="135">
        <f t="shared" si="24"/>
        <v>6186.7006693031135</v>
      </c>
      <c r="L127" s="135">
        <f t="shared" si="25"/>
        <v>113.31690421292026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 x14ac:dyDescent="0.2">
      <c r="A128" s="44">
        <f t="shared" si="21"/>
        <v>117</v>
      </c>
      <c r="B128" s="44"/>
      <c r="C128" s="136">
        <v>40600</v>
      </c>
      <c r="E128" s="42" t="s">
        <v>550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 x14ac:dyDescent="0.2">
      <c r="A129" s="44">
        <f t="shared" si="21"/>
        <v>118</v>
      </c>
      <c r="B129" s="44"/>
      <c r="C129" s="146"/>
      <c r="E129" s="137"/>
      <c r="G129" s="139"/>
      <c r="H129" s="130"/>
      <c r="I129" s="135"/>
      <c r="J129" s="135"/>
      <c r="K129" s="135"/>
      <c r="L129" s="135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 x14ac:dyDescent="0.2">
      <c r="A130" s="44">
        <f t="shared" si="21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 x14ac:dyDescent="0.2">
      <c r="A131" s="44">
        <f t="shared" si="21"/>
        <v>120</v>
      </c>
      <c r="B131" s="44"/>
      <c r="C131" s="44"/>
      <c r="D131" s="44" t="s">
        <v>149</v>
      </c>
      <c r="E131" s="44"/>
      <c r="G131" s="42">
        <f>SUM(G95:G129)</f>
        <v>834235.55944217811</v>
      </c>
      <c r="H131" s="130"/>
      <c r="I131" s="135"/>
      <c r="J131" s="42">
        <f>SUM(J95:J129)</f>
        <v>323417.37131108821</v>
      </c>
      <c r="K131" s="42">
        <f>SUM(K95:K129)</f>
        <v>501630.22396762436</v>
      </c>
      <c r="L131" s="42">
        <f>SUM(L95:L129)</f>
        <v>9187.9641634655018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 x14ac:dyDescent="0.2">
      <c r="A132" s="44">
        <f t="shared" si="21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 x14ac:dyDescent="0.2">
      <c r="A133" s="44">
        <f t="shared" si="21"/>
        <v>122</v>
      </c>
      <c r="B133" s="44"/>
      <c r="C133" s="44"/>
      <c r="D133" s="44" t="s">
        <v>356</v>
      </c>
      <c r="E133" s="44"/>
      <c r="G133" s="42">
        <f>G131+G91+G65+G52+G30+G18</f>
        <v>21834153.655123394</v>
      </c>
      <c r="H133" s="130"/>
      <c r="I133" s="135"/>
      <c r="J133" s="42">
        <f>J131+J91+J65+J52+J30+J18</f>
        <v>10751046.906350084</v>
      </c>
      <c r="K133" s="42">
        <f>K131+K91+K65+K52+K30+K18</f>
        <v>10950133.350222604</v>
      </c>
      <c r="L133" s="42">
        <f>L131+L91+L65+L52+L30+L18</f>
        <v>132973.39855071672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 x14ac:dyDescent="0.2">
      <c r="A134" s="44">
        <f t="shared" si="21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 x14ac:dyDescent="0.2">
      <c r="A135" s="44">
        <f t="shared" si="21"/>
        <v>124</v>
      </c>
      <c r="B135" s="44"/>
      <c r="C135" s="44"/>
      <c r="D135" s="44" t="s">
        <v>347</v>
      </c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 x14ac:dyDescent="0.2">
      <c r="A136" s="44">
        <f t="shared" si="21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 x14ac:dyDescent="0.2">
      <c r="A137" s="44">
        <f t="shared" si="21"/>
        <v>126</v>
      </c>
      <c r="B137" s="44"/>
      <c r="C137" s="44"/>
      <c r="D137" s="44" t="s">
        <v>322</v>
      </c>
      <c r="E137" s="44"/>
      <c r="G137" s="134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 x14ac:dyDescent="0.2">
      <c r="A138" s="44">
        <f t="shared" si="21"/>
        <v>127</v>
      </c>
      <c r="B138" s="44"/>
      <c r="C138" s="44"/>
      <c r="D138" s="44"/>
      <c r="E138" s="44"/>
      <c r="G138" s="42"/>
      <c r="H138" s="130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 x14ac:dyDescent="0.2">
      <c r="A139" s="44">
        <f t="shared" si="21"/>
        <v>128</v>
      </c>
      <c r="B139" s="44"/>
      <c r="C139" s="136">
        <v>30100</v>
      </c>
      <c r="D139" s="44"/>
      <c r="E139" s="137" t="s">
        <v>323</v>
      </c>
      <c r="G139" s="134">
        <v>0</v>
      </c>
      <c r="H139" s="130">
        <v>5.4</v>
      </c>
      <c r="I139" s="135" t="str">
        <f>VLOOKUP($H139,class,3)</f>
        <v>P, S, T &amp; D Plant</v>
      </c>
      <c r="J139" s="135">
        <f>$G139*VLOOKUP($H139,class,6)</f>
        <v>0</v>
      </c>
      <c r="K139" s="135">
        <f>$G139*VLOOKUP($H139,class,7)</f>
        <v>0</v>
      </c>
      <c r="L139" s="135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 x14ac:dyDescent="0.2">
      <c r="A140" s="44">
        <f t="shared" si="21"/>
        <v>129</v>
      </c>
      <c r="B140" s="44"/>
      <c r="C140" s="136">
        <v>30200</v>
      </c>
      <c r="D140" s="44"/>
      <c r="E140" s="137" t="s">
        <v>185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 x14ac:dyDescent="0.2">
      <c r="A141" s="44">
        <f t="shared" ref="A141:A204" si="29">A140+1</f>
        <v>130</v>
      </c>
      <c r="B141" s="44"/>
      <c r="C141" s="138">
        <v>30300</v>
      </c>
      <c r="D141" s="44"/>
      <c r="E141" s="137" t="s">
        <v>324</v>
      </c>
      <c r="G141" s="139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 x14ac:dyDescent="0.2">
      <c r="A142" s="44">
        <f t="shared" si="29"/>
        <v>131</v>
      </c>
      <c r="B142" s="44"/>
      <c r="C142" s="44"/>
      <c r="D142" s="44"/>
      <c r="E142" s="44"/>
      <c r="G142" s="42"/>
      <c r="H142" s="130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 x14ac:dyDescent="0.2">
      <c r="A143" s="44">
        <f t="shared" si="29"/>
        <v>132</v>
      </c>
      <c r="B143" s="44"/>
      <c r="C143" s="44"/>
      <c r="D143" s="44" t="s">
        <v>325</v>
      </c>
      <c r="E143" s="44"/>
      <c r="G143" s="42">
        <f>SUM(G139:G141)</f>
        <v>0</v>
      </c>
      <c r="H143" s="130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 x14ac:dyDescent="0.2">
      <c r="A144" s="44">
        <f t="shared" si="29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 x14ac:dyDescent="0.2">
      <c r="A145" s="44">
        <f t="shared" si="29"/>
        <v>134</v>
      </c>
      <c r="B145" s="44"/>
      <c r="C145" s="44"/>
      <c r="D145" s="44" t="s">
        <v>148</v>
      </c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 x14ac:dyDescent="0.2">
      <c r="A146" s="44">
        <f t="shared" si="29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 x14ac:dyDescent="0.2">
      <c r="A147" s="44">
        <f t="shared" si="29"/>
        <v>136</v>
      </c>
      <c r="B147" s="44"/>
      <c r="C147" s="141">
        <v>37400</v>
      </c>
      <c r="E147" s="137" t="s">
        <v>115</v>
      </c>
      <c r="G147" s="134">
        <v>0</v>
      </c>
      <c r="H147" s="130">
        <v>5.4</v>
      </c>
      <c r="I147" s="135" t="str">
        <f>VLOOKUP($H147,class,3)</f>
        <v>P, S, T &amp; D Plant</v>
      </c>
      <c r="J147" s="135">
        <f>$G147*VLOOKUP($H147,class,6)</f>
        <v>0</v>
      </c>
      <c r="K147" s="135">
        <f>$G147*VLOOKUP($H147,class,7)</f>
        <v>0</v>
      </c>
      <c r="L147" s="135">
        <f>$G147*VLOOKUP($H147,class,8)</f>
        <v>0</v>
      </c>
      <c r="M147" s="42">
        <f>SUM(J147:L147)-G147</f>
        <v>0</v>
      </c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 x14ac:dyDescent="0.2">
      <c r="A148" s="44">
        <f t="shared" si="29"/>
        <v>137</v>
      </c>
      <c r="B148" s="44"/>
      <c r="C148" s="141">
        <v>39001</v>
      </c>
      <c r="E148" s="137" t="s">
        <v>291</v>
      </c>
      <c r="G148" s="134">
        <f>+O152</f>
        <v>2499.6920271680001</v>
      </c>
      <c r="H148" s="130">
        <v>5.4</v>
      </c>
      <c r="I148" s="135" t="str">
        <f t="shared" ref="I148:I180" si="30">VLOOKUP($H148,class,3)</f>
        <v>P, S, T &amp; D Plant</v>
      </c>
      <c r="J148" s="135">
        <f t="shared" ref="J148:J180" si="31">$G148*VLOOKUP($H148,class,6)</f>
        <v>969.08339061276138</v>
      </c>
      <c r="K148" s="135">
        <f t="shared" ref="K148:K180" si="32">$G148*VLOOKUP($H148,class,7)</f>
        <v>1503.0779463258777</v>
      </c>
      <c r="L148" s="135">
        <f t="shared" ref="L148:L180" si="33">$G148*VLOOKUP($H148,class,8)</f>
        <v>27.53069022936068</v>
      </c>
      <c r="M148" s="42">
        <f t="shared" ref="M148:M180" si="34"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 x14ac:dyDescent="0.2">
      <c r="A149" s="44">
        <f t="shared" si="29"/>
        <v>138</v>
      </c>
      <c r="B149" s="44"/>
      <c r="C149" s="141">
        <v>36602</v>
      </c>
      <c r="E149" s="137" t="s">
        <v>139</v>
      </c>
      <c r="G149" s="134">
        <v>0</v>
      </c>
      <c r="H149" s="130">
        <v>5.4</v>
      </c>
      <c r="I149" s="135" t="str">
        <f t="shared" si="30"/>
        <v>P, S, T &amp; D Plant</v>
      </c>
      <c r="J149" s="135">
        <f t="shared" si="31"/>
        <v>0</v>
      </c>
      <c r="K149" s="135">
        <f t="shared" si="32"/>
        <v>0</v>
      </c>
      <c r="L149" s="135">
        <f t="shared" si="33"/>
        <v>0</v>
      </c>
      <c r="M149" s="42">
        <f t="shared" si="34"/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 x14ac:dyDescent="0.2">
      <c r="A150" s="44">
        <f t="shared" si="29"/>
        <v>139</v>
      </c>
      <c r="B150" s="44"/>
      <c r="C150" s="141">
        <v>38900</v>
      </c>
      <c r="E150" s="137" t="s">
        <v>115</v>
      </c>
      <c r="G150" s="134">
        <v>0</v>
      </c>
      <c r="H150" s="130">
        <v>5.4</v>
      </c>
      <c r="I150" s="135" t="str">
        <f t="shared" si="30"/>
        <v>P, S, T &amp; D Plant</v>
      </c>
      <c r="J150" s="135">
        <f t="shared" si="31"/>
        <v>0</v>
      </c>
      <c r="K150" s="135">
        <f t="shared" si="32"/>
        <v>0</v>
      </c>
      <c r="L150" s="135">
        <f t="shared" si="33"/>
        <v>0</v>
      </c>
      <c r="M150" s="42">
        <f t="shared" si="34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 x14ac:dyDescent="0.2">
      <c r="A151" s="44">
        <f t="shared" si="29"/>
        <v>140</v>
      </c>
      <c r="B151" s="44"/>
      <c r="C151" s="141">
        <v>39004</v>
      </c>
      <c r="E151" s="137" t="s">
        <v>293</v>
      </c>
      <c r="G151" s="134">
        <f>+O153</f>
        <v>561.3394921734</v>
      </c>
      <c r="H151" s="130">
        <v>5.4</v>
      </c>
      <c r="I151" s="135" t="str">
        <f t="shared" si="30"/>
        <v>P, S, T &amp; D Plant</v>
      </c>
      <c r="J151" s="135">
        <f t="shared" si="31"/>
        <v>217.62071985185548</v>
      </c>
      <c r="K151" s="135">
        <f t="shared" si="32"/>
        <v>337.5363852496294</v>
      </c>
      <c r="L151" s="135">
        <f t="shared" si="33"/>
        <v>6.1823870719150262</v>
      </c>
      <c r="M151" s="42">
        <f t="shared" si="34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 x14ac:dyDescent="0.2">
      <c r="A152" s="44">
        <f t="shared" si="29"/>
        <v>141</v>
      </c>
      <c r="B152" s="44"/>
      <c r="C152" s="141">
        <v>39009</v>
      </c>
      <c r="E152" s="137" t="s">
        <v>294</v>
      </c>
      <c r="G152" s="134">
        <f>+O154</f>
        <v>0</v>
      </c>
      <c r="H152" s="130">
        <v>5.4</v>
      </c>
      <c r="I152" s="135" t="str">
        <f t="shared" si="30"/>
        <v>P, S, T &amp; D Plant</v>
      </c>
      <c r="J152" s="135">
        <f t="shared" si="31"/>
        <v>0</v>
      </c>
      <c r="K152" s="135">
        <f t="shared" si="32"/>
        <v>0</v>
      </c>
      <c r="L152" s="135">
        <f t="shared" si="33"/>
        <v>0</v>
      </c>
      <c r="M152" s="42">
        <f t="shared" si="34"/>
        <v>0</v>
      </c>
      <c r="N152" s="154" t="s">
        <v>517</v>
      </c>
      <c r="O152" s="42">
        <v>2499.6920271680001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 x14ac:dyDescent="0.2">
      <c r="A153" s="44">
        <f t="shared" si="29"/>
        <v>142</v>
      </c>
      <c r="B153" s="44"/>
      <c r="C153" s="141">
        <v>39100</v>
      </c>
      <c r="E153" s="137" t="s">
        <v>295</v>
      </c>
      <c r="G153" s="134">
        <f>+O155</f>
        <v>0</v>
      </c>
      <c r="H153" s="130">
        <v>5.4</v>
      </c>
      <c r="I153" s="135" t="str">
        <f t="shared" si="30"/>
        <v>P, S, T &amp; D Plant</v>
      </c>
      <c r="J153" s="135">
        <f t="shared" si="31"/>
        <v>0</v>
      </c>
      <c r="K153" s="135">
        <f t="shared" si="32"/>
        <v>0</v>
      </c>
      <c r="L153" s="135">
        <f t="shared" si="33"/>
        <v>0</v>
      </c>
      <c r="M153" s="42">
        <f t="shared" si="34"/>
        <v>0</v>
      </c>
      <c r="N153" s="154" t="s">
        <v>496</v>
      </c>
      <c r="O153" s="42">
        <v>561.3394921734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 x14ac:dyDescent="0.2">
      <c r="A154" s="44">
        <f t="shared" si="29"/>
        <v>143</v>
      </c>
      <c r="B154" s="44"/>
      <c r="C154" s="141">
        <v>39102</v>
      </c>
      <c r="E154" s="137" t="s">
        <v>296</v>
      </c>
      <c r="G154" s="134">
        <v>0</v>
      </c>
      <c r="H154" s="130">
        <v>5.4</v>
      </c>
      <c r="I154" s="135" t="str">
        <f t="shared" si="30"/>
        <v>P, S, T &amp; D Plant</v>
      </c>
      <c r="J154" s="135">
        <f t="shared" si="31"/>
        <v>0</v>
      </c>
      <c r="K154" s="135">
        <f t="shared" si="32"/>
        <v>0</v>
      </c>
      <c r="L154" s="135">
        <f t="shared" si="33"/>
        <v>0</v>
      </c>
      <c r="M154" s="42">
        <f t="shared" si="34"/>
        <v>0</v>
      </c>
      <c r="N154" s="154" t="s">
        <v>497</v>
      </c>
      <c r="O154" s="42">
        <v>0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 x14ac:dyDescent="0.2">
      <c r="A155" s="44">
        <f t="shared" si="29"/>
        <v>144</v>
      </c>
      <c r="B155" s="44"/>
      <c r="C155" s="141">
        <v>39103</v>
      </c>
      <c r="E155" s="137" t="s">
        <v>297</v>
      </c>
      <c r="G155" s="134">
        <v>0</v>
      </c>
      <c r="H155" s="130">
        <v>5.4</v>
      </c>
      <c r="I155" s="135" t="str">
        <f t="shared" si="30"/>
        <v>P, S, T &amp; D Plant</v>
      </c>
      <c r="J155" s="135">
        <f t="shared" si="31"/>
        <v>0</v>
      </c>
      <c r="K155" s="135">
        <f t="shared" si="32"/>
        <v>0</v>
      </c>
      <c r="L155" s="135">
        <f t="shared" si="33"/>
        <v>0</v>
      </c>
      <c r="M155" s="42">
        <f t="shared" si="34"/>
        <v>0</v>
      </c>
      <c r="N155" s="154" t="s">
        <v>498</v>
      </c>
      <c r="O155" s="42">
        <v>0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 x14ac:dyDescent="0.2">
      <c r="A156" s="44">
        <f t="shared" si="29"/>
        <v>145</v>
      </c>
      <c r="B156" s="44"/>
      <c r="C156" s="141">
        <v>39200</v>
      </c>
      <c r="E156" s="137" t="s">
        <v>298</v>
      </c>
      <c r="G156" s="134">
        <f>+O158</f>
        <v>399.61624696122249</v>
      </c>
      <c r="H156" s="130">
        <v>5.4</v>
      </c>
      <c r="I156" s="135" t="str">
        <f t="shared" si="30"/>
        <v>P, S, T &amp; D Plant</v>
      </c>
      <c r="J156" s="135">
        <f t="shared" si="31"/>
        <v>154.92367193244678</v>
      </c>
      <c r="K156" s="135">
        <f t="shared" si="32"/>
        <v>240.29134840320074</v>
      </c>
      <c r="L156" s="135">
        <f t="shared" si="33"/>
        <v>4.401226625574906</v>
      </c>
      <c r="M156" s="42">
        <f t="shared" si="34"/>
        <v>0</v>
      </c>
      <c r="N156" s="154" t="s">
        <v>482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 x14ac:dyDescent="0.2">
      <c r="A157" s="44">
        <f t="shared" si="29"/>
        <v>146</v>
      </c>
      <c r="B157" s="44"/>
      <c r="C157" s="141">
        <v>39201</v>
      </c>
      <c r="E157" s="137" t="s">
        <v>299</v>
      </c>
      <c r="G157" s="134">
        <v>0</v>
      </c>
      <c r="H157" s="130">
        <v>5.4</v>
      </c>
      <c r="I157" s="135" t="str">
        <f t="shared" si="30"/>
        <v>P, S, T &amp; D Plant</v>
      </c>
      <c r="J157" s="135">
        <f t="shared" si="31"/>
        <v>0</v>
      </c>
      <c r="K157" s="135">
        <f t="shared" si="32"/>
        <v>0</v>
      </c>
      <c r="L157" s="135">
        <f t="shared" si="33"/>
        <v>0</v>
      </c>
      <c r="M157" s="42">
        <f t="shared" si="34"/>
        <v>0</v>
      </c>
      <c r="N157" s="154" t="s">
        <v>297</v>
      </c>
      <c r="O157" s="42">
        <v>0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 x14ac:dyDescent="0.2">
      <c r="A158" s="44">
        <f t="shared" si="29"/>
        <v>147</v>
      </c>
      <c r="B158" s="44"/>
      <c r="C158" s="141">
        <v>39202</v>
      </c>
      <c r="E158" s="137" t="s">
        <v>300</v>
      </c>
      <c r="G158" s="134">
        <v>0</v>
      </c>
      <c r="H158" s="130">
        <v>5.4</v>
      </c>
      <c r="I158" s="135" t="str">
        <f t="shared" si="30"/>
        <v>P, S, T &amp; D Plant</v>
      </c>
      <c r="J158" s="135">
        <f t="shared" si="31"/>
        <v>0</v>
      </c>
      <c r="K158" s="135">
        <f t="shared" si="32"/>
        <v>0</v>
      </c>
      <c r="L158" s="135">
        <f t="shared" si="33"/>
        <v>0</v>
      </c>
      <c r="M158" s="42">
        <f t="shared" si="34"/>
        <v>0</v>
      </c>
      <c r="N158" s="154" t="s">
        <v>518</v>
      </c>
      <c r="O158" s="42">
        <v>399.61624696122249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 x14ac:dyDescent="0.2">
      <c r="A159" s="44">
        <f t="shared" si="29"/>
        <v>148</v>
      </c>
      <c r="B159" s="44"/>
      <c r="C159" s="141">
        <v>39300</v>
      </c>
      <c r="E159" s="137" t="s">
        <v>186</v>
      </c>
      <c r="G159" s="134">
        <v>0</v>
      </c>
      <c r="H159" s="130">
        <v>5.4</v>
      </c>
      <c r="I159" s="135" t="str">
        <f t="shared" si="30"/>
        <v>P, S, T &amp; D Plant</v>
      </c>
      <c r="J159" s="135">
        <f t="shared" si="31"/>
        <v>0</v>
      </c>
      <c r="K159" s="135">
        <f t="shared" si="32"/>
        <v>0</v>
      </c>
      <c r="L159" s="135">
        <f t="shared" si="33"/>
        <v>0</v>
      </c>
      <c r="M159" s="42">
        <f t="shared" si="34"/>
        <v>0</v>
      </c>
      <c r="N159" s="154" t="s">
        <v>186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 x14ac:dyDescent="0.2">
      <c r="A160" s="44">
        <f t="shared" si="29"/>
        <v>149</v>
      </c>
      <c r="B160" s="44"/>
      <c r="C160" s="141">
        <v>39400</v>
      </c>
      <c r="E160" s="137" t="s">
        <v>301</v>
      </c>
      <c r="G160" s="134">
        <f>+O160</f>
        <v>2024.6633417771104</v>
      </c>
      <c r="H160" s="130">
        <v>5.4</v>
      </c>
      <c r="I160" s="135" t="str">
        <f t="shared" si="30"/>
        <v>P, S, T &amp; D Plant</v>
      </c>
      <c r="J160" s="135">
        <f t="shared" si="31"/>
        <v>784.92374051439856</v>
      </c>
      <c r="K160" s="135">
        <f t="shared" si="32"/>
        <v>1217.4407025682358</v>
      </c>
      <c r="L160" s="135">
        <f t="shared" si="33"/>
        <v>22.2988986944757</v>
      </c>
      <c r="M160" s="42">
        <f t="shared" si="34"/>
        <v>0</v>
      </c>
      <c r="N160" s="154" t="s">
        <v>501</v>
      </c>
      <c r="O160" s="42">
        <v>2024.6633417771104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 x14ac:dyDescent="0.2">
      <c r="A161" s="44">
        <f t="shared" si="29"/>
        <v>150</v>
      </c>
      <c r="B161" s="44"/>
      <c r="C161" s="141">
        <v>39600</v>
      </c>
      <c r="E161" s="137" t="s">
        <v>302</v>
      </c>
      <c r="G161" s="134">
        <f>+O161</f>
        <v>12.146603807106471</v>
      </c>
      <c r="H161" s="130">
        <v>5.4</v>
      </c>
      <c r="I161" s="135" t="str">
        <f t="shared" si="30"/>
        <v>P, S, T &amp; D Plant</v>
      </c>
      <c r="J161" s="135">
        <f t="shared" si="31"/>
        <v>4.7090088994509163</v>
      </c>
      <c r="K161" s="135">
        <f t="shared" si="32"/>
        <v>7.3038166729299414</v>
      </c>
      <c r="L161" s="135">
        <f t="shared" si="33"/>
        <v>0.1337782347256119</v>
      </c>
      <c r="M161" s="42">
        <f t="shared" si="34"/>
        <v>0</v>
      </c>
      <c r="N161" s="154" t="s">
        <v>519</v>
      </c>
      <c r="O161" s="42">
        <v>12.146603807106471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 x14ac:dyDescent="0.2">
      <c r="A162" s="44">
        <f t="shared" si="29"/>
        <v>151</v>
      </c>
      <c r="B162" s="44"/>
      <c r="C162" s="141">
        <v>39603</v>
      </c>
      <c r="E162" s="137" t="s">
        <v>303</v>
      </c>
      <c r="G162" s="134">
        <v>0</v>
      </c>
      <c r="H162" s="130">
        <v>5.4</v>
      </c>
      <c r="I162" s="135" t="str">
        <f t="shared" si="30"/>
        <v>P, S, T &amp; D Plant</v>
      </c>
      <c r="J162" s="135">
        <f t="shared" si="31"/>
        <v>0</v>
      </c>
      <c r="K162" s="135">
        <f t="shared" si="32"/>
        <v>0</v>
      </c>
      <c r="L162" s="135">
        <f t="shared" si="33"/>
        <v>0</v>
      </c>
      <c r="M162" s="42">
        <f t="shared" si="34"/>
        <v>0</v>
      </c>
      <c r="N162" s="154" t="s">
        <v>505</v>
      </c>
      <c r="O162" s="42">
        <v>1652.0112263200001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 x14ac:dyDescent="0.2">
      <c r="A163" s="44">
        <f t="shared" si="29"/>
        <v>152</v>
      </c>
      <c r="B163" s="44"/>
      <c r="C163" s="141">
        <v>39604</v>
      </c>
      <c r="E163" s="137" t="s">
        <v>304</v>
      </c>
      <c r="G163" s="134">
        <v>0</v>
      </c>
      <c r="H163" s="130">
        <v>5.4</v>
      </c>
      <c r="I163" s="135" t="str">
        <f t="shared" si="30"/>
        <v>P, S, T &amp; D Plant</v>
      </c>
      <c r="J163" s="135">
        <f t="shared" si="31"/>
        <v>0</v>
      </c>
      <c r="K163" s="135">
        <f t="shared" si="32"/>
        <v>0</v>
      </c>
      <c r="L163" s="135">
        <f t="shared" si="33"/>
        <v>0</v>
      </c>
      <c r="M163" s="42">
        <f t="shared" si="34"/>
        <v>0</v>
      </c>
      <c r="N163" s="154" t="s">
        <v>506</v>
      </c>
      <c r="O163" s="42">
        <v>0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 x14ac:dyDescent="0.2">
      <c r="A164" s="44">
        <f t="shared" si="29"/>
        <v>153</v>
      </c>
      <c r="B164" s="44"/>
      <c r="C164" s="141">
        <v>39605</v>
      </c>
      <c r="E164" s="140" t="s">
        <v>305</v>
      </c>
      <c r="G164" s="134">
        <v>0</v>
      </c>
      <c r="H164" s="130">
        <v>5.4</v>
      </c>
      <c r="I164" s="135" t="str">
        <f t="shared" si="30"/>
        <v>P, S, T &amp; D Plant</v>
      </c>
      <c r="J164" s="135">
        <f t="shared" si="31"/>
        <v>0</v>
      </c>
      <c r="K164" s="135">
        <f t="shared" si="32"/>
        <v>0</v>
      </c>
      <c r="L164" s="135">
        <f t="shared" si="33"/>
        <v>0</v>
      </c>
      <c r="M164" s="42">
        <f t="shared" si="34"/>
        <v>0</v>
      </c>
      <c r="N164" s="154" t="s">
        <v>506</v>
      </c>
      <c r="O164" s="42">
        <v>0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 x14ac:dyDescent="0.2">
      <c r="A165" s="44">
        <f t="shared" si="29"/>
        <v>154</v>
      </c>
      <c r="B165" s="44"/>
      <c r="C165" s="141">
        <v>39700</v>
      </c>
      <c r="E165" s="137" t="s">
        <v>306</v>
      </c>
      <c r="G165" s="134">
        <f>+O162</f>
        <v>1652.0112263200001</v>
      </c>
      <c r="H165" s="130">
        <v>5.4</v>
      </c>
      <c r="I165" s="135" t="str">
        <f t="shared" si="30"/>
        <v>P, S, T &amp; D Plant</v>
      </c>
      <c r="J165" s="135">
        <f t="shared" si="31"/>
        <v>640.45355313082143</v>
      </c>
      <c r="K165" s="135">
        <f t="shared" si="32"/>
        <v>993.36302807572838</v>
      </c>
      <c r="L165" s="135">
        <f t="shared" si="33"/>
        <v>18.194645113450001</v>
      </c>
      <c r="M165" s="42">
        <f t="shared" si="34"/>
        <v>0</v>
      </c>
      <c r="N165" s="154" t="s">
        <v>508</v>
      </c>
      <c r="O165" s="42">
        <v>12239.826640492798</v>
      </c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 x14ac:dyDescent="0.2">
      <c r="A166" s="44">
        <f t="shared" si="29"/>
        <v>155</v>
      </c>
      <c r="B166" s="44"/>
      <c r="C166" s="141">
        <v>39701</v>
      </c>
      <c r="E166" s="137" t="s">
        <v>307</v>
      </c>
      <c r="G166" s="134">
        <v>0</v>
      </c>
      <c r="H166" s="130">
        <v>5.4</v>
      </c>
      <c r="I166" s="135" t="str">
        <f t="shared" si="30"/>
        <v>P, S, T &amp; D Plant</v>
      </c>
      <c r="J166" s="135">
        <f t="shared" si="31"/>
        <v>0</v>
      </c>
      <c r="K166" s="135">
        <f t="shared" si="32"/>
        <v>0</v>
      </c>
      <c r="L166" s="135">
        <f t="shared" si="33"/>
        <v>0</v>
      </c>
      <c r="M166" s="42">
        <f t="shared" si="34"/>
        <v>0</v>
      </c>
      <c r="N166" s="154" t="s">
        <v>520</v>
      </c>
      <c r="O166" s="42">
        <v>0</v>
      </c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 x14ac:dyDescent="0.2">
      <c r="A167" s="44">
        <f t="shared" si="29"/>
        <v>156</v>
      </c>
      <c r="B167" s="44"/>
      <c r="C167" s="141">
        <v>39702</v>
      </c>
      <c r="E167" s="137" t="s">
        <v>308</v>
      </c>
      <c r="G167" s="134">
        <v>0</v>
      </c>
      <c r="H167" s="130">
        <v>5.4</v>
      </c>
      <c r="I167" s="135" t="str">
        <f t="shared" si="30"/>
        <v>P, S, T &amp; D Plant</v>
      </c>
      <c r="J167" s="135">
        <f t="shared" si="31"/>
        <v>0</v>
      </c>
      <c r="K167" s="135">
        <f t="shared" si="32"/>
        <v>0</v>
      </c>
      <c r="L167" s="135">
        <f t="shared" si="33"/>
        <v>0</v>
      </c>
      <c r="M167" s="42">
        <f t="shared" si="34"/>
        <v>0</v>
      </c>
      <c r="N167" s="154" t="s">
        <v>521</v>
      </c>
      <c r="O167" s="42">
        <v>0</v>
      </c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 x14ac:dyDescent="0.2">
      <c r="A168" s="44">
        <f t="shared" si="29"/>
        <v>157</v>
      </c>
      <c r="B168" s="44"/>
      <c r="C168" s="141">
        <v>39705</v>
      </c>
      <c r="E168" s="137" t="s">
        <v>309</v>
      </c>
      <c r="G168" s="134">
        <v>0</v>
      </c>
      <c r="H168" s="130">
        <v>5.4</v>
      </c>
      <c r="I168" s="135" t="str">
        <f t="shared" si="30"/>
        <v>P, S, T &amp; D Plant</v>
      </c>
      <c r="J168" s="135">
        <f t="shared" si="31"/>
        <v>0</v>
      </c>
      <c r="K168" s="135">
        <f t="shared" si="32"/>
        <v>0</v>
      </c>
      <c r="L168" s="135">
        <f t="shared" si="33"/>
        <v>0</v>
      </c>
      <c r="M168" s="42">
        <f t="shared" si="34"/>
        <v>0</v>
      </c>
      <c r="N168" s="154" t="s">
        <v>522</v>
      </c>
      <c r="O168" s="42">
        <v>0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 x14ac:dyDescent="0.2">
      <c r="A169" s="44">
        <f t="shared" si="29"/>
        <v>158</v>
      </c>
      <c r="B169" s="44"/>
      <c r="C169" s="141">
        <v>39800</v>
      </c>
      <c r="E169" s="137" t="s">
        <v>310</v>
      </c>
      <c r="G169" s="134">
        <f>+O165</f>
        <v>12239.826640492798</v>
      </c>
      <c r="H169" s="130">
        <v>5.4</v>
      </c>
      <c r="I169" s="135" t="str">
        <f t="shared" si="30"/>
        <v>P, S, T &amp; D Plant</v>
      </c>
      <c r="J169" s="135">
        <f t="shared" si="31"/>
        <v>4745.1496313805619</v>
      </c>
      <c r="K169" s="135">
        <f t="shared" si="32"/>
        <v>7359.8720523263182</v>
      </c>
      <c r="L169" s="135">
        <f t="shared" si="33"/>
        <v>134.80495678591706</v>
      </c>
      <c r="M169" s="42">
        <f t="shared" si="34"/>
        <v>0</v>
      </c>
      <c r="N169" s="154" t="s">
        <v>511</v>
      </c>
      <c r="O169" s="42">
        <v>0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 x14ac:dyDescent="0.2">
      <c r="A170" s="44">
        <f t="shared" si="29"/>
        <v>159</v>
      </c>
      <c r="B170" s="44"/>
      <c r="C170" s="141">
        <v>39900</v>
      </c>
      <c r="E170" s="137" t="s">
        <v>311</v>
      </c>
      <c r="G170" s="134">
        <f t="shared" ref="G170:G173" si="35">+O166</f>
        <v>0</v>
      </c>
      <c r="H170" s="130">
        <v>5.4</v>
      </c>
      <c r="I170" s="135" t="str">
        <f t="shared" si="30"/>
        <v>P, S, T &amp; D Plant</v>
      </c>
      <c r="J170" s="135">
        <f t="shared" si="31"/>
        <v>0</v>
      </c>
      <c r="K170" s="135">
        <f t="shared" si="32"/>
        <v>0</v>
      </c>
      <c r="L170" s="135">
        <f t="shared" si="33"/>
        <v>0</v>
      </c>
      <c r="M170" s="42">
        <f t="shared" si="34"/>
        <v>0</v>
      </c>
      <c r="N170" s="154" t="s">
        <v>512</v>
      </c>
      <c r="O170" s="42">
        <v>0</v>
      </c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 x14ac:dyDescent="0.2">
      <c r="A171" s="44">
        <f t="shared" si="29"/>
        <v>160</v>
      </c>
      <c r="B171" s="44"/>
      <c r="C171" s="141">
        <v>39901</v>
      </c>
      <c r="E171" s="137" t="s">
        <v>312</v>
      </c>
      <c r="G171" s="134">
        <f t="shared" si="35"/>
        <v>0</v>
      </c>
      <c r="H171" s="130">
        <v>5.4</v>
      </c>
      <c r="I171" s="135" t="str">
        <f t="shared" si="30"/>
        <v>P, S, T &amp; D Plant</v>
      </c>
      <c r="J171" s="135">
        <f t="shared" si="31"/>
        <v>0</v>
      </c>
      <c r="K171" s="135">
        <f t="shared" si="32"/>
        <v>0</v>
      </c>
      <c r="L171" s="135">
        <f t="shared" si="33"/>
        <v>0</v>
      </c>
      <c r="M171" s="42">
        <f t="shared" si="34"/>
        <v>0</v>
      </c>
      <c r="N171" s="154" t="s">
        <v>513</v>
      </c>
      <c r="O171" s="42">
        <v>11145.478279498402</v>
      </c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 x14ac:dyDescent="0.2">
      <c r="A172" s="44">
        <f t="shared" si="29"/>
        <v>161</v>
      </c>
      <c r="B172" s="44"/>
      <c r="C172" s="141">
        <v>39902</v>
      </c>
      <c r="E172" s="137" t="s">
        <v>313</v>
      </c>
      <c r="G172" s="134">
        <f t="shared" si="35"/>
        <v>0</v>
      </c>
      <c r="H172" s="130">
        <v>5.4</v>
      </c>
      <c r="I172" s="135" t="str">
        <f t="shared" si="30"/>
        <v>P, S, T &amp; D Plant</v>
      </c>
      <c r="J172" s="135">
        <f t="shared" si="31"/>
        <v>0</v>
      </c>
      <c r="K172" s="135">
        <f t="shared" si="32"/>
        <v>0</v>
      </c>
      <c r="L172" s="135">
        <f t="shared" si="33"/>
        <v>0</v>
      </c>
      <c r="M172" s="42">
        <f t="shared" si="34"/>
        <v>0</v>
      </c>
      <c r="N172" s="154" t="s">
        <v>514</v>
      </c>
      <c r="O172" s="42">
        <v>0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 x14ac:dyDescent="0.2">
      <c r="A173" s="44">
        <f t="shared" si="29"/>
        <v>162</v>
      </c>
      <c r="B173" s="44"/>
      <c r="C173" s="141">
        <v>39903</v>
      </c>
      <c r="E173" s="137" t="s">
        <v>314</v>
      </c>
      <c r="G173" s="134">
        <f t="shared" si="35"/>
        <v>0</v>
      </c>
      <c r="H173" s="130">
        <v>5.4</v>
      </c>
      <c r="I173" s="135" t="str">
        <f t="shared" si="30"/>
        <v>P, S, T &amp; D Plant</v>
      </c>
      <c r="J173" s="135">
        <f t="shared" si="31"/>
        <v>0</v>
      </c>
      <c r="K173" s="135">
        <f t="shared" si="32"/>
        <v>0</v>
      </c>
      <c r="L173" s="135">
        <f t="shared" si="33"/>
        <v>0</v>
      </c>
      <c r="M173" s="42">
        <f t="shared" si="34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 x14ac:dyDescent="0.2">
      <c r="A174" s="44">
        <f t="shared" si="29"/>
        <v>163</v>
      </c>
      <c r="B174" s="44"/>
      <c r="C174" s="141">
        <v>39904</v>
      </c>
      <c r="E174" s="137" t="s">
        <v>315</v>
      </c>
      <c r="G174" s="134">
        <v>0</v>
      </c>
      <c r="H174" s="130">
        <v>5.4</v>
      </c>
      <c r="I174" s="135" t="str">
        <f t="shared" si="30"/>
        <v>P, S, T &amp; D Plant</v>
      </c>
      <c r="J174" s="135">
        <f t="shared" si="31"/>
        <v>0</v>
      </c>
      <c r="K174" s="135">
        <f t="shared" si="32"/>
        <v>0</v>
      </c>
      <c r="L174" s="135">
        <f t="shared" si="33"/>
        <v>0</v>
      </c>
      <c r="M174" s="42">
        <f t="shared" si="34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 x14ac:dyDescent="0.2">
      <c r="A175" s="44">
        <f t="shared" si="29"/>
        <v>164</v>
      </c>
      <c r="B175" s="44"/>
      <c r="C175" s="141">
        <v>39905</v>
      </c>
      <c r="E175" s="137" t="s">
        <v>316</v>
      </c>
      <c r="G175" s="134">
        <v>0</v>
      </c>
      <c r="H175" s="130">
        <v>5.4</v>
      </c>
      <c r="I175" s="135" t="str">
        <f t="shared" si="30"/>
        <v>P, S, T &amp; D Plant</v>
      </c>
      <c r="J175" s="135">
        <f t="shared" si="31"/>
        <v>0</v>
      </c>
      <c r="K175" s="135">
        <f t="shared" si="32"/>
        <v>0</v>
      </c>
      <c r="L175" s="135">
        <f t="shared" si="33"/>
        <v>0</v>
      </c>
      <c r="M175" s="42">
        <f t="shared" si="34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 x14ac:dyDescent="0.2">
      <c r="A176" s="44">
        <f t="shared" si="29"/>
        <v>165</v>
      </c>
      <c r="B176" s="44"/>
      <c r="C176" s="141">
        <v>39906</v>
      </c>
      <c r="E176" s="137" t="s">
        <v>317</v>
      </c>
      <c r="G176" s="134">
        <f>+O170</f>
        <v>0</v>
      </c>
      <c r="H176" s="130">
        <v>5.4</v>
      </c>
      <c r="I176" s="135" t="str">
        <f t="shared" si="30"/>
        <v>P, S, T &amp; D Plant</v>
      </c>
      <c r="J176" s="135">
        <f t="shared" si="31"/>
        <v>0</v>
      </c>
      <c r="K176" s="135">
        <f t="shared" si="32"/>
        <v>0</v>
      </c>
      <c r="L176" s="135">
        <f t="shared" si="33"/>
        <v>0</v>
      </c>
      <c r="M176" s="42">
        <f t="shared" si="34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 x14ac:dyDescent="0.2">
      <c r="A177" s="44">
        <f t="shared" si="29"/>
        <v>166</v>
      </c>
      <c r="B177" s="44"/>
      <c r="C177" s="141">
        <v>39907</v>
      </c>
      <c r="E177" s="137" t="s">
        <v>318</v>
      </c>
      <c r="G177" s="134">
        <f t="shared" ref="G177:G178" si="36">+O171</f>
        <v>11145.478279498402</v>
      </c>
      <c r="H177" s="130">
        <v>5.4</v>
      </c>
      <c r="I177" s="135" t="str">
        <f t="shared" si="30"/>
        <v>P, S, T &amp; D Plant</v>
      </c>
      <c r="J177" s="135">
        <f t="shared" si="31"/>
        <v>4320.8914393082096</v>
      </c>
      <c r="K177" s="135">
        <f t="shared" si="32"/>
        <v>6701.8346344640422</v>
      </c>
      <c r="L177" s="135">
        <f t="shared" si="33"/>
        <v>122.75220572614802</v>
      </c>
      <c r="M177" s="42">
        <f t="shared" si="34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 x14ac:dyDescent="0.2">
      <c r="A178" s="44">
        <f t="shared" si="29"/>
        <v>167</v>
      </c>
      <c r="B178" s="44"/>
      <c r="C178" s="141">
        <v>39908</v>
      </c>
      <c r="E178" s="137" t="s">
        <v>319</v>
      </c>
      <c r="G178" s="134">
        <f t="shared" si="36"/>
        <v>0</v>
      </c>
      <c r="H178" s="130">
        <v>5.4</v>
      </c>
      <c r="I178" s="135" t="str">
        <f t="shared" si="30"/>
        <v>P, S, T &amp; D Plant</v>
      </c>
      <c r="J178" s="135">
        <f t="shared" si="31"/>
        <v>0</v>
      </c>
      <c r="K178" s="135">
        <f t="shared" si="32"/>
        <v>0</v>
      </c>
      <c r="L178" s="135">
        <f t="shared" si="33"/>
        <v>0</v>
      </c>
      <c r="M178" s="42">
        <f t="shared" si="34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 x14ac:dyDescent="0.2">
      <c r="A179" s="44">
        <f t="shared" si="29"/>
        <v>168</v>
      </c>
      <c r="B179" s="44"/>
      <c r="C179" s="141">
        <v>39909</v>
      </c>
      <c r="E179" s="137" t="s">
        <v>320</v>
      </c>
      <c r="G179" s="134">
        <v>0</v>
      </c>
      <c r="H179" s="130">
        <v>5.4</v>
      </c>
      <c r="I179" s="135" t="str">
        <f t="shared" si="30"/>
        <v>P, S, T &amp; D Plant</v>
      </c>
      <c r="J179" s="135">
        <f t="shared" si="31"/>
        <v>0</v>
      </c>
      <c r="K179" s="135">
        <f t="shared" si="32"/>
        <v>0</v>
      </c>
      <c r="L179" s="135">
        <f t="shared" si="33"/>
        <v>0</v>
      </c>
      <c r="M179" s="42">
        <f t="shared" si="34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 x14ac:dyDescent="0.2">
      <c r="A180" s="44">
        <f t="shared" si="29"/>
        <v>169</v>
      </c>
      <c r="B180" s="44"/>
      <c r="C180" s="141">
        <v>39924</v>
      </c>
      <c r="E180" s="137" t="s">
        <v>321</v>
      </c>
      <c r="G180" s="139">
        <v>0</v>
      </c>
      <c r="H180" s="130">
        <v>5.4</v>
      </c>
      <c r="I180" s="135" t="str">
        <f t="shared" si="30"/>
        <v>P, S, T &amp; D Plant</v>
      </c>
      <c r="J180" s="135">
        <f t="shared" si="31"/>
        <v>0</v>
      </c>
      <c r="K180" s="135">
        <f t="shared" si="32"/>
        <v>0</v>
      </c>
      <c r="L180" s="135">
        <f t="shared" si="33"/>
        <v>0</v>
      </c>
      <c r="M180" s="42">
        <f t="shared" si="34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 x14ac:dyDescent="0.2">
      <c r="A181" s="44">
        <f t="shared" si="29"/>
        <v>170</v>
      </c>
      <c r="B181" s="44"/>
      <c r="C181" s="44"/>
      <c r="D181" s="44"/>
      <c r="E181" s="137"/>
      <c r="G181" s="139"/>
      <c r="H181" s="130"/>
      <c r="I181" s="135"/>
      <c r="J181" s="135"/>
      <c r="K181" s="135"/>
      <c r="L181" s="135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 x14ac:dyDescent="0.2">
      <c r="A182" s="44">
        <f t="shared" si="29"/>
        <v>171</v>
      </c>
      <c r="B182" s="44"/>
      <c r="C182" s="44"/>
      <c r="D182" s="44"/>
      <c r="E182" s="44"/>
      <c r="G182" s="139"/>
      <c r="H182" s="130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 x14ac:dyDescent="0.2">
      <c r="A183" s="44">
        <f t="shared" si="29"/>
        <v>172</v>
      </c>
      <c r="B183" s="44"/>
      <c r="C183" s="44"/>
      <c r="D183" s="44" t="s">
        <v>149</v>
      </c>
      <c r="E183" s="44"/>
      <c r="G183" s="42">
        <f>SUM(G147:G181)</f>
        <v>30534.773858198041</v>
      </c>
      <c r="H183" s="130"/>
      <c r="I183" s="135"/>
      <c r="J183" s="42">
        <f>SUM(J147:J181)</f>
        <v>11837.755155630506</v>
      </c>
      <c r="K183" s="42">
        <f>SUM(K147:K181)</f>
        <v>18360.719914085963</v>
      </c>
      <c r="L183" s="42">
        <f>SUM(L147:L181)</f>
        <v>336.29878848156699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 x14ac:dyDescent="0.2">
      <c r="A184" s="44">
        <f t="shared" si="29"/>
        <v>173</v>
      </c>
      <c r="B184" s="44"/>
      <c r="C184" s="44"/>
      <c r="D184" s="44"/>
      <c r="E184" s="44"/>
      <c r="G184" s="42"/>
      <c r="H184" s="130"/>
      <c r="I184" s="135"/>
      <c r="J184" s="135"/>
      <c r="K184" s="135"/>
      <c r="L184" s="135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 x14ac:dyDescent="0.2">
      <c r="A185" s="44">
        <f t="shared" si="29"/>
        <v>174</v>
      </c>
      <c r="B185" s="44"/>
      <c r="C185" s="44"/>
      <c r="D185" s="44" t="s">
        <v>350</v>
      </c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 x14ac:dyDescent="0.2">
      <c r="A186" s="44">
        <f t="shared" si="29"/>
        <v>175</v>
      </c>
      <c r="B186" s="44"/>
      <c r="C186" s="44"/>
      <c r="D186" s="44"/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 x14ac:dyDescent="0.2">
      <c r="A187" s="44">
        <f t="shared" si="29"/>
        <v>176</v>
      </c>
      <c r="B187" s="44"/>
      <c r="C187" s="44"/>
      <c r="D187" s="44" t="s">
        <v>148</v>
      </c>
      <c r="E187" s="44"/>
      <c r="G187" s="42"/>
      <c r="H187" s="130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 x14ac:dyDescent="0.2">
      <c r="A188" s="44">
        <f t="shared" si="29"/>
        <v>177</v>
      </c>
      <c r="B188" s="44"/>
      <c r="C188" s="44"/>
      <c r="D188" s="44"/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 x14ac:dyDescent="0.2">
      <c r="A189" s="44">
        <f t="shared" si="29"/>
        <v>178</v>
      </c>
      <c r="B189" s="44"/>
      <c r="C189" s="138">
        <v>37400</v>
      </c>
      <c r="E189" s="137" t="s">
        <v>115</v>
      </c>
      <c r="G189" s="134">
        <v>0</v>
      </c>
      <c r="H189" s="130">
        <v>5.4</v>
      </c>
      <c r="I189" s="135" t="str">
        <f>VLOOKUP($H189,class,3)</f>
        <v>P, S, T &amp; D Plant</v>
      </c>
      <c r="J189" s="135">
        <f>$G189*VLOOKUP($H189,class,6)</f>
        <v>0</v>
      </c>
      <c r="K189" s="135">
        <f>$G189*VLOOKUP($H189,class,7)</f>
        <v>0</v>
      </c>
      <c r="L189" s="135">
        <f>$G189*VLOOKUP($H189,class,8)</f>
        <v>0</v>
      </c>
      <c r="M189" s="42">
        <f>SUM(J189:L189)-G189</f>
        <v>0</v>
      </c>
      <c r="N189" s="42" t="s">
        <v>493</v>
      </c>
      <c r="O189" s="156">
        <v>2788.8398097036611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 x14ac:dyDescent="0.2">
      <c r="A190" s="44">
        <f t="shared" si="29"/>
        <v>179</v>
      </c>
      <c r="B190" s="44"/>
      <c r="C190" s="138">
        <v>39000</v>
      </c>
      <c r="E190" s="137" t="s">
        <v>139</v>
      </c>
      <c r="G190" s="134">
        <f>+O189+O190</f>
        <v>7132.1441175388645</v>
      </c>
      <c r="H190" s="130">
        <v>5.4</v>
      </c>
      <c r="I190" s="135" t="str">
        <f t="shared" ref="I190:I222" si="37">VLOOKUP($H190,class,3)</f>
        <v>P, S, T &amp; D Plant</v>
      </c>
      <c r="J190" s="135">
        <f t="shared" ref="J190:J222" si="38">$G190*VLOOKUP($H190,class,6)</f>
        <v>2764.9975791593401</v>
      </c>
      <c r="K190" s="135">
        <f t="shared" ref="K190:K222" si="39">$G190*VLOOKUP($H190,class,7)</f>
        <v>4288.5957216240786</v>
      </c>
      <c r="L190" s="135">
        <f t="shared" ref="L190:L222" si="40">$G190*VLOOKUP($H190,class,8)</f>
        <v>78.550816755444615</v>
      </c>
      <c r="M190" s="42">
        <f t="shared" ref="M190:M222" si="41">SUM(J190:L190)-G190</f>
        <v>0</v>
      </c>
      <c r="N190" s="42" t="s">
        <v>523</v>
      </c>
      <c r="O190" s="157">
        <v>4343.304307835203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 x14ac:dyDescent="0.2">
      <c r="A191" s="44">
        <f t="shared" si="29"/>
        <v>180</v>
      </c>
      <c r="B191" s="44"/>
      <c r="C191" s="138">
        <v>36602</v>
      </c>
      <c r="E191" s="137" t="s">
        <v>139</v>
      </c>
      <c r="G191" s="134">
        <v>0</v>
      </c>
      <c r="H191" s="130">
        <v>5.4</v>
      </c>
      <c r="I191" s="135" t="str">
        <f t="shared" si="37"/>
        <v>P, S, T &amp; D Plant</v>
      </c>
      <c r="J191" s="135">
        <f t="shared" si="38"/>
        <v>0</v>
      </c>
      <c r="K191" s="135">
        <f t="shared" si="39"/>
        <v>0</v>
      </c>
      <c r="L191" s="135">
        <f t="shared" si="40"/>
        <v>0</v>
      </c>
      <c r="M191" s="42">
        <f t="shared" si="41"/>
        <v>0</v>
      </c>
      <c r="N191" s="42" t="s">
        <v>497</v>
      </c>
      <c r="O191" s="157">
        <v>0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 x14ac:dyDescent="0.2">
      <c r="A192" s="44">
        <f t="shared" si="29"/>
        <v>181</v>
      </c>
      <c r="B192" s="44"/>
      <c r="C192" s="138">
        <v>37503</v>
      </c>
      <c r="E192" s="137" t="s">
        <v>278</v>
      </c>
      <c r="G192" s="134">
        <v>0</v>
      </c>
      <c r="H192" s="130">
        <v>5.4</v>
      </c>
      <c r="I192" s="135" t="str">
        <f t="shared" si="37"/>
        <v>P, S, T &amp; D Plant</v>
      </c>
      <c r="J192" s="135">
        <f t="shared" si="38"/>
        <v>0</v>
      </c>
      <c r="K192" s="135">
        <f t="shared" si="39"/>
        <v>0</v>
      </c>
      <c r="L192" s="135">
        <f t="shared" si="40"/>
        <v>0</v>
      </c>
      <c r="M192" s="42">
        <f t="shared" si="41"/>
        <v>0</v>
      </c>
      <c r="N192" s="42" t="s">
        <v>524</v>
      </c>
      <c r="O192" s="157">
        <v>0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 x14ac:dyDescent="0.2">
      <c r="A193" s="44">
        <f t="shared" si="29"/>
        <v>182</v>
      </c>
      <c r="B193" s="44"/>
      <c r="C193" s="138">
        <v>39004</v>
      </c>
      <c r="E193" s="137" t="s">
        <v>293</v>
      </c>
      <c r="G193" s="134">
        <v>0</v>
      </c>
      <c r="H193" s="130">
        <v>5.4</v>
      </c>
      <c r="I193" s="135" t="str">
        <f t="shared" si="37"/>
        <v>P, S, T &amp; D Plant</v>
      </c>
      <c r="J193" s="135">
        <f t="shared" si="38"/>
        <v>0</v>
      </c>
      <c r="K193" s="135">
        <f t="shared" si="39"/>
        <v>0</v>
      </c>
      <c r="L193" s="135">
        <f t="shared" si="40"/>
        <v>0</v>
      </c>
      <c r="M193" s="42">
        <f t="shared" si="41"/>
        <v>0</v>
      </c>
      <c r="N193" s="42" t="s">
        <v>525</v>
      </c>
      <c r="O193" s="157">
        <v>35.290616871772791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 x14ac:dyDescent="0.2">
      <c r="A194" s="44">
        <f t="shared" si="29"/>
        <v>183</v>
      </c>
      <c r="B194" s="44"/>
      <c r="C194" s="138">
        <v>39009</v>
      </c>
      <c r="E194" s="137" t="s">
        <v>294</v>
      </c>
      <c r="G194" s="134">
        <f>+O191+O192+O193</f>
        <v>35.290616871772791</v>
      </c>
      <c r="H194" s="130">
        <v>5.4</v>
      </c>
      <c r="I194" s="135" t="str">
        <f t="shared" si="37"/>
        <v>P, S, T &amp; D Plant</v>
      </c>
      <c r="J194" s="135">
        <f t="shared" si="38"/>
        <v>13.681505674784873</v>
      </c>
      <c r="K194" s="135">
        <f t="shared" si="39"/>
        <v>21.220433299654871</v>
      </c>
      <c r="L194" s="135">
        <f t="shared" si="40"/>
        <v>0.38867789733304148</v>
      </c>
      <c r="M194" s="42">
        <f t="shared" si="41"/>
        <v>0</v>
      </c>
      <c r="N194" s="42" t="s">
        <v>498</v>
      </c>
      <c r="O194" s="157">
        <v>10608.779920317867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 x14ac:dyDescent="0.2">
      <c r="A195" s="44">
        <f t="shared" si="29"/>
        <v>184</v>
      </c>
      <c r="B195" s="44"/>
      <c r="C195" s="138">
        <v>39100</v>
      </c>
      <c r="E195" s="137" t="s">
        <v>295</v>
      </c>
      <c r="G195" s="134">
        <f>+O194+O197+O198</f>
        <v>10790.51994386013</v>
      </c>
      <c r="H195" s="130">
        <v>5.4</v>
      </c>
      <c r="I195" s="135" t="str">
        <f t="shared" si="37"/>
        <v>P, S, T &amp; D Plant</v>
      </c>
      <c r="J195" s="135">
        <f t="shared" si="38"/>
        <v>4183.2807962017823</v>
      </c>
      <c r="K195" s="135">
        <f t="shared" si="39"/>
        <v>6488.3963227185423</v>
      </c>
      <c r="L195" s="135">
        <f t="shared" si="40"/>
        <v>118.84282493980449</v>
      </c>
      <c r="M195" s="42">
        <f t="shared" si="41"/>
        <v>0</v>
      </c>
      <c r="N195" s="42" t="s">
        <v>526</v>
      </c>
      <c r="O195" s="157">
        <v>0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 x14ac:dyDescent="0.2">
      <c r="A196" s="44">
        <f t="shared" si="29"/>
        <v>185</v>
      </c>
      <c r="B196" s="44"/>
      <c r="C196" s="138">
        <v>39102</v>
      </c>
      <c r="E196" s="137" t="s">
        <v>296</v>
      </c>
      <c r="G196" s="134">
        <f t="shared" ref="G196:G197" si="42">+O195</f>
        <v>0</v>
      </c>
      <c r="H196" s="130">
        <v>5.4</v>
      </c>
      <c r="I196" s="135" t="str">
        <f t="shared" si="37"/>
        <v>P, S, T &amp; D Plant</v>
      </c>
      <c r="J196" s="135">
        <f t="shared" si="38"/>
        <v>0</v>
      </c>
      <c r="K196" s="135">
        <f t="shared" si="39"/>
        <v>0</v>
      </c>
      <c r="L196" s="135">
        <f t="shared" si="40"/>
        <v>0</v>
      </c>
      <c r="M196" s="42">
        <f t="shared" si="41"/>
        <v>0</v>
      </c>
      <c r="N196" s="42" t="s">
        <v>447</v>
      </c>
      <c r="O196" s="157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 x14ac:dyDescent="0.2">
      <c r="A197" s="44">
        <f t="shared" si="29"/>
        <v>186</v>
      </c>
      <c r="B197" s="44"/>
      <c r="C197" s="145">
        <v>39103</v>
      </c>
      <c r="E197" s="137" t="s">
        <v>297</v>
      </c>
      <c r="G197" s="134">
        <f t="shared" si="42"/>
        <v>0</v>
      </c>
      <c r="H197" s="130">
        <v>5.4</v>
      </c>
      <c r="I197" s="135" t="str">
        <f t="shared" si="37"/>
        <v>P, S, T &amp; D Plant</v>
      </c>
      <c r="J197" s="135">
        <f t="shared" si="38"/>
        <v>0</v>
      </c>
      <c r="K197" s="135">
        <f t="shared" si="39"/>
        <v>0</v>
      </c>
      <c r="L197" s="135">
        <f t="shared" si="40"/>
        <v>0</v>
      </c>
      <c r="M197" s="42">
        <f t="shared" si="41"/>
        <v>0</v>
      </c>
      <c r="N197" s="42" t="s">
        <v>527</v>
      </c>
      <c r="O197" s="157">
        <v>163.78792194398835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 x14ac:dyDescent="0.2">
      <c r="A198" s="44">
        <f t="shared" si="29"/>
        <v>187</v>
      </c>
      <c r="B198" s="44"/>
      <c r="C198" s="138">
        <v>39200</v>
      </c>
      <c r="E198" s="137" t="s">
        <v>298</v>
      </c>
      <c r="G198" s="134">
        <f>+O199</f>
        <v>0</v>
      </c>
      <c r="H198" s="130">
        <v>5.4</v>
      </c>
      <c r="I198" s="135" t="str">
        <f t="shared" si="37"/>
        <v>P, S, T &amp; D Plant</v>
      </c>
      <c r="J198" s="135">
        <f t="shared" si="38"/>
        <v>0</v>
      </c>
      <c r="K198" s="135">
        <f t="shared" si="39"/>
        <v>0</v>
      </c>
      <c r="L198" s="135">
        <f t="shared" si="40"/>
        <v>0</v>
      </c>
      <c r="M198" s="42">
        <f t="shared" si="41"/>
        <v>0</v>
      </c>
      <c r="N198" s="42" t="s">
        <v>469</v>
      </c>
      <c r="O198" s="157">
        <v>17.95210159827348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 x14ac:dyDescent="0.2">
      <c r="A199" s="44">
        <f t="shared" si="29"/>
        <v>188</v>
      </c>
      <c r="B199" s="44"/>
      <c r="C199" s="138">
        <v>39201</v>
      </c>
      <c r="E199" s="137" t="s">
        <v>299</v>
      </c>
      <c r="G199" s="134">
        <v>0</v>
      </c>
      <c r="H199" s="130">
        <v>5.4</v>
      </c>
      <c r="I199" s="135" t="str">
        <f t="shared" si="37"/>
        <v>P, S, T &amp; D Plant</v>
      </c>
      <c r="J199" s="135">
        <f t="shared" si="38"/>
        <v>0</v>
      </c>
      <c r="K199" s="135">
        <f t="shared" si="39"/>
        <v>0</v>
      </c>
      <c r="L199" s="135">
        <f t="shared" si="40"/>
        <v>0</v>
      </c>
      <c r="M199" s="42">
        <f t="shared" si="41"/>
        <v>0</v>
      </c>
      <c r="N199" s="42" t="s">
        <v>499</v>
      </c>
      <c r="O199" s="157">
        <v>0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 x14ac:dyDescent="0.2">
      <c r="A200" s="44">
        <f t="shared" si="29"/>
        <v>189</v>
      </c>
      <c r="B200" s="44"/>
      <c r="C200" s="138">
        <v>39202</v>
      </c>
      <c r="E200" s="137" t="s">
        <v>300</v>
      </c>
      <c r="G200" s="134">
        <v>0</v>
      </c>
      <c r="H200" s="130">
        <v>5.4</v>
      </c>
      <c r="I200" s="135" t="str">
        <f t="shared" si="37"/>
        <v>P, S, T &amp; D Plant</v>
      </c>
      <c r="J200" s="135">
        <f t="shared" si="38"/>
        <v>0</v>
      </c>
      <c r="K200" s="135">
        <f t="shared" si="39"/>
        <v>0</v>
      </c>
      <c r="L200" s="135">
        <f t="shared" si="40"/>
        <v>0</v>
      </c>
      <c r="M200" s="42">
        <f t="shared" si="41"/>
        <v>0</v>
      </c>
      <c r="N200" s="42" t="s">
        <v>528</v>
      </c>
      <c r="O200" s="157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 x14ac:dyDescent="0.2">
      <c r="A201" s="44">
        <f t="shared" si="29"/>
        <v>190</v>
      </c>
      <c r="B201" s="44"/>
      <c r="C201" s="138">
        <v>39300</v>
      </c>
      <c r="E201" s="137" t="s">
        <v>186</v>
      </c>
      <c r="G201" s="134">
        <f>+O200</f>
        <v>0</v>
      </c>
      <c r="H201" s="130">
        <v>5.4</v>
      </c>
      <c r="I201" s="135" t="str">
        <f t="shared" si="37"/>
        <v>P, S, T &amp; D Plant</v>
      </c>
      <c r="J201" s="135">
        <f t="shared" si="38"/>
        <v>0</v>
      </c>
      <c r="K201" s="135">
        <f t="shared" si="39"/>
        <v>0</v>
      </c>
      <c r="L201" s="135">
        <f t="shared" si="40"/>
        <v>0</v>
      </c>
      <c r="M201" s="42">
        <f t="shared" si="41"/>
        <v>0</v>
      </c>
      <c r="N201" s="42" t="s">
        <v>501</v>
      </c>
      <c r="O201" s="157">
        <v>0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 x14ac:dyDescent="0.2">
      <c r="A202" s="44">
        <f t="shared" si="29"/>
        <v>191</v>
      </c>
      <c r="B202" s="44"/>
      <c r="C202" s="138">
        <v>39400</v>
      </c>
      <c r="E202" s="137" t="s">
        <v>301</v>
      </c>
      <c r="G202" s="134">
        <f>+O201</f>
        <v>0</v>
      </c>
      <c r="H202" s="130">
        <v>5.4</v>
      </c>
      <c r="I202" s="135" t="str">
        <f t="shared" si="37"/>
        <v>P, S, T &amp; D Plant</v>
      </c>
      <c r="J202" s="135">
        <f t="shared" si="38"/>
        <v>0</v>
      </c>
      <c r="K202" s="135">
        <f t="shared" si="39"/>
        <v>0</v>
      </c>
      <c r="L202" s="135">
        <f t="shared" si="40"/>
        <v>0</v>
      </c>
      <c r="M202" s="42">
        <f t="shared" si="41"/>
        <v>0</v>
      </c>
      <c r="N202" s="42" t="s">
        <v>470</v>
      </c>
      <c r="O202" s="157">
        <v>0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 x14ac:dyDescent="0.2">
      <c r="A203" s="44">
        <f t="shared" si="29"/>
        <v>192</v>
      </c>
      <c r="B203" s="44"/>
      <c r="C203" s="138">
        <v>39500</v>
      </c>
      <c r="E203" s="42" t="s">
        <v>443</v>
      </c>
      <c r="G203" s="134">
        <f>+O203</f>
        <v>0</v>
      </c>
      <c r="H203" s="130">
        <v>5.4</v>
      </c>
      <c r="I203" s="135" t="str">
        <f t="shared" si="37"/>
        <v>P, S, T &amp; D Plant</v>
      </c>
      <c r="J203" s="135">
        <f t="shared" si="38"/>
        <v>0</v>
      </c>
      <c r="K203" s="135">
        <f t="shared" si="39"/>
        <v>0</v>
      </c>
      <c r="L203" s="135">
        <f t="shared" si="40"/>
        <v>0</v>
      </c>
      <c r="M203" s="42">
        <f t="shared" si="41"/>
        <v>0</v>
      </c>
      <c r="N203" s="42" t="s">
        <v>529</v>
      </c>
      <c r="O203" s="157">
        <v>0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 x14ac:dyDescent="0.2">
      <c r="A204" s="44">
        <f t="shared" si="29"/>
        <v>193</v>
      </c>
      <c r="B204" s="44"/>
      <c r="C204" s="138">
        <v>39603</v>
      </c>
      <c r="E204" s="137" t="s">
        <v>303</v>
      </c>
      <c r="G204" s="134">
        <v>0</v>
      </c>
      <c r="H204" s="130">
        <v>5.4</v>
      </c>
      <c r="I204" s="135" t="str">
        <f t="shared" si="37"/>
        <v>P, S, T &amp; D Plant</v>
      </c>
      <c r="J204" s="135">
        <f t="shared" si="38"/>
        <v>0</v>
      </c>
      <c r="K204" s="135">
        <f t="shared" si="39"/>
        <v>0</v>
      </c>
      <c r="L204" s="135">
        <f t="shared" si="40"/>
        <v>0</v>
      </c>
      <c r="M204" s="42">
        <f t="shared" si="41"/>
        <v>0</v>
      </c>
      <c r="N204" s="42" t="s">
        <v>505</v>
      </c>
      <c r="O204" s="157">
        <v>26.725530253968007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 x14ac:dyDescent="0.2">
      <c r="A205" s="44">
        <f t="shared" ref="A205:A268" si="43">A204+1</f>
        <v>194</v>
      </c>
      <c r="B205" s="44"/>
      <c r="C205" s="136">
        <v>39604</v>
      </c>
      <c r="E205" s="137" t="s">
        <v>304</v>
      </c>
      <c r="G205" s="134">
        <v>0</v>
      </c>
      <c r="H205" s="130">
        <v>5.4</v>
      </c>
      <c r="I205" s="135" t="str">
        <f t="shared" si="37"/>
        <v>P, S, T &amp; D Plant</v>
      </c>
      <c r="J205" s="135">
        <f t="shared" si="38"/>
        <v>0</v>
      </c>
      <c r="K205" s="135">
        <f t="shared" si="39"/>
        <v>0</v>
      </c>
      <c r="L205" s="135">
        <f t="shared" si="40"/>
        <v>0</v>
      </c>
      <c r="M205" s="42">
        <f t="shared" si="41"/>
        <v>0</v>
      </c>
      <c r="N205" s="42" t="s">
        <v>471</v>
      </c>
      <c r="O205" s="157"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 x14ac:dyDescent="0.2">
      <c r="A206" s="44">
        <f t="shared" si="43"/>
        <v>195</v>
      </c>
      <c r="B206" s="44"/>
      <c r="C206" s="136">
        <v>39605</v>
      </c>
      <c r="E206" s="140" t="s">
        <v>305</v>
      </c>
      <c r="G206" s="134">
        <v>0</v>
      </c>
      <c r="H206" s="130">
        <v>5.4</v>
      </c>
      <c r="I206" s="135" t="str">
        <f t="shared" si="37"/>
        <v>P, S, T &amp; D Plant</v>
      </c>
      <c r="J206" s="135">
        <f t="shared" si="38"/>
        <v>0</v>
      </c>
      <c r="K206" s="135">
        <f t="shared" si="39"/>
        <v>0</v>
      </c>
      <c r="L206" s="135">
        <f t="shared" si="40"/>
        <v>0</v>
      </c>
      <c r="M206" s="42">
        <f t="shared" si="41"/>
        <v>0</v>
      </c>
      <c r="N206" s="42" t="s">
        <v>508</v>
      </c>
      <c r="O206" s="157">
        <v>20.234557685867195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 x14ac:dyDescent="0.2">
      <c r="A207" s="44">
        <f t="shared" si="43"/>
        <v>196</v>
      </c>
      <c r="B207" s="44"/>
      <c r="C207" s="136">
        <v>39700</v>
      </c>
      <c r="E207" s="137" t="s">
        <v>306</v>
      </c>
      <c r="G207" s="134">
        <f>+O204</f>
        <v>26.725530253968007</v>
      </c>
      <c r="H207" s="130">
        <v>5.4</v>
      </c>
      <c r="I207" s="135" t="str">
        <f t="shared" si="37"/>
        <v>P, S, T &amp; D Plant</v>
      </c>
      <c r="J207" s="135">
        <f t="shared" si="38"/>
        <v>10.360983350329581</v>
      </c>
      <c r="K207" s="135">
        <f t="shared" si="39"/>
        <v>16.070201725656243</v>
      </c>
      <c r="L207" s="135">
        <f t="shared" si="40"/>
        <v>0.29434517798217957</v>
      </c>
      <c r="M207" s="42">
        <f t="shared" si="41"/>
        <v>0</v>
      </c>
      <c r="N207" s="42" t="s">
        <v>472</v>
      </c>
      <c r="O207" s="157">
        <v>45.418501200267883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 x14ac:dyDescent="0.2">
      <c r="A208" s="44">
        <f t="shared" si="43"/>
        <v>197</v>
      </c>
      <c r="B208" s="44"/>
      <c r="C208" s="136">
        <v>39701</v>
      </c>
      <c r="E208" s="137" t="s">
        <v>307</v>
      </c>
      <c r="G208" s="134">
        <v>0</v>
      </c>
      <c r="H208" s="130">
        <v>5.4</v>
      </c>
      <c r="I208" s="135" t="str">
        <f t="shared" si="37"/>
        <v>P, S, T &amp; D Plant</v>
      </c>
      <c r="J208" s="135">
        <f t="shared" si="38"/>
        <v>0</v>
      </c>
      <c r="K208" s="135">
        <f t="shared" si="39"/>
        <v>0</v>
      </c>
      <c r="L208" s="135">
        <f t="shared" si="40"/>
        <v>0</v>
      </c>
      <c r="M208" s="42">
        <f t="shared" si="41"/>
        <v>0</v>
      </c>
      <c r="N208" s="42" t="s">
        <v>530</v>
      </c>
      <c r="O208" s="157">
        <v>0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 x14ac:dyDescent="0.2">
      <c r="A209" s="44">
        <f t="shared" si="43"/>
        <v>198</v>
      </c>
      <c r="B209" s="44"/>
      <c r="C209" s="136">
        <v>39702</v>
      </c>
      <c r="E209" s="137" t="s">
        <v>308</v>
      </c>
      <c r="G209" s="134">
        <v>0</v>
      </c>
      <c r="H209" s="130">
        <v>5.4</v>
      </c>
      <c r="I209" s="135" t="str">
        <f t="shared" si="37"/>
        <v>P, S, T &amp; D Plant</v>
      </c>
      <c r="J209" s="135">
        <f t="shared" si="38"/>
        <v>0</v>
      </c>
      <c r="K209" s="135">
        <f t="shared" si="39"/>
        <v>0</v>
      </c>
      <c r="L209" s="135">
        <f t="shared" si="40"/>
        <v>0</v>
      </c>
      <c r="M209" s="42">
        <f t="shared" si="41"/>
        <v>0</v>
      </c>
      <c r="N209" s="42" t="s">
        <v>521</v>
      </c>
      <c r="O209" s="157">
        <v>128084.55665369052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 x14ac:dyDescent="0.2">
      <c r="A210" s="44">
        <f t="shared" si="43"/>
        <v>199</v>
      </c>
      <c r="B210" s="44"/>
      <c r="C210" s="136">
        <v>39705</v>
      </c>
      <c r="E210" s="137" t="s">
        <v>309</v>
      </c>
      <c r="G210" s="134">
        <v>0</v>
      </c>
      <c r="H210" s="130">
        <v>5.4</v>
      </c>
      <c r="I210" s="135" t="str">
        <f t="shared" si="37"/>
        <v>P, S, T &amp; D Plant</v>
      </c>
      <c r="J210" s="135">
        <f t="shared" si="38"/>
        <v>0</v>
      </c>
      <c r="K210" s="135">
        <f t="shared" si="39"/>
        <v>0</v>
      </c>
      <c r="L210" s="135">
        <f t="shared" si="40"/>
        <v>0</v>
      </c>
      <c r="M210" s="42">
        <f t="shared" si="41"/>
        <v>0</v>
      </c>
      <c r="N210" s="42" t="s">
        <v>522</v>
      </c>
      <c r="O210" s="157">
        <v>39781.752649282971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 x14ac:dyDescent="0.2">
      <c r="A211" s="44">
        <f t="shared" si="43"/>
        <v>200</v>
      </c>
      <c r="B211" s="44"/>
      <c r="C211" s="136">
        <v>39800</v>
      </c>
      <c r="E211" s="137" t="s">
        <v>310</v>
      </c>
      <c r="G211" s="134">
        <f>+O206+O207</f>
        <v>65.653058886135085</v>
      </c>
      <c r="H211" s="130">
        <v>5.4</v>
      </c>
      <c r="I211" s="135" t="str">
        <f t="shared" si="37"/>
        <v>P, S, T &amp; D Plant</v>
      </c>
      <c r="J211" s="135">
        <f t="shared" si="38"/>
        <v>25.452451029159942</v>
      </c>
      <c r="K211" s="135">
        <f t="shared" si="39"/>
        <v>39.477529170817178</v>
      </c>
      <c r="L211" s="135">
        <f t="shared" si="40"/>
        <v>0.72307868615795812</v>
      </c>
      <c r="M211" s="42">
        <f t="shared" si="41"/>
        <v>0</v>
      </c>
      <c r="N211" s="42" t="s">
        <v>511</v>
      </c>
      <c r="O211" s="157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 x14ac:dyDescent="0.2">
      <c r="A212" s="44">
        <f t="shared" si="43"/>
        <v>201</v>
      </c>
      <c r="B212" s="44"/>
      <c r="C212" s="136">
        <v>39900</v>
      </c>
      <c r="E212" s="137" t="s">
        <v>311</v>
      </c>
      <c r="G212" s="134">
        <f t="shared" ref="G212:G219" si="44">+O208</f>
        <v>0</v>
      </c>
      <c r="H212" s="130">
        <v>5.4</v>
      </c>
      <c r="I212" s="135" t="str">
        <f t="shared" si="37"/>
        <v>P, S, T &amp; D Plant</v>
      </c>
      <c r="J212" s="135">
        <f t="shared" si="38"/>
        <v>0</v>
      </c>
      <c r="K212" s="135">
        <f t="shared" si="39"/>
        <v>0</v>
      </c>
      <c r="L212" s="135">
        <f t="shared" si="40"/>
        <v>0</v>
      </c>
      <c r="M212" s="42">
        <f t="shared" si="41"/>
        <v>0</v>
      </c>
      <c r="N212" s="42" t="s">
        <v>531</v>
      </c>
      <c r="O212" s="157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 x14ac:dyDescent="0.2">
      <c r="A213" s="44">
        <f t="shared" si="43"/>
        <v>202</v>
      </c>
      <c r="B213" s="44"/>
      <c r="C213" s="136">
        <v>39901</v>
      </c>
      <c r="E213" s="137" t="s">
        <v>312</v>
      </c>
      <c r="G213" s="134">
        <f>+O209+O218</f>
        <v>133882.2800382174</v>
      </c>
      <c r="H213" s="130">
        <v>5.4</v>
      </c>
      <c r="I213" s="135" t="str">
        <f t="shared" si="37"/>
        <v>P, S, T &amp; D Plant</v>
      </c>
      <c r="J213" s="135">
        <f t="shared" si="38"/>
        <v>51903.63151631684</v>
      </c>
      <c r="K213" s="135">
        <f t="shared" si="39"/>
        <v>80504.118244221274</v>
      </c>
      <c r="L213" s="135">
        <f t="shared" si="40"/>
        <v>1474.5302776792676</v>
      </c>
      <c r="M213" s="42">
        <f t="shared" si="41"/>
        <v>0</v>
      </c>
      <c r="N213" s="42" t="s">
        <v>532</v>
      </c>
      <c r="O213" s="157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 x14ac:dyDescent="0.2">
      <c r="A214" s="44">
        <f t="shared" si="43"/>
        <v>203</v>
      </c>
      <c r="B214" s="44"/>
      <c r="C214" s="136">
        <v>39902</v>
      </c>
      <c r="E214" s="137" t="s">
        <v>313</v>
      </c>
      <c r="G214" s="134">
        <f>+O210+O219</f>
        <v>40123.609526666682</v>
      </c>
      <c r="H214" s="130">
        <v>5.4</v>
      </c>
      <c r="I214" s="135" t="str">
        <f t="shared" si="37"/>
        <v>P, S, T &amp; D Plant</v>
      </c>
      <c r="J214" s="135">
        <f t="shared" si="38"/>
        <v>15555.165652857191</v>
      </c>
      <c r="K214" s="135">
        <f t="shared" si="39"/>
        <v>24126.537169800846</v>
      </c>
      <c r="L214" s="135">
        <f t="shared" si="40"/>
        <v>441.90670400863951</v>
      </c>
      <c r="M214" s="42">
        <f t="shared" si="41"/>
        <v>0</v>
      </c>
      <c r="N214" s="42" t="s">
        <v>512</v>
      </c>
      <c r="O214" s="157">
        <v>9072.5549146796402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 x14ac:dyDescent="0.2">
      <c r="A215" s="44">
        <f t="shared" si="43"/>
        <v>204</v>
      </c>
      <c r="B215" s="44"/>
      <c r="C215" s="136">
        <v>39903</v>
      </c>
      <c r="E215" s="137" t="s">
        <v>314</v>
      </c>
      <c r="G215" s="134">
        <f t="shared" ref="G215" si="45">+O211+O220</f>
        <v>0</v>
      </c>
      <c r="H215" s="130">
        <v>5.4</v>
      </c>
      <c r="I215" s="135" t="str">
        <f t="shared" si="37"/>
        <v>P, S, T &amp; D Plant</v>
      </c>
      <c r="J215" s="135">
        <f t="shared" si="38"/>
        <v>0</v>
      </c>
      <c r="K215" s="135">
        <f t="shared" si="39"/>
        <v>0</v>
      </c>
      <c r="L215" s="135">
        <f t="shared" si="40"/>
        <v>0</v>
      </c>
      <c r="M215" s="42">
        <f t="shared" si="41"/>
        <v>0</v>
      </c>
      <c r="N215" s="42" t="s">
        <v>513</v>
      </c>
      <c r="O215" s="157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 x14ac:dyDescent="0.2">
      <c r="A216" s="44">
        <f t="shared" si="43"/>
        <v>205</v>
      </c>
      <c r="B216" s="44"/>
      <c r="C216" s="136">
        <v>39904</v>
      </c>
      <c r="E216" s="137" t="s">
        <v>315</v>
      </c>
      <c r="G216" s="134">
        <f t="shared" si="44"/>
        <v>0</v>
      </c>
      <c r="H216" s="130">
        <v>5.4</v>
      </c>
      <c r="I216" s="135" t="str">
        <f t="shared" si="37"/>
        <v>P, S, T &amp; D Plant</v>
      </c>
      <c r="J216" s="135">
        <f t="shared" si="38"/>
        <v>0</v>
      </c>
      <c r="K216" s="135">
        <f t="shared" si="39"/>
        <v>0</v>
      </c>
      <c r="L216" s="135">
        <f t="shared" si="40"/>
        <v>0</v>
      </c>
      <c r="M216" s="42">
        <f t="shared" si="41"/>
        <v>0</v>
      </c>
      <c r="N216" s="42" t="s">
        <v>514</v>
      </c>
      <c r="O216" s="157">
        <v>132.4931462012288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 x14ac:dyDescent="0.2">
      <c r="A217" s="44">
        <f t="shared" si="43"/>
        <v>206</v>
      </c>
      <c r="B217" s="44"/>
      <c r="C217" s="136">
        <v>39905</v>
      </c>
      <c r="E217" s="137" t="s">
        <v>316</v>
      </c>
      <c r="G217" s="134">
        <f t="shared" si="44"/>
        <v>0</v>
      </c>
      <c r="H217" s="130">
        <v>5.4</v>
      </c>
      <c r="I217" s="135" t="str">
        <f t="shared" si="37"/>
        <v>P, S, T &amp; D Plant</v>
      </c>
      <c r="J217" s="135">
        <f t="shared" si="38"/>
        <v>0</v>
      </c>
      <c r="K217" s="135">
        <f t="shared" si="39"/>
        <v>0</v>
      </c>
      <c r="L217" s="135">
        <f t="shared" si="40"/>
        <v>0</v>
      </c>
      <c r="M217" s="42">
        <f t="shared" si="41"/>
        <v>0</v>
      </c>
      <c r="N217" s="42" t="s">
        <v>533</v>
      </c>
      <c r="O217" s="157">
        <v>0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 x14ac:dyDescent="0.2">
      <c r="A218" s="44">
        <f t="shared" si="43"/>
        <v>207</v>
      </c>
      <c r="B218" s="44"/>
      <c r="C218" s="136">
        <v>39906</v>
      </c>
      <c r="E218" s="137" t="s">
        <v>317</v>
      </c>
      <c r="G218" s="134">
        <f t="shared" si="44"/>
        <v>9072.5549146796402</v>
      </c>
      <c r="H218" s="130">
        <v>5.4</v>
      </c>
      <c r="I218" s="135" t="str">
        <f t="shared" si="37"/>
        <v>P, S, T &amp; D Plant</v>
      </c>
      <c r="J218" s="135">
        <f t="shared" si="38"/>
        <v>3517.2581992826899</v>
      </c>
      <c r="K218" s="135">
        <f t="shared" si="39"/>
        <v>5455.3749265404686</v>
      </c>
      <c r="L218" s="135">
        <f t="shared" si="40"/>
        <v>99.921788856480646</v>
      </c>
      <c r="M218" s="42">
        <f t="shared" si="41"/>
        <v>0</v>
      </c>
      <c r="N218" s="42" t="s">
        <v>473</v>
      </c>
      <c r="O218" s="157">
        <v>5797.7233845268911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 x14ac:dyDescent="0.2">
      <c r="A219" s="44">
        <f t="shared" si="43"/>
        <v>208</v>
      </c>
      <c r="B219" s="44"/>
      <c r="C219" s="136">
        <v>39907</v>
      </c>
      <c r="E219" s="137" t="s">
        <v>318</v>
      </c>
      <c r="G219" s="134">
        <f t="shared" si="44"/>
        <v>0</v>
      </c>
      <c r="H219" s="130">
        <v>5.4</v>
      </c>
      <c r="I219" s="135" t="str">
        <f t="shared" si="37"/>
        <v>P, S, T &amp; D Plant</v>
      </c>
      <c r="J219" s="135">
        <f t="shared" si="38"/>
        <v>0</v>
      </c>
      <c r="K219" s="135">
        <f t="shared" si="39"/>
        <v>0</v>
      </c>
      <c r="L219" s="135">
        <f t="shared" si="40"/>
        <v>0</v>
      </c>
      <c r="M219" s="42">
        <f t="shared" si="41"/>
        <v>0</v>
      </c>
      <c r="N219" s="42" t="s">
        <v>474</v>
      </c>
      <c r="O219" s="157">
        <v>341.85687738370967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 x14ac:dyDescent="0.2">
      <c r="A220" s="44">
        <f t="shared" si="43"/>
        <v>209</v>
      </c>
      <c r="B220" s="44"/>
      <c r="C220" s="136">
        <v>39908</v>
      </c>
      <c r="E220" s="137" t="s">
        <v>319</v>
      </c>
      <c r="G220" s="134">
        <f>+O217</f>
        <v>0</v>
      </c>
      <c r="H220" s="130">
        <v>5.4</v>
      </c>
      <c r="I220" s="135" t="str">
        <f t="shared" si="37"/>
        <v>P, S, T &amp; D Plant</v>
      </c>
      <c r="J220" s="135">
        <f t="shared" si="38"/>
        <v>0</v>
      </c>
      <c r="K220" s="135">
        <f t="shared" si="39"/>
        <v>0</v>
      </c>
      <c r="L220" s="135">
        <f t="shared" si="40"/>
        <v>0</v>
      </c>
      <c r="M220" s="42">
        <f t="shared" si="41"/>
        <v>0</v>
      </c>
      <c r="N220" s="42" t="s">
        <v>475</v>
      </c>
      <c r="O220" s="157">
        <v>0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 x14ac:dyDescent="0.2">
      <c r="A221" s="44">
        <f t="shared" si="43"/>
        <v>210</v>
      </c>
      <c r="B221" s="44"/>
      <c r="C221" s="136">
        <v>39909</v>
      </c>
      <c r="E221" s="137" t="s">
        <v>320</v>
      </c>
      <c r="G221" s="134">
        <f>+O216+O223</f>
        <v>1365.6092766124902</v>
      </c>
      <c r="H221" s="130">
        <v>5.4</v>
      </c>
      <c r="I221" s="135" t="str">
        <f t="shared" si="37"/>
        <v>P, S, T &amp; D Plant</v>
      </c>
      <c r="J221" s="135">
        <f t="shared" si="38"/>
        <v>529.42092611752355</v>
      </c>
      <c r="K221" s="135">
        <f t="shared" si="39"/>
        <v>821.14803130358439</v>
      </c>
      <c r="L221" s="135">
        <f t="shared" si="40"/>
        <v>15.040319191382137</v>
      </c>
      <c r="M221" s="42">
        <f t="shared" si="41"/>
        <v>0</v>
      </c>
      <c r="N221" s="42" t="s">
        <v>444</v>
      </c>
      <c r="O221" s="157">
        <v>0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 x14ac:dyDescent="0.2">
      <c r="A222" s="44">
        <f t="shared" si="43"/>
        <v>211</v>
      </c>
      <c r="B222" s="44"/>
      <c r="C222" s="136">
        <v>39924</v>
      </c>
      <c r="E222" s="137" t="s">
        <v>321</v>
      </c>
      <c r="G222" s="134">
        <f>+O221</f>
        <v>0</v>
      </c>
      <c r="H222" s="130">
        <v>5.4</v>
      </c>
      <c r="I222" s="135" t="str">
        <f t="shared" si="37"/>
        <v>P, S, T &amp; D Plant</v>
      </c>
      <c r="J222" s="135">
        <f t="shared" si="38"/>
        <v>0</v>
      </c>
      <c r="K222" s="135">
        <f t="shared" si="39"/>
        <v>0</v>
      </c>
      <c r="L222" s="135">
        <f t="shared" si="40"/>
        <v>0</v>
      </c>
      <c r="M222" s="42">
        <f t="shared" si="41"/>
        <v>0</v>
      </c>
      <c r="N222" s="42" t="s">
        <v>476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 x14ac:dyDescent="0.2">
      <c r="A223" s="44">
        <f t="shared" si="43"/>
        <v>212</v>
      </c>
      <c r="B223" s="44"/>
      <c r="C223" s="146"/>
      <c r="E223" s="137"/>
      <c r="G223" s="139"/>
      <c r="H223" s="130"/>
      <c r="I223" s="135"/>
      <c r="J223" s="135"/>
      <c r="K223" s="135"/>
      <c r="L223" s="135"/>
      <c r="M223" s="42"/>
      <c r="N223" s="42" t="s">
        <v>477</v>
      </c>
      <c r="O223" s="42">
        <v>1233.1161304112616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 x14ac:dyDescent="0.2">
      <c r="A224" s="44">
        <f t="shared" si="43"/>
        <v>213</v>
      </c>
      <c r="B224" s="44"/>
      <c r="C224" s="44"/>
      <c r="D224" s="44"/>
      <c r="E224" s="44"/>
      <c r="G224" s="42"/>
      <c r="H224" s="130"/>
      <c r="I224" s="42"/>
      <c r="J224" s="42"/>
      <c r="K224" s="42"/>
      <c r="L224" s="42"/>
      <c r="M224" s="42"/>
      <c r="N224" s="42" t="s">
        <v>478</v>
      </c>
      <c r="O224" s="42">
        <v>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 x14ac:dyDescent="0.2">
      <c r="A225" s="44">
        <f t="shared" si="43"/>
        <v>214</v>
      </c>
      <c r="B225" s="44"/>
      <c r="C225" s="44"/>
      <c r="D225" s="44" t="s">
        <v>149</v>
      </c>
      <c r="E225" s="44"/>
      <c r="G225" s="42">
        <f>SUM(G189:G223)</f>
        <v>202494.38702358707</v>
      </c>
      <c r="H225" s="130"/>
      <c r="I225" s="135"/>
      <c r="J225" s="42">
        <f>SUM(J189:J223)</f>
        <v>78503.249609989653</v>
      </c>
      <c r="K225" s="42">
        <f>SUM(K189:K223)</f>
        <v>121760.93858040491</v>
      </c>
      <c r="L225" s="42">
        <f>SUM(L189:L223)</f>
        <v>2230.1988331924922</v>
      </c>
      <c r="M225" s="42">
        <f>SUM(J225:L225)-G225</f>
        <v>0</v>
      </c>
      <c r="N225" s="42" t="s">
        <v>479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 x14ac:dyDescent="0.2">
      <c r="A226" s="44">
        <f t="shared" si="43"/>
        <v>215</v>
      </c>
      <c r="B226" s="44"/>
      <c r="C226" s="44"/>
      <c r="D226" s="44"/>
      <c r="E226" s="44"/>
      <c r="G226" s="42"/>
      <c r="H226" s="130"/>
      <c r="I226" s="135"/>
      <c r="J226" s="135"/>
      <c r="K226" s="135"/>
      <c r="L226" s="135"/>
      <c r="M226" s="42"/>
      <c r="N226" s="42" t="s">
        <v>480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 x14ac:dyDescent="0.2">
      <c r="A227" s="44">
        <f t="shared" si="43"/>
        <v>216</v>
      </c>
      <c r="B227" s="44"/>
      <c r="C227" s="44"/>
      <c r="D227" s="44" t="s">
        <v>352</v>
      </c>
      <c r="E227" s="44"/>
      <c r="G227" s="42"/>
      <c r="H227" s="130"/>
      <c r="I227" s="135"/>
      <c r="J227" s="135"/>
      <c r="K227" s="135"/>
      <c r="L227" s="135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 x14ac:dyDescent="0.2">
      <c r="A228" s="44">
        <f t="shared" si="43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 x14ac:dyDescent="0.2">
      <c r="A229" s="44">
        <f t="shared" si="43"/>
        <v>218</v>
      </c>
      <c r="B229" s="44"/>
      <c r="C229" s="44"/>
      <c r="D229" s="44" t="s">
        <v>148</v>
      </c>
      <c r="E229" s="44"/>
      <c r="G229" s="42"/>
      <c r="H229" s="130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 x14ac:dyDescent="0.2">
      <c r="A230" s="44">
        <f t="shared" si="43"/>
        <v>219</v>
      </c>
      <c r="B230" s="44"/>
      <c r="C230" s="44"/>
      <c r="D230" s="44"/>
      <c r="E230" s="44"/>
      <c r="G230" s="42"/>
      <c r="H230" s="130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 x14ac:dyDescent="0.2">
      <c r="A231" s="44">
        <f t="shared" si="43"/>
        <v>220</v>
      </c>
      <c r="B231" s="44"/>
      <c r="C231" s="138">
        <v>37400</v>
      </c>
      <c r="E231" s="137" t="s">
        <v>115</v>
      </c>
      <c r="G231" s="134">
        <f>+O231+O232</f>
        <v>0</v>
      </c>
      <c r="H231" s="130">
        <v>5.4</v>
      </c>
      <c r="I231" s="135" t="str">
        <f>VLOOKUP($H231,class,3)</f>
        <v>P, S, T &amp; D Plant</v>
      </c>
      <c r="J231" s="135">
        <f>$G231*VLOOKUP($H231,class,6)</f>
        <v>0</v>
      </c>
      <c r="K231" s="135">
        <f>$G231*VLOOKUP($H231,class,7)</f>
        <v>0</v>
      </c>
      <c r="L231" s="135">
        <f>$G231*VLOOKUP($H231,class,8)</f>
        <v>0</v>
      </c>
      <c r="M231" s="42">
        <f>SUM(J231:L231)-G231</f>
        <v>0</v>
      </c>
      <c r="N231" s="153" t="s">
        <v>534</v>
      </c>
      <c r="O231" s="42">
        <v>0</v>
      </c>
      <c r="P231" s="153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 x14ac:dyDescent="0.2">
      <c r="A232" s="44">
        <f t="shared" si="43"/>
        <v>221</v>
      </c>
      <c r="B232" s="44"/>
      <c r="C232" s="138">
        <v>39001</v>
      </c>
      <c r="E232" s="137" t="s">
        <v>291</v>
      </c>
      <c r="G232" s="134">
        <v>0</v>
      </c>
      <c r="H232" s="130">
        <v>5.4</v>
      </c>
      <c r="I232" s="135" t="str">
        <f t="shared" ref="I232:I264" si="46">VLOOKUP($H232,class,3)</f>
        <v>P, S, T &amp; D Plant</v>
      </c>
      <c r="J232" s="135">
        <f t="shared" ref="J232:J264" si="47">$G232*VLOOKUP($H232,class,6)</f>
        <v>0</v>
      </c>
      <c r="K232" s="135">
        <f t="shared" ref="K232:K264" si="48">$G232*VLOOKUP($H232,class,7)</f>
        <v>0</v>
      </c>
      <c r="L232" s="135">
        <f t="shared" ref="L232:L264" si="49">$G232*VLOOKUP($H232,class,8)</f>
        <v>0</v>
      </c>
      <c r="M232" s="42">
        <f t="shared" ref="M232:M264" si="50">SUM(J232:L232)-G232</f>
        <v>0</v>
      </c>
      <c r="N232" s="153" t="s">
        <v>535</v>
      </c>
      <c r="O232" s="42">
        <v>0</v>
      </c>
      <c r="P232" s="153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 x14ac:dyDescent="0.2">
      <c r="A233" s="44">
        <f t="shared" si="43"/>
        <v>222</v>
      </c>
      <c r="B233" s="44"/>
      <c r="C233" s="138">
        <v>36602</v>
      </c>
      <c r="E233" s="137" t="s">
        <v>139</v>
      </c>
      <c r="G233" s="134">
        <f>+O233+O235</f>
        <v>30100.337966208332</v>
      </c>
      <c r="H233" s="130">
        <v>5.4</v>
      </c>
      <c r="I233" s="135" t="str">
        <f t="shared" si="46"/>
        <v>P, S, T &amp; D Plant</v>
      </c>
      <c r="J233" s="135">
        <f t="shared" si="47"/>
        <v>11669.332564912305</v>
      </c>
      <c r="K233" s="135">
        <f t="shared" si="48"/>
        <v>18099.491330226399</v>
      </c>
      <c r="L233" s="135">
        <f t="shared" si="49"/>
        <v>331.51407106962444</v>
      </c>
      <c r="M233" s="42">
        <f t="shared" si="50"/>
        <v>0</v>
      </c>
      <c r="N233" s="153" t="s">
        <v>493</v>
      </c>
      <c r="O233" s="42">
        <v>21512.050193458894</v>
      </c>
      <c r="P233" s="153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 x14ac:dyDescent="0.2">
      <c r="A234" s="44">
        <f t="shared" si="43"/>
        <v>223</v>
      </c>
      <c r="B234" s="44"/>
      <c r="C234" s="138">
        <v>37503</v>
      </c>
      <c r="E234" s="137" t="s">
        <v>278</v>
      </c>
      <c r="G234" s="134">
        <v>0</v>
      </c>
      <c r="H234" s="130">
        <v>5.4</v>
      </c>
      <c r="I234" s="135" t="str">
        <f t="shared" si="46"/>
        <v>P, S, T &amp; D Plant</v>
      </c>
      <c r="J234" s="135">
        <f t="shared" si="47"/>
        <v>0</v>
      </c>
      <c r="K234" s="135">
        <f t="shared" si="48"/>
        <v>0</v>
      </c>
      <c r="L234" s="135">
        <f t="shared" si="49"/>
        <v>0</v>
      </c>
      <c r="M234" s="42">
        <f t="shared" si="50"/>
        <v>0</v>
      </c>
      <c r="N234" s="153" t="s">
        <v>497</v>
      </c>
      <c r="O234" s="42">
        <v>5171.3011573645099</v>
      </c>
      <c r="P234" s="153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 x14ac:dyDescent="0.2">
      <c r="A235" s="44">
        <f t="shared" si="43"/>
        <v>224</v>
      </c>
      <c r="B235" s="44"/>
      <c r="C235" s="138">
        <v>39004</v>
      </c>
      <c r="E235" s="137" t="s">
        <v>293</v>
      </c>
      <c r="G235" s="134">
        <v>0</v>
      </c>
      <c r="H235" s="130">
        <v>5.4</v>
      </c>
      <c r="I235" s="135" t="str">
        <f t="shared" si="46"/>
        <v>P, S, T &amp; D Plant</v>
      </c>
      <c r="J235" s="135">
        <f t="shared" si="47"/>
        <v>0</v>
      </c>
      <c r="K235" s="135">
        <f t="shared" si="48"/>
        <v>0</v>
      </c>
      <c r="L235" s="135">
        <f t="shared" si="49"/>
        <v>0</v>
      </c>
      <c r="M235" s="42">
        <f t="shared" si="50"/>
        <v>0</v>
      </c>
      <c r="N235" s="153" t="s">
        <v>536</v>
      </c>
      <c r="O235" s="42">
        <v>8588.2877727494379</v>
      </c>
      <c r="P235" s="153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 x14ac:dyDescent="0.2">
      <c r="A236" s="44">
        <f t="shared" si="43"/>
        <v>225</v>
      </c>
      <c r="B236" s="44"/>
      <c r="C236" s="138">
        <v>39009</v>
      </c>
      <c r="E236" s="137" t="s">
        <v>294</v>
      </c>
      <c r="G236" s="134">
        <f>+O234</f>
        <v>5171.3011573645099</v>
      </c>
      <c r="H236" s="130">
        <v>5.4</v>
      </c>
      <c r="I236" s="135" t="str">
        <f t="shared" si="46"/>
        <v>P, S, T &amp; D Plant</v>
      </c>
      <c r="J236" s="135">
        <f t="shared" si="47"/>
        <v>2004.8157953026455</v>
      </c>
      <c r="K236" s="135">
        <f t="shared" si="48"/>
        <v>3109.5305497494714</v>
      </c>
      <c r="L236" s="135">
        <f t="shared" si="49"/>
        <v>56.954812312392221</v>
      </c>
      <c r="M236" s="42">
        <f t="shared" si="50"/>
        <v>0</v>
      </c>
      <c r="N236" s="153" t="s">
        <v>498</v>
      </c>
      <c r="O236" s="42">
        <v>5661.9508698124509</v>
      </c>
      <c r="P236" s="153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 x14ac:dyDescent="0.2">
      <c r="A237" s="44">
        <f t="shared" si="43"/>
        <v>226</v>
      </c>
      <c r="B237" s="44"/>
      <c r="C237" s="138">
        <v>39100</v>
      </c>
      <c r="E237" s="137" t="s">
        <v>295</v>
      </c>
      <c r="G237" s="134">
        <f>+O236+O240</f>
        <v>6139.1993748475852</v>
      </c>
      <c r="H237" s="130">
        <v>5.4</v>
      </c>
      <c r="I237" s="135" t="str">
        <f t="shared" si="46"/>
        <v>P, S, T &amp; D Plant</v>
      </c>
      <c r="J237" s="135">
        <f t="shared" si="47"/>
        <v>2380.0516548293945</v>
      </c>
      <c r="K237" s="135">
        <f t="shared" si="48"/>
        <v>3691.5328321006973</v>
      </c>
      <c r="L237" s="135">
        <f t="shared" si="49"/>
        <v>67.614887917492368</v>
      </c>
      <c r="M237" s="42">
        <f t="shared" si="50"/>
        <v>0</v>
      </c>
      <c r="N237" s="153" t="s">
        <v>482</v>
      </c>
      <c r="O237" s="42">
        <v>0</v>
      </c>
      <c r="P237" s="153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 x14ac:dyDescent="0.2">
      <c r="A238" s="44">
        <f t="shared" si="43"/>
        <v>227</v>
      </c>
      <c r="B238" s="44"/>
      <c r="C238" s="138">
        <v>39102</v>
      </c>
      <c r="E238" s="137" t="s">
        <v>296</v>
      </c>
      <c r="G238" s="134">
        <v>0</v>
      </c>
      <c r="H238" s="130">
        <v>5.4</v>
      </c>
      <c r="I238" s="135" t="str">
        <f t="shared" si="46"/>
        <v>P, S, T &amp; D Plant</v>
      </c>
      <c r="J238" s="135">
        <f t="shared" si="47"/>
        <v>0</v>
      </c>
      <c r="K238" s="135">
        <f t="shared" si="48"/>
        <v>0</v>
      </c>
      <c r="L238" s="135">
        <f t="shared" si="49"/>
        <v>0</v>
      </c>
      <c r="M238" s="42">
        <f t="shared" si="50"/>
        <v>0</v>
      </c>
      <c r="N238" s="153" t="s">
        <v>483</v>
      </c>
      <c r="O238" s="42">
        <v>0</v>
      </c>
      <c r="P238" s="153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 x14ac:dyDescent="0.2">
      <c r="A239" s="44">
        <f t="shared" si="43"/>
        <v>228</v>
      </c>
      <c r="B239" s="44"/>
      <c r="C239" s="145">
        <v>39103</v>
      </c>
      <c r="E239" s="137" t="s">
        <v>297</v>
      </c>
      <c r="G239" s="134">
        <f>+O239</f>
        <v>0</v>
      </c>
      <c r="H239" s="130">
        <v>5.4</v>
      </c>
      <c r="I239" s="135" t="str">
        <f t="shared" si="46"/>
        <v>P, S, T &amp; D Plant</v>
      </c>
      <c r="J239" s="135">
        <f t="shared" si="47"/>
        <v>0</v>
      </c>
      <c r="K239" s="135">
        <f t="shared" si="48"/>
        <v>0</v>
      </c>
      <c r="L239" s="135">
        <f t="shared" si="49"/>
        <v>0</v>
      </c>
      <c r="M239" s="42">
        <f t="shared" si="50"/>
        <v>0</v>
      </c>
      <c r="N239" s="153" t="s">
        <v>447</v>
      </c>
      <c r="O239" s="42">
        <v>0</v>
      </c>
      <c r="P239" s="15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 x14ac:dyDescent="0.2">
      <c r="A240" s="44">
        <f t="shared" si="43"/>
        <v>229</v>
      </c>
      <c r="B240" s="44"/>
      <c r="C240" s="138">
        <v>39200</v>
      </c>
      <c r="E240" s="137" t="s">
        <v>298</v>
      </c>
      <c r="G240" s="134">
        <f>+O241</f>
        <v>0</v>
      </c>
      <c r="H240" s="130">
        <v>5.4</v>
      </c>
      <c r="I240" s="135" t="str">
        <f t="shared" si="46"/>
        <v>P, S, T &amp; D Plant</v>
      </c>
      <c r="J240" s="135">
        <f t="shared" si="47"/>
        <v>0</v>
      </c>
      <c r="K240" s="135">
        <f t="shared" si="48"/>
        <v>0</v>
      </c>
      <c r="L240" s="135">
        <f t="shared" si="49"/>
        <v>0</v>
      </c>
      <c r="M240" s="42">
        <f t="shared" si="50"/>
        <v>0</v>
      </c>
      <c r="N240" s="153" t="s">
        <v>484</v>
      </c>
      <c r="O240" s="42">
        <v>477.24850503513426</v>
      </c>
      <c r="P240" s="153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 x14ac:dyDescent="0.2">
      <c r="A241" s="44">
        <f t="shared" si="43"/>
        <v>230</v>
      </c>
      <c r="B241" s="44"/>
      <c r="C241" s="138">
        <v>39201</v>
      </c>
      <c r="E241" s="137" t="s">
        <v>299</v>
      </c>
      <c r="G241" s="134">
        <v>0</v>
      </c>
      <c r="H241" s="130">
        <v>5.4</v>
      </c>
      <c r="I241" s="135" t="str">
        <f t="shared" si="46"/>
        <v>P, S, T &amp; D Plant</v>
      </c>
      <c r="J241" s="135">
        <f t="shared" si="47"/>
        <v>0</v>
      </c>
      <c r="K241" s="135">
        <f t="shared" si="48"/>
        <v>0</v>
      </c>
      <c r="L241" s="135">
        <f t="shared" si="49"/>
        <v>0</v>
      </c>
      <c r="M241" s="42">
        <f t="shared" si="50"/>
        <v>0</v>
      </c>
      <c r="N241" s="153" t="s">
        <v>485</v>
      </c>
      <c r="O241" s="42">
        <v>0</v>
      </c>
      <c r="P241" s="153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 x14ac:dyDescent="0.2">
      <c r="A242" s="44">
        <f t="shared" si="43"/>
        <v>231</v>
      </c>
      <c r="B242" s="44"/>
      <c r="C242" s="138">
        <v>39202</v>
      </c>
      <c r="E242" s="137" t="s">
        <v>300</v>
      </c>
      <c r="G242" s="134">
        <v>0</v>
      </c>
      <c r="H242" s="130">
        <v>5.4</v>
      </c>
      <c r="I242" s="135" t="str">
        <f t="shared" si="46"/>
        <v>P, S, T &amp; D Plant</v>
      </c>
      <c r="J242" s="135">
        <f t="shared" si="47"/>
        <v>0</v>
      </c>
      <c r="K242" s="135">
        <f t="shared" si="48"/>
        <v>0</v>
      </c>
      <c r="L242" s="135">
        <f t="shared" si="49"/>
        <v>0</v>
      </c>
      <c r="M242" s="42">
        <f t="shared" si="50"/>
        <v>0</v>
      </c>
      <c r="N242" s="153" t="s">
        <v>486</v>
      </c>
      <c r="O242" s="42">
        <v>1190.9964276496039</v>
      </c>
      <c r="P242" s="153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 x14ac:dyDescent="0.2">
      <c r="A243" s="44">
        <f t="shared" si="43"/>
        <v>232</v>
      </c>
      <c r="B243" s="44"/>
      <c r="C243" s="138">
        <v>39300</v>
      </c>
      <c r="E243" s="137" t="s">
        <v>186</v>
      </c>
      <c r="G243" s="134">
        <v>0</v>
      </c>
      <c r="H243" s="130">
        <v>5.4</v>
      </c>
      <c r="I243" s="135" t="str">
        <f t="shared" si="46"/>
        <v>P, S, T &amp; D Plant</v>
      </c>
      <c r="J243" s="135">
        <f t="shared" si="47"/>
        <v>0</v>
      </c>
      <c r="K243" s="135">
        <f t="shared" si="48"/>
        <v>0</v>
      </c>
      <c r="L243" s="135">
        <f t="shared" si="49"/>
        <v>0</v>
      </c>
      <c r="M243" s="42">
        <f t="shared" si="50"/>
        <v>0</v>
      </c>
      <c r="N243" s="153" t="s">
        <v>487</v>
      </c>
      <c r="O243" s="42">
        <v>55.067664093195603</v>
      </c>
      <c r="P243" s="153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 x14ac:dyDescent="0.2">
      <c r="A244" s="44">
        <f t="shared" si="43"/>
        <v>233</v>
      </c>
      <c r="B244" s="44"/>
      <c r="C244" s="138">
        <v>39500</v>
      </c>
      <c r="E244" s="137" t="s">
        <v>443</v>
      </c>
      <c r="G244" s="134">
        <f>+O242</f>
        <v>1190.9964276496039</v>
      </c>
      <c r="H244" s="130">
        <v>5.4</v>
      </c>
      <c r="I244" s="135" t="str">
        <f t="shared" si="46"/>
        <v>P, S, T &amp; D Plant</v>
      </c>
      <c r="J244" s="135">
        <f t="shared" si="47"/>
        <v>461.72682225256955</v>
      </c>
      <c r="K244" s="135">
        <f t="shared" si="48"/>
        <v>716.15240801530535</v>
      </c>
      <c r="L244" s="135">
        <f t="shared" si="49"/>
        <v>13.11719738172879</v>
      </c>
      <c r="M244" s="42">
        <f t="shared" si="50"/>
        <v>0</v>
      </c>
      <c r="N244" s="153" t="s">
        <v>505</v>
      </c>
      <c r="O244" s="42">
        <v>6313.5017220669342</v>
      </c>
      <c r="P244" s="153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 x14ac:dyDescent="0.2">
      <c r="A245" s="44">
        <f t="shared" si="43"/>
        <v>234</v>
      </c>
      <c r="B245" s="44"/>
      <c r="C245" s="138">
        <v>39600</v>
      </c>
      <c r="E245" s="137" t="s">
        <v>302</v>
      </c>
      <c r="G245" s="134">
        <f>+O243</f>
        <v>55.067664093195603</v>
      </c>
      <c r="H245" s="130">
        <v>5.4</v>
      </c>
      <c r="I245" s="135" t="str">
        <f t="shared" si="46"/>
        <v>P, S, T &amp; D Plant</v>
      </c>
      <c r="J245" s="135">
        <f t="shared" si="47"/>
        <v>21.348693380047344</v>
      </c>
      <c r="K245" s="135">
        <f t="shared" si="48"/>
        <v>33.112475678829227</v>
      </c>
      <c r="L245" s="135">
        <f t="shared" si="49"/>
        <v>0.60649503431902774</v>
      </c>
      <c r="M245" s="42">
        <f t="shared" si="50"/>
        <v>0</v>
      </c>
      <c r="N245" s="153" t="s">
        <v>537</v>
      </c>
      <c r="O245" s="42">
        <v>395.38863090202329</v>
      </c>
      <c r="P245" s="153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 x14ac:dyDescent="0.2">
      <c r="A246" s="44">
        <f t="shared" si="43"/>
        <v>235</v>
      </c>
      <c r="B246" s="44"/>
      <c r="C246" s="138">
        <v>39603</v>
      </c>
      <c r="E246" s="137" t="s">
        <v>303</v>
      </c>
      <c r="G246" s="134">
        <v>0</v>
      </c>
      <c r="H246" s="130">
        <v>5.4</v>
      </c>
      <c r="I246" s="135" t="str">
        <f t="shared" si="46"/>
        <v>P, S, T &amp; D Plant</v>
      </c>
      <c r="J246" s="135">
        <f t="shared" si="47"/>
        <v>0</v>
      </c>
      <c r="K246" s="135">
        <f t="shared" si="48"/>
        <v>0</v>
      </c>
      <c r="L246" s="135">
        <f t="shared" si="49"/>
        <v>0</v>
      </c>
      <c r="M246" s="42">
        <f t="shared" si="50"/>
        <v>0</v>
      </c>
      <c r="N246" s="153" t="s">
        <v>508</v>
      </c>
      <c r="O246" s="42">
        <v>208.9410343853707</v>
      </c>
      <c r="P246" s="153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 x14ac:dyDescent="0.2">
      <c r="A247" s="44">
        <f t="shared" si="43"/>
        <v>236</v>
      </c>
      <c r="B247" s="44"/>
      <c r="C247" s="136">
        <v>39604</v>
      </c>
      <c r="E247" s="137" t="s">
        <v>304</v>
      </c>
      <c r="G247" s="134">
        <v>0</v>
      </c>
      <c r="H247" s="130">
        <v>5.4</v>
      </c>
      <c r="I247" s="135" t="str">
        <f t="shared" si="46"/>
        <v>P, S, T &amp; D Plant</v>
      </c>
      <c r="J247" s="135">
        <f t="shared" si="47"/>
        <v>0</v>
      </c>
      <c r="K247" s="135">
        <f t="shared" si="48"/>
        <v>0</v>
      </c>
      <c r="L247" s="135">
        <f t="shared" si="49"/>
        <v>0</v>
      </c>
      <c r="M247" s="42">
        <f t="shared" si="50"/>
        <v>0</v>
      </c>
      <c r="N247" s="153" t="s">
        <v>488</v>
      </c>
      <c r="O247" s="42">
        <v>624.65979183933234</v>
      </c>
      <c r="P247" s="153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 x14ac:dyDescent="0.2">
      <c r="A248" s="44">
        <f t="shared" si="43"/>
        <v>237</v>
      </c>
      <c r="B248" s="44"/>
      <c r="C248" s="136">
        <v>39605</v>
      </c>
      <c r="E248" s="140" t="s">
        <v>305</v>
      </c>
      <c r="G248" s="134">
        <v>0</v>
      </c>
      <c r="H248" s="130">
        <v>5.4</v>
      </c>
      <c r="I248" s="135" t="str">
        <f t="shared" si="46"/>
        <v>P, S, T &amp; D Plant</v>
      </c>
      <c r="J248" s="135">
        <f t="shared" si="47"/>
        <v>0</v>
      </c>
      <c r="K248" s="135">
        <f t="shared" si="48"/>
        <v>0</v>
      </c>
      <c r="L248" s="135">
        <f t="shared" si="49"/>
        <v>0</v>
      </c>
      <c r="M248" s="42">
        <f t="shared" si="50"/>
        <v>0</v>
      </c>
      <c r="N248" s="153" t="s">
        <v>520</v>
      </c>
      <c r="O248" s="42">
        <v>4635.3402802259088</v>
      </c>
      <c r="P248" s="153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 x14ac:dyDescent="0.2">
      <c r="A249" s="44">
        <f t="shared" si="43"/>
        <v>238</v>
      </c>
      <c r="B249" s="44"/>
      <c r="C249" s="136">
        <v>39700</v>
      </c>
      <c r="E249" s="137" t="s">
        <v>306</v>
      </c>
      <c r="G249" s="134">
        <f>+O244+O245</f>
        <v>6708.8903529689578</v>
      </c>
      <c r="H249" s="130">
        <v>5.4</v>
      </c>
      <c r="I249" s="135" t="str">
        <f t="shared" si="46"/>
        <v>P, S, T &amp; D Plant</v>
      </c>
      <c r="J249" s="135">
        <f t="shared" si="47"/>
        <v>2600.9100880599999</v>
      </c>
      <c r="K249" s="135">
        <f t="shared" si="48"/>
        <v>4034.0910097195533</v>
      </c>
      <c r="L249" s="135">
        <f t="shared" si="49"/>
        <v>73.889255189403855</v>
      </c>
      <c r="M249" s="42">
        <f t="shared" si="50"/>
        <v>0</v>
      </c>
      <c r="N249" s="153" t="s">
        <v>521</v>
      </c>
      <c r="O249" s="42">
        <v>55314.397135024825</v>
      </c>
      <c r="P249" s="153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 x14ac:dyDescent="0.2">
      <c r="A250" s="44">
        <f t="shared" si="43"/>
        <v>239</v>
      </c>
      <c r="B250" s="44"/>
      <c r="C250" s="136">
        <v>39701</v>
      </c>
      <c r="E250" s="137" t="s">
        <v>307</v>
      </c>
      <c r="G250" s="134">
        <v>0</v>
      </c>
      <c r="H250" s="130">
        <v>5.4</v>
      </c>
      <c r="I250" s="135" t="str">
        <f t="shared" si="46"/>
        <v>P, S, T &amp; D Plant</v>
      </c>
      <c r="J250" s="135">
        <f t="shared" si="47"/>
        <v>0</v>
      </c>
      <c r="K250" s="135">
        <f t="shared" si="48"/>
        <v>0</v>
      </c>
      <c r="L250" s="135">
        <f t="shared" si="49"/>
        <v>0</v>
      </c>
      <c r="M250" s="42">
        <f t="shared" si="50"/>
        <v>0</v>
      </c>
      <c r="N250" s="153" t="s">
        <v>522</v>
      </c>
      <c r="O250" s="42">
        <v>10195.797753447892</v>
      </c>
      <c r="P250" s="153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 x14ac:dyDescent="0.2">
      <c r="A251" s="44">
        <f t="shared" si="43"/>
        <v>240</v>
      </c>
      <c r="B251" s="44"/>
      <c r="C251" s="136">
        <v>39702</v>
      </c>
      <c r="E251" s="137" t="s">
        <v>308</v>
      </c>
      <c r="G251" s="134">
        <v>0</v>
      </c>
      <c r="H251" s="130">
        <v>5.4</v>
      </c>
      <c r="I251" s="135" t="str">
        <f t="shared" si="46"/>
        <v>P, S, T &amp; D Plant</v>
      </c>
      <c r="J251" s="135">
        <f t="shared" si="47"/>
        <v>0</v>
      </c>
      <c r="K251" s="135">
        <f t="shared" si="48"/>
        <v>0</v>
      </c>
      <c r="L251" s="135">
        <f t="shared" si="49"/>
        <v>0</v>
      </c>
      <c r="M251" s="42">
        <f t="shared" si="50"/>
        <v>0</v>
      </c>
      <c r="N251" s="153" t="s">
        <v>511</v>
      </c>
      <c r="O251" s="42">
        <v>2481.1696171975732</v>
      </c>
      <c r="P251" s="153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 x14ac:dyDescent="0.2">
      <c r="A252" s="44">
        <f t="shared" si="43"/>
        <v>241</v>
      </c>
      <c r="B252" s="44"/>
      <c r="C252" s="136">
        <v>39705</v>
      </c>
      <c r="E252" s="137" t="s">
        <v>309</v>
      </c>
      <c r="G252" s="134">
        <v>0</v>
      </c>
      <c r="H252" s="130">
        <v>5.4</v>
      </c>
      <c r="I252" s="135" t="str">
        <f t="shared" si="46"/>
        <v>P, S, T &amp; D Plant</v>
      </c>
      <c r="J252" s="135">
        <f t="shared" si="47"/>
        <v>0</v>
      </c>
      <c r="K252" s="135">
        <f t="shared" si="48"/>
        <v>0</v>
      </c>
      <c r="L252" s="135">
        <f t="shared" si="49"/>
        <v>0</v>
      </c>
      <c r="M252" s="42">
        <f t="shared" si="50"/>
        <v>0</v>
      </c>
      <c r="N252" s="153" t="s">
        <v>512</v>
      </c>
      <c r="O252" s="42">
        <v>6202.3564359116335</v>
      </c>
      <c r="P252" s="153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 x14ac:dyDescent="0.2">
      <c r="A253" s="44">
        <f t="shared" si="43"/>
        <v>242</v>
      </c>
      <c r="B253" s="44"/>
      <c r="C253" s="136">
        <v>39800</v>
      </c>
      <c r="E253" s="137" t="s">
        <v>310</v>
      </c>
      <c r="G253" s="134">
        <f>+O246+O247</f>
        <v>833.60082622470304</v>
      </c>
      <c r="H253" s="130">
        <v>5.4</v>
      </c>
      <c r="I253" s="135" t="str">
        <f t="shared" si="46"/>
        <v>P, S, T &amp; D Plant</v>
      </c>
      <c r="J253" s="135">
        <f t="shared" si="47"/>
        <v>323.1712972300254</v>
      </c>
      <c r="K253" s="135">
        <f t="shared" si="48"/>
        <v>501.24855554982804</v>
      </c>
      <c r="L253" s="135">
        <f t="shared" si="49"/>
        <v>9.1809734448494993</v>
      </c>
      <c r="M253" s="42">
        <f t="shared" si="50"/>
        <v>0</v>
      </c>
      <c r="N253" s="153" t="s">
        <v>513</v>
      </c>
      <c r="O253" s="42">
        <v>711.54792805204579</v>
      </c>
      <c r="P253" s="153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 x14ac:dyDescent="0.2">
      <c r="A254" s="44">
        <f t="shared" si="43"/>
        <v>243</v>
      </c>
      <c r="B254" s="44"/>
      <c r="C254" s="136">
        <v>39900</v>
      </c>
      <c r="E254" s="137" t="s">
        <v>311</v>
      </c>
      <c r="G254" s="134">
        <f>+O248+O255</f>
        <v>5663.8620968019031</v>
      </c>
      <c r="H254" s="130">
        <v>5.4</v>
      </c>
      <c r="I254" s="135" t="str">
        <f t="shared" si="46"/>
        <v>P, S, T &amp; D Plant</v>
      </c>
      <c r="J254" s="135">
        <f t="shared" si="47"/>
        <v>2195.7723691867432</v>
      </c>
      <c r="K254" s="135">
        <f t="shared" si="48"/>
        <v>3405.7100299587523</v>
      </c>
      <c r="L254" s="135">
        <f t="shared" si="49"/>
        <v>62.379697656406798</v>
      </c>
      <c r="M254" s="42">
        <f t="shared" si="50"/>
        <v>0</v>
      </c>
      <c r="N254" s="153" t="s">
        <v>514</v>
      </c>
      <c r="O254" s="42">
        <v>342525.08489807649</v>
      </c>
      <c r="P254" s="153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 x14ac:dyDescent="0.2">
      <c r="A255" s="44">
        <f t="shared" si="43"/>
        <v>244</v>
      </c>
      <c r="B255" s="44"/>
      <c r="C255" s="136">
        <v>39901</v>
      </c>
      <c r="E255" s="137" t="s">
        <v>312</v>
      </c>
      <c r="G255" s="134">
        <f t="shared" ref="G255:G264" si="51">+O249</f>
        <v>55314.397135024825</v>
      </c>
      <c r="H255" s="130">
        <v>5.4</v>
      </c>
      <c r="I255" s="135" t="str">
        <f t="shared" si="46"/>
        <v>P, S, T &amp; D Plant</v>
      </c>
      <c r="J255" s="135">
        <f t="shared" si="47"/>
        <v>21444.34712064952</v>
      </c>
      <c r="K255" s="135">
        <f t="shared" si="48"/>
        <v>33260.837552921199</v>
      </c>
      <c r="L255" s="135">
        <f t="shared" si="49"/>
        <v>609.21246145409918</v>
      </c>
      <c r="M255" s="42">
        <f t="shared" si="50"/>
        <v>0</v>
      </c>
      <c r="N255" s="153" t="s">
        <v>538</v>
      </c>
      <c r="O255" s="42">
        <v>1028.5218165759941</v>
      </c>
      <c r="P255" s="153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 x14ac:dyDescent="0.2">
      <c r="A256" s="44">
        <f t="shared" si="43"/>
        <v>245</v>
      </c>
      <c r="B256" s="44"/>
      <c r="C256" s="136">
        <v>39902</v>
      </c>
      <c r="E256" s="137" t="s">
        <v>313</v>
      </c>
      <c r="G256" s="134">
        <f t="shared" si="51"/>
        <v>10195.797753447892</v>
      </c>
      <c r="H256" s="130">
        <v>5.4</v>
      </c>
      <c r="I256" s="135" t="str">
        <f t="shared" si="46"/>
        <v>P, S, T &amp; D Plant</v>
      </c>
      <c r="J256" s="135">
        <f t="shared" si="47"/>
        <v>3952.718234696838</v>
      </c>
      <c r="K256" s="135">
        <f t="shared" si="48"/>
        <v>6130.786745665162</v>
      </c>
      <c r="L256" s="135">
        <f t="shared" si="49"/>
        <v>112.29277308589033</v>
      </c>
      <c r="M256" s="42">
        <f t="shared" si="50"/>
        <v>0</v>
      </c>
      <c r="N256" s="153" t="s">
        <v>539</v>
      </c>
      <c r="O256" s="42">
        <v>1106.6776347760363</v>
      </c>
      <c r="P256" s="153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 x14ac:dyDescent="0.2">
      <c r="A257" s="44">
        <f t="shared" si="43"/>
        <v>246</v>
      </c>
      <c r="B257" s="44"/>
      <c r="C257" s="136">
        <v>39903</v>
      </c>
      <c r="E257" s="137" t="s">
        <v>314</v>
      </c>
      <c r="G257" s="134">
        <f t="shared" si="51"/>
        <v>2481.1696171975732</v>
      </c>
      <c r="H257" s="130">
        <v>5.4</v>
      </c>
      <c r="I257" s="135" t="str">
        <f t="shared" si="46"/>
        <v>P, S, T &amp; D Plant</v>
      </c>
      <c r="J257" s="135">
        <f t="shared" si="47"/>
        <v>961.90260207506412</v>
      </c>
      <c r="K257" s="135">
        <f t="shared" si="48"/>
        <v>1491.9403239160895</v>
      </c>
      <c r="L257" s="135">
        <f t="shared" si="49"/>
        <v>27.326691206419135</v>
      </c>
      <c r="M257" s="42">
        <f t="shared" si="50"/>
        <v>0</v>
      </c>
      <c r="N257" s="153" t="s">
        <v>540</v>
      </c>
      <c r="O257" s="42">
        <v>159.70685005860625</v>
      </c>
      <c r="P257" s="153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 x14ac:dyDescent="0.2">
      <c r="A258" s="44">
        <f t="shared" si="43"/>
        <v>247</v>
      </c>
      <c r="B258" s="44"/>
      <c r="C258" s="136">
        <v>39904</v>
      </c>
      <c r="E258" s="137" t="s">
        <v>315</v>
      </c>
      <c r="G258" s="134">
        <v>0</v>
      </c>
      <c r="H258" s="130">
        <v>5.4</v>
      </c>
      <c r="I258" s="135" t="str">
        <f t="shared" si="46"/>
        <v>P, S, T &amp; D Plant</v>
      </c>
      <c r="J258" s="135">
        <f t="shared" si="47"/>
        <v>0</v>
      </c>
      <c r="K258" s="135">
        <f t="shared" si="48"/>
        <v>0</v>
      </c>
      <c r="L258" s="135">
        <f t="shared" si="49"/>
        <v>0</v>
      </c>
      <c r="M258" s="42">
        <f t="shared" ref="M258" si="52">SUM(J258:L258)-G258</f>
        <v>0</v>
      </c>
      <c r="N258" s="153" t="s">
        <v>489</v>
      </c>
      <c r="O258" s="42">
        <v>31.08156759194112</v>
      </c>
      <c r="P258" s="153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 x14ac:dyDescent="0.2">
      <c r="A259" s="44">
        <f t="shared" si="43"/>
        <v>248</v>
      </c>
      <c r="B259" s="44"/>
      <c r="C259" s="136">
        <v>39905</v>
      </c>
      <c r="E259" s="137" t="s">
        <v>316</v>
      </c>
      <c r="G259" s="134">
        <v>0</v>
      </c>
      <c r="H259" s="130">
        <v>5.4</v>
      </c>
      <c r="I259" s="135" t="str">
        <f t="shared" si="46"/>
        <v>P, S, T &amp; D Plant</v>
      </c>
      <c r="J259" s="135">
        <f t="shared" si="47"/>
        <v>0</v>
      </c>
      <c r="K259" s="135">
        <f t="shared" si="48"/>
        <v>0</v>
      </c>
      <c r="L259" s="135">
        <f t="shared" si="49"/>
        <v>0</v>
      </c>
      <c r="M259" s="42">
        <f t="shared" si="50"/>
        <v>0</v>
      </c>
      <c r="N259" s="153" t="s">
        <v>490</v>
      </c>
      <c r="O259" s="42">
        <v>0</v>
      </c>
      <c r="P259" s="153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 x14ac:dyDescent="0.2">
      <c r="A260" s="44">
        <f t="shared" si="43"/>
        <v>249</v>
      </c>
      <c r="B260" s="44"/>
      <c r="C260" s="136">
        <v>39906</v>
      </c>
      <c r="E260" s="137" t="s">
        <v>317</v>
      </c>
      <c r="G260" s="134">
        <f>+O252+O256</f>
        <v>7309.0340706876696</v>
      </c>
      <c r="H260" s="130">
        <v>5.4</v>
      </c>
      <c r="I260" s="135" t="str">
        <f t="shared" si="46"/>
        <v>P, S, T &amp; D Plant</v>
      </c>
      <c r="J260" s="135">
        <f t="shared" si="47"/>
        <v>2833.5744733125716</v>
      </c>
      <c r="K260" s="135">
        <f t="shared" si="48"/>
        <v>4394.9605796205306</v>
      </c>
      <c r="L260" s="135">
        <f t="shared" si="49"/>
        <v>80.499017754566566</v>
      </c>
      <c r="M260" s="42">
        <f t="shared" si="50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 x14ac:dyDescent="0.2">
      <c r="A261" s="44">
        <f t="shared" si="43"/>
        <v>250</v>
      </c>
      <c r="B261" s="44"/>
      <c r="C261" s="136">
        <v>39907</v>
      </c>
      <c r="E261" s="137" t="s">
        <v>318</v>
      </c>
      <c r="G261" s="134">
        <f>+O253+O257</f>
        <v>871.25477811065207</v>
      </c>
      <c r="H261" s="130">
        <v>5.4</v>
      </c>
      <c r="I261" s="135" t="str">
        <f t="shared" si="46"/>
        <v>P, S, T &amp; D Plant</v>
      </c>
      <c r="J261" s="135">
        <f t="shared" si="47"/>
        <v>337.7690232566776</v>
      </c>
      <c r="K261" s="135">
        <f t="shared" si="48"/>
        <v>523.89007460764026</v>
      </c>
      <c r="L261" s="135">
        <f t="shared" si="49"/>
        <v>9.5956802463340658</v>
      </c>
      <c r="M261" s="42">
        <f t="shared" si="50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 x14ac:dyDescent="0.2">
      <c r="A262" s="44">
        <f t="shared" si="43"/>
        <v>251</v>
      </c>
      <c r="B262" s="44"/>
      <c r="C262" s="136">
        <v>39908</v>
      </c>
      <c r="E262" s="137" t="s">
        <v>319</v>
      </c>
      <c r="G262" s="134">
        <v>0</v>
      </c>
      <c r="H262" s="130">
        <v>5.4</v>
      </c>
      <c r="I262" s="135" t="str">
        <f t="shared" si="46"/>
        <v>P, S, T &amp; D Plant</v>
      </c>
      <c r="J262" s="135">
        <f t="shared" si="47"/>
        <v>0</v>
      </c>
      <c r="K262" s="135">
        <f t="shared" si="48"/>
        <v>0</v>
      </c>
      <c r="L262" s="135">
        <f t="shared" si="49"/>
        <v>0</v>
      </c>
      <c r="M262" s="42">
        <f t="shared" si="50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 x14ac:dyDescent="0.2">
      <c r="A263" s="44">
        <f t="shared" si="43"/>
        <v>252</v>
      </c>
      <c r="B263" s="44"/>
      <c r="C263" s="136">
        <v>39909</v>
      </c>
      <c r="E263" s="137" t="s">
        <v>320</v>
      </c>
      <c r="G263" s="134">
        <f>+O254</f>
        <v>342525.08489807649</v>
      </c>
      <c r="H263" s="130">
        <v>5.4</v>
      </c>
      <c r="I263" s="135" t="str">
        <f t="shared" si="46"/>
        <v>P, S, T &amp; D Plant</v>
      </c>
      <c r="J263" s="135">
        <f t="shared" si="47"/>
        <v>132790.50660453344</v>
      </c>
      <c r="K263" s="135">
        <f t="shared" si="48"/>
        <v>205962.13276600416</v>
      </c>
      <c r="L263" s="135">
        <f t="shared" si="49"/>
        <v>3772.4455275388373</v>
      </c>
      <c r="M263" s="42">
        <f t="shared" si="50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 x14ac:dyDescent="0.2">
      <c r="A264" s="44">
        <f t="shared" si="43"/>
        <v>253</v>
      </c>
      <c r="B264" s="44"/>
      <c r="C264" s="136">
        <v>39924</v>
      </c>
      <c r="E264" s="137" t="s">
        <v>321</v>
      </c>
      <c r="G264" s="134">
        <f t="shared" si="51"/>
        <v>31.08156759194112</v>
      </c>
      <c r="H264" s="130">
        <v>5.4</v>
      </c>
      <c r="I264" s="135" t="str">
        <f t="shared" si="46"/>
        <v>P, S, T &amp; D Plant</v>
      </c>
      <c r="J264" s="135">
        <f t="shared" si="47"/>
        <v>12.049736759645096</v>
      </c>
      <c r="K264" s="135">
        <f t="shared" si="48"/>
        <v>18.689509858385438</v>
      </c>
      <c r="L264" s="135">
        <f t="shared" si="49"/>
        <v>0.34232097391058203</v>
      </c>
      <c r="M264" s="42">
        <f t="shared" si="50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 x14ac:dyDescent="0.2">
      <c r="A265" s="44">
        <f t="shared" si="43"/>
        <v>254</v>
      </c>
      <c r="B265" s="44"/>
      <c r="C265" s="146"/>
      <c r="E265" s="137"/>
      <c r="G265" s="139"/>
      <c r="H265" s="130"/>
      <c r="I265" s="135"/>
      <c r="J265" s="135"/>
      <c r="K265" s="135"/>
      <c r="L265" s="135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 x14ac:dyDescent="0.2">
      <c r="A266" s="44">
        <f t="shared" si="43"/>
        <v>255</v>
      </c>
      <c r="B266" s="44"/>
      <c r="C266" s="44"/>
      <c r="D266" s="44"/>
      <c r="E266" s="137"/>
      <c r="G266" s="42"/>
      <c r="H266" s="130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 x14ac:dyDescent="0.2">
      <c r="A267" s="44">
        <f t="shared" si="43"/>
        <v>256</v>
      </c>
      <c r="B267" s="44"/>
      <c r="C267" s="44"/>
      <c r="D267" s="44" t="s">
        <v>149</v>
      </c>
      <c r="E267" s="44"/>
      <c r="G267" s="42">
        <f>SUM(G231:G265)</f>
        <v>474591.07568629581</v>
      </c>
      <c r="H267" s="130"/>
      <c r="I267" s="135"/>
      <c r="J267" s="42">
        <f>SUM(J231:J265)</f>
        <v>183989.99708043749</v>
      </c>
      <c r="K267" s="42">
        <f>SUM(K231:K265)</f>
        <v>285374.10674359195</v>
      </c>
      <c r="L267" s="42">
        <f>SUM(L231:L265)</f>
        <v>5226.971862266274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 x14ac:dyDescent="0.2">
      <c r="A268" s="44">
        <f t="shared" si="43"/>
        <v>257</v>
      </c>
      <c r="B268" s="44"/>
      <c r="C268" s="44"/>
      <c r="D268" s="44"/>
      <c r="E268" s="44"/>
      <c r="G268" s="42"/>
      <c r="H268" s="130"/>
      <c r="I268" s="135"/>
      <c r="J268" s="135"/>
      <c r="K268" s="135"/>
      <c r="L268" s="135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 x14ac:dyDescent="0.2">
      <c r="A269" s="44">
        <f>A268+1</f>
        <v>258</v>
      </c>
      <c r="B269" s="44"/>
      <c r="C269" s="44"/>
      <c r="D269" s="44" t="s">
        <v>138</v>
      </c>
      <c r="E269" s="44"/>
      <c r="G269" s="42">
        <f>G133+G143+G183+G225+G267</f>
        <v>22541773.891691472</v>
      </c>
      <c r="H269" s="130"/>
      <c r="I269" s="42"/>
      <c r="J269" s="42">
        <f>J133+J143+J183+J225+J267</f>
        <v>11025377.908196142</v>
      </c>
      <c r="K269" s="42">
        <f>K133+K143+K183+K225+K267</f>
        <v>11375629.115460688</v>
      </c>
      <c r="L269" s="42">
        <f>L133+L143+L183+L225+L267</f>
        <v>140766.86803465706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 x14ac:dyDescent="0.2">
      <c r="N270" s="42"/>
      <c r="O270" s="42"/>
    </row>
    <row r="271" spans="1:44" x14ac:dyDescent="0.2">
      <c r="N271" s="42"/>
      <c r="O271" s="42"/>
    </row>
    <row r="272" spans="1:44" x14ac:dyDescent="0.2">
      <c r="N272" s="42"/>
      <c r="O272" s="42"/>
    </row>
    <row r="273" spans="8:15" x14ac:dyDescent="0.2">
      <c r="H273" s="130">
        <f>COUNTIFS(G7:G269,"&gt;0",H7:H269,"&lt;99")</f>
        <v>84</v>
      </c>
      <c r="N273" s="42"/>
      <c r="O273" s="42"/>
    </row>
    <row r="274" spans="8:15" x14ac:dyDescent="0.2">
      <c r="N274" s="42"/>
      <c r="O274" s="42"/>
    </row>
    <row r="275" spans="8:15" x14ac:dyDescent="0.2">
      <c r="N275" s="42"/>
      <c r="O275" s="42"/>
    </row>
    <row r="276" spans="8:15" x14ac:dyDescent="0.2">
      <c r="N276" s="42"/>
      <c r="O276" s="42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3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O54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35.8867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 x14ac:dyDescent="0.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 x14ac:dyDescent="0.2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 x14ac:dyDescent="0.2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 x14ac:dyDescent="0.2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 x14ac:dyDescent="0.2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 x14ac:dyDescent="0.2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 x14ac:dyDescent="0.2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 x14ac:dyDescent="0.2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 x14ac:dyDescent="0.2">
      <c r="A12" s="1">
        <v>1</v>
      </c>
      <c r="B12" s="1"/>
      <c r="C12" s="1" t="s">
        <v>117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 x14ac:dyDescent="0.2">
      <c r="A13" s="1">
        <f t="shared" ref="A13:A32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 x14ac:dyDescent="0.2">
      <c r="A14" s="1">
        <f t="shared" si="0"/>
        <v>3</v>
      </c>
      <c r="B14" s="1"/>
      <c r="C14" s="1"/>
      <c r="D14" s="1" t="s">
        <v>221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 x14ac:dyDescent="0.2">
      <c r="A15" s="1">
        <f t="shared" si="0"/>
        <v>4</v>
      </c>
      <c r="B15" s="1"/>
      <c r="C15" s="1"/>
      <c r="E15" s="1" t="s">
        <v>429</v>
      </c>
      <c r="F15" s="2">
        <v>927869.58501181961</v>
      </c>
      <c r="G15" s="21">
        <v>9.1</v>
      </c>
      <c r="H15" s="11" t="str">
        <f>VLOOKUP($G15,class,3)</f>
        <v>Allocated O&amp;M Expenses</v>
      </c>
      <c r="I15" s="11">
        <f>$F15*VLOOKUP($G15,class,6)</f>
        <v>91523.482116887928</v>
      </c>
      <c r="J15" s="11">
        <f>$F15*VLOOKUP($G15,class,7)</f>
        <v>144956.96523182027</v>
      </c>
      <c r="K15" s="11">
        <f>$F15*VLOOKUP($G15,class,8)</f>
        <v>691389.13766311144</v>
      </c>
      <c r="L15" s="2">
        <f>SUM(I15:K15)-F15</f>
        <v>0</v>
      </c>
      <c r="M15" s="2"/>
      <c r="N15" s="2"/>
      <c r="O15" s="2"/>
    </row>
    <row r="16" spans="1:15" x14ac:dyDescent="0.2">
      <c r="A16" s="1">
        <f t="shared" si="0"/>
        <v>5</v>
      </c>
      <c r="B16" s="1"/>
      <c r="C16" s="1"/>
      <c r="E16" s="1" t="s">
        <v>430</v>
      </c>
      <c r="F16" s="2">
        <v>6008371.0759584447</v>
      </c>
      <c r="G16" s="21">
        <v>5.4</v>
      </c>
      <c r="H16" s="11" t="str">
        <f>VLOOKUP($G16,class,3)</f>
        <v>P, S, T &amp; D Plant</v>
      </c>
      <c r="I16" s="11">
        <f>$F16*VLOOKUP($G16,class,6)</f>
        <v>2329331.9941281416</v>
      </c>
      <c r="J16" s="11">
        <f>$F16*VLOOKUP($G16,class,7)</f>
        <v>3612865.0887633776</v>
      </c>
      <c r="K16" s="11">
        <f>$F16*VLOOKUP($G16,class,8)</f>
        <v>66173.993066924813</v>
      </c>
      <c r="L16" s="2">
        <f>SUM(I16:K16)-F16</f>
        <v>0</v>
      </c>
      <c r="M16" s="2"/>
      <c r="N16" s="2"/>
      <c r="O16" s="2"/>
    </row>
    <row r="17" spans="1:15" x14ac:dyDescent="0.2">
      <c r="A17" s="1">
        <f t="shared" si="0"/>
        <v>6</v>
      </c>
      <c r="B17" s="1"/>
      <c r="C17" s="1"/>
      <c r="E17" s="1" t="s">
        <v>585</v>
      </c>
      <c r="F17" s="2">
        <v>137062</v>
      </c>
      <c r="G17" s="21">
        <v>9.1</v>
      </c>
      <c r="H17" s="11" t="str">
        <f>VLOOKUP($G17,class,3)</f>
        <v>Allocated O&amp;M Expenses</v>
      </c>
      <c r="I17" s="11">
        <f>$F17*VLOOKUP($G17,class,6)</f>
        <v>13519.563210755634</v>
      </c>
      <c r="J17" s="11">
        <f>$F17*VLOOKUP($G17,class,7)</f>
        <v>21412.590615685138</v>
      </c>
      <c r="K17" s="11">
        <f>$F17*VLOOKUP($G17,class,8)</f>
        <v>102129.84617355924</v>
      </c>
      <c r="L17" s="2">
        <f>SUM(I17:K17)-F17</f>
        <v>0</v>
      </c>
      <c r="M17" s="2"/>
      <c r="N17" s="2"/>
      <c r="O17" s="2"/>
    </row>
    <row r="18" spans="1:15" x14ac:dyDescent="0.2">
      <c r="A18" s="1">
        <f t="shared" si="0"/>
        <v>7</v>
      </c>
      <c r="B18" s="1"/>
      <c r="C18" s="1"/>
      <c r="E18" s="1" t="s">
        <v>432</v>
      </c>
      <c r="F18" s="2">
        <v>99098.54</v>
      </c>
      <c r="G18" s="21">
        <v>9.1</v>
      </c>
      <c r="H18" s="11" t="str">
        <f>VLOOKUP($G18,class,3)</f>
        <v>Allocated O&amp;M Expenses</v>
      </c>
      <c r="I18" s="11">
        <f>$F18*VLOOKUP($G18,class,6)</f>
        <v>9774.9119057331391</v>
      </c>
      <c r="J18" s="11">
        <f>$F18*VLOOKUP($G18,class,7)</f>
        <v>15481.727011367833</v>
      </c>
      <c r="K18" s="11">
        <f>$F18*VLOOKUP($G18,class,8)</f>
        <v>73841.901082899029</v>
      </c>
      <c r="L18" s="2">
        <f>SUM(I18:K18)-F18</f>
        <v>0</v>
      </c>
      <c r="M18" s="2"/>
      <c r="N18" s="2"/>
      <c r="O18" s="2"/>
    </row>
    <row r="19" spans="1:15" x14ac:dyDescent="0.2">
      <c r="A19" s="1">
        <f t="shared" si="0"/>
        <v>8</v>
      </c>
      <c r="B19" s="1"/>
      <c r="C19" s="1"/>
      <c r="D19" s="29" t="s">
        <v>222</v>
      </c>
      <c r="E19" s="1"/>
      <c r="F19" s="2">
        <f>SUM(F15:F18)</f>
        <v>7172401.2009702642</v>
      </c>
      <c r="G19" s="21"/>
      <c r="H19" s="1"/>
      <c r="I19" s="2">
        <f>SUM(I15:I18)</f>
        <v>2444149.9513615179</v>
      </c>
      <c r="J19" s="2">
        <f>SUM(J15:J18)</f>
        <v>3794716.3716222509</v>
      </c>
      <c r="K19" s="2">
        <f>SUM(K15:K18)</f>
        <v>933534.87798649457</v>
      </c>
      <c r="L19" s="2">
        <f>SUM(I19:K19)-F19</f>
        <v>0</v>
      </c>
      <c r="M19" s="2"/>
      <c r="N19" s="2"/>
      <c r="O19" s="2"/>
    </row>
    <row r="20" spans="1:15" x14ac:dyDescent="0.2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 x14ac:dyDescent="0.2">
      <c r="A21" s="1">
        <f>A20+1</f>
        <v>10</v>
      </c>
      <c r="B21" s="1"/>
      <c r="C21" s="1"/>
      <c r="D21" s="1" t="s">
        <v>220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 x14ac:dyDescent="0.2">
      <c r="A22" s="1">
        <f>A21+1</f>
        <v>11</v>
      </c>
      <c r="B22" s="1"/>
      <c r="C22" s="1"/>
      <c r="E22" s="1" t="s">
        <v>226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 x14ac:dyDescent="0.2">
      <c r="A23" s="1">
        <f>A22+1</f>
        <v>12</v>
      </c>
      <c r="B23" s="1"/>
      <c r="C23" s="1"/>
      <c r="E23" s="1" t="s">
        <v>225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 x14ac:dyDescent="0.2">
      <c r="A24" s="1">
        <f>A23+1</f>
        <v>13</v>
      </c>
      <c r="B24" s="1"/>
      <c r="C24" s="1"/>
      <c r="E24" s="114" t="s">
        <v>433</v>
      </c>
      <c r="F24" s="2">
        <v>339435.7316739115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339435.7316739115</v>
      </c>
      <c r="L24" s="2">
        <f>SUM(I24:K24)-F24</f>
        <v>0</v>
      </c>
      <c r="M24" s="2"/>
      <c r="N24" s="2"/>
      <c r="O24" s="2"/>
    </row>
    <row r="25" spans="1:15" x14ac:dyDescent="0.2">
      <c r="A25" s="1">
        <f>A24+1</f>
        <v>14</v>
      </c>
      <c r="B25" s="1"/>
      <c r="C25" s="1"/>
      <c r="D25" s="29" t="s">
        <v>224</v>
      </c>
      <c r="E25" s="1"/>
      <c r="F25" s="2">
        <f>SUM(F22:F24)</f>
        <v>339435.7316739115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339435.7316739115</v>
      </c>
      <c r="L25" s="2">
        <f>SUM(I25:K25)-F25</f>
        <v>0</v>
      </c>
      <c r="M25" s="2"/>
      <c r="N25" s="2"/>
      <c r="O25" s="2"/>
    </row>
    <row r="26" spans="1:15" x14ac:dyDescent="0.2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 x14ac:dyDescent="0.2">
      <c r="A27" s="1">
        <f t="shared" si="0"/>
        <v>16</v>
      </c>
      <c r="B27" s="1"/>
      <c r="C27" s="1" t="s">
        <v>223</v>
      </c>
      <c r="D27" s="1"/>
      <c r="F27" s="2">
        <f>+F19+F25</f>
        <v>7511836.9326441754</v>
      </c>
      <c r="G27" s="21"/>
      <c r="H27" s="11"/>
      <c r="I27" s="2">
        <f>+I19+I25</f>
        <v>2444149.9513615179</v>
      </c>
      <c r="J27" s="2">
        <f>+J19+J25</f>
        <v>3794716.3716222509</v>
      </c>
      <c r="K27" s="2">
        <f>+K19+K25</f>
        <v>1272970.6096604061</v>
      </c>
      <c r="L27" s="2">
        <f>SUM(I27:K27)-F27</f>
        <v>0</v>
      </c>
      <c r="M27" s="2"/>
      <c r="N27" s="2"/>
      <c r="O27" s="2"/>
    </row>
    <row r="28" spans="1:15" x14ac:dyDescent="0.2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 x14ac:dyDescent="0.2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 x14ac:dyDescent="0.2">
      <c r="A30" s="1">
        <f t="shared" si="0"/>
        <v>19</v>
      </c>
      <c r="B30" s="1"/>
      <c r="C30" s="67" t="s">
        <v>434</v>
      </c>
      <c r="F30" s="2">
        <v>9367734.7220668551</v>
      </c>
      <c r="G30" s="21">
        <v>13</v>
      </c>
      <c r="H30" s="11" t="str">
        <f>VLOOKUP($G30,class,3)</f>
        <v>Rate Base</v>
      </c>
      <c r="I30" s="11">
        <f>$F30*VLOOKUP($G30,class,6)</f>
        <v>3452155.905081735</v>
      </c>
      <c r="J30" s="11">
        <f>$F30*VLOOKUP($G30,class,7)</f>
        <v>6075532.1596642751</v>
      </c>
      <c r="K30" s="11">
        <f>$F30*VLOOKUP($G30,class,8)</f>
        <v>-159953.34267915547</v>
      </c>
      <c r="L30" s="2">
        <f>SUM(I30:K30)-F30</f>
        <v>0</v>
      </c>
      <c r="M30" s="2"/>
      <c r="N30" s="2"/>
      <c r="O30" s="2"/>
    </row>
    <row r="31" spans="1:15" x14ac:dyDescent="0.2">
      <c r="A31" s="1">
        <f t="shared" si="0"/>
        <v>20</v>
      </c>
      <c r="B31" s="1"/>
      <c r="C31" s="1"/>
      <c r="D31" s="1"/>
      <c r="E31" s="1"/>
      <c r="F31" s="2"/>
      <c r="G31" s="21"/>
      <c r="H31" s="1"/>
      <c r="I31" s="2"/>
      <c r="J31" s="2"/>
      <c r="K31" s="2"/>
      <c r="L31" s="1"/>
      <c r="M31" s="2"/>
      <c r="N31" s="2"/>
      <c r="O31" s="2"/>
    </row>
    <row r="32" spans="1:15" x14ac:dyDescent="0.2">
      <c r="A32" s="1">
        <f t="shared" si="0"/>
        <v>21</v>
      </c>
      <c r="B32" s="1"/>
      <c r="C32" s="67" t="s">
        <v>582</v>
      </c>
      <c r="F32" s="2">
        <v>-1463766.1361715582</v>
      </c>
      <c r="G32" s="21">
        <v>18</v>
      </c>
      <c r="H32" s="11" t="str">
        <f>VLOOKUP($G32,class,3)</f>
        <v>Total Cost of Service at Equalized ROR</v>
      </c>
      <c r="I32" s="11">
        <f>$F32*VLOOKUP($G32,class,6)</f>
        <v>-333566.77827810211</v>
      </c>
      <c r="J32" s="11">
        <f>$F32*VLOOKUP($G32,class,7)</f>
        <v>-505288.24461116962</v>
      </c>
      <c r="K32" s="11">
        <f>$F32*VLOOKUP($G32,class,8)</f>
        <v>-624911.11328228645</v>
      </c>
      <c r="L32" s="2">
        <f>SUM(I32:K32)-F32</f>
        <v>0</v>
      </c>
      <c r="M32" s="2"/>
      <c r="N32" s="2"/>
      <c r="O32" s="2"/>
    </row>
    <row r="33" spans="1:15" x14ac:dyDescent="0.2">
      <c r="A33" s="1"/>
      <c r="B33" s="1"/>
      <c r="C33" s="67"/>
      <c r="F33" s="2"/>
      <c r="G33" s="21"/>
      <c r="H33" s="11"/>
      <c r="I33" s="11"/>
      <c r="J33" s="11"/>
      <c r="K33" s="11"/>
      <c r="L33" s="2"/>
      <c r="M33" s="2"/>
      <c r="N33" s="2"/>
      <c r="O33" s="2"/>
    </row>
    <row r="34" spans="1:15" x14ac:dyDescent="0.2">
      <c r="A34" s="1"/>
      <c r="B34" s="1"/>
      <c r="C34" s="1"/>
      <c r="D34" s="1"/>
      <c r="E34" s="1"/>
      <c r="F34" s="2"/>
      <c r="G34" s="130">
        <f>COUNTIFS(F12:F30,"&gt;0",G12:G30,"&lt;99")</f>
        <v>6</v>
      </c>
      <c r="H34" s="1"/>
      <c r="I34" s="30">
        <f>I27/$F27</f>
        <v>0.32537313752645242</v>
      </c>
      <c r="J34" s="30">
        <f>J27/$F27</f>
        <v>0.50516490249296542</v>
      </c>
      <c r="K34" s="30">
        <f>K27/$F27</f>
        <v>0.16946195998058214</v>
      </c>
      <c r="L34" s="2"/>
      <c r="M34" s="2"/>
      <c r="N34" s="2"/>
      <c r="O34" s="2"/>
    </row>
    <row r="35" spans="1:15" x14ac:dyDescent="0.2">
      <c r="A35" s="1"/>
      <c r="B35" s="1"/>
      <c r="C35" s="1"/>
      <c r="D35" s="1"/>
      <c r="E35" s="1"/>
      <c r="F35" s="2"/>
      <c r="G35" s="21"/>
      <c r="H35" s="1"/>
      <c r="I35" s="2"/>
      <c r="J35" s="2"/>
      <c r="K35" s="2"/>
      <c r="L35" s="2"/>
      <c r="M35" s="2"/>
      <c r="N35" s="2"/>
      <c r="O35" s="2"/>
    </row>
    <row r="36" spans="1:15" x14ac:dyDescent="0.2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 x14ac:dyDescent="0.2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 x14ac:dyDescent="0.2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 x14ac:dyDescent="0.2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 x14ac:dyDescent="0.2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 x14ac:dyDescent="0.2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 x14ac:dyDescent="0.2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 x14ac:dyDescent="0.2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 x14ac:dyDescent="0.2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 x14ac:dyDescent="0.2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 x14ac:dyDescent="0.2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 x14ac:dyDescent="0.2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 x14ac:dyDescent="0.2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 x14ac:dyDescent="0.2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 x14ac:dyDescent="0.2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 x14ac:dyDescent="0.2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 x14ac:dyDescent="0.2">
      <c r="A52" s="1"/>
      <c r="B52" s="1"/>
      <c r="C52" s="1"/>
      <c r="D52" s="1"/>
      <c r="E52" s="1"/>
      <c r="F52" s="1"/>
      <c r="G52" s="21"/>
      <c r="H52" s="1"/>
      <c r="I52" s="2"/>
      <c r="J52" s="2"/>
      <c r="K52" s="2"/>
      <c r="L52" s="2"/>
      <c r="M52" s="2"/>
      <c r="N52" s="2"/>
      <c r="O52" s="2"/>
    </row>
    <row r="53" spans="1:15" x14ac:dyDescent="0.2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  <row r="54" spans="1:15" x14ac:dyDescent="0.2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  <c r="O54" s="2"/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PHR-3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O102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 x14ac:dyDescent="0.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 x14ac:dyDescent="0.2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 x14ac:dyDescent="0.2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 x14ac:dyDescent="0.2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 x14ac:dyDescent="0.2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 x14ac:dyDescent="0.2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 x14ac:dyDescent="0.2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 x14ac:dyDescent="0.2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 x14ac:dyDescent="0.2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169717865.83695579</v>
      </c>
      <c r="G12" s="21"/>
      <c r="H12" s="21"/>
      <c r="I12" s="2">
        <f>I22+I20</f>
        <v>36436960.707432918</v>
      </c>
      <c r="J12" s="2">
        <f>J22+J20</f>
        <v>53756847.227418654</v>
      </c>
      <c r="K12" s="2">
        <f>K22+K20</f>
        <v>79524057.902104244</v>
      </c>
      <c r="L12" s="2">
        <f>SUM(I12:K12)-F12</f>
        <v>0</v>
      </c>
      <c r="M12" s="2"/>
      <c r="N12" s="1"/>
      <c r="O12" s="1"/>
    </row>
    <row r="13" spans="1:15" x14ac:dyDescent="0.2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 x14ac:dyDescent="0.2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 x14ac:dyDescent="0.2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 x14ac:dyDescent="0.2">
      <c r="A16" s="1">
        <f t="shared" si="0"/>
        <v>11</v>
      </c>
      <c r="B16" s="1"/>
      <c r="C16" s="1"/>
      <c r="D16" s="1" t="s">
        <v>6</v>
      </c>
      <c r="E16" s="1"/>
      <c r="F16" s="2">
        <f>'O and M Class.'!G169</f>
        <v>105607335.50704698</v>
      </c>
      <c r="G16" s="21"/>
      <c r="H16" s="21"/>
      <c r="I16" s="2">
        <f>'O and M Class.'!J169</f>
        <v>10416928.455056833</v>
      </c>
      <c r="J16" s="2">
        <f>'O and M Class.'!K169</f>
        <v>16498567.372617545</v>
      </c>
      <c r="K16" s="2">
        <f>'O and M Class.'!L169</f>
        <v>78691839.679372609</v>
      </c>
      <c r="L16" s="2">
        <f>SUM(I16:K16)-F16</f>
        <v>0</v>
      </c>
      <c r="M16" s="2"/>
      <c r="N16" s="1"/>
      <c r="O16" s="1"/>
    </row>
    <row r="17" spans="1:15" x14ac:dyDescent="0.2">
      <c r="A17" s="1">
        <f t="shared" ref="A17:A39" si="1">A16+1</f>
        <v>12</v>
      </c>
      <c r="B17" s="1"/>
      <c r="C17" s="1"/>
      <c r="D17" s="1" t="s">
        <v>133</v>
      </c>
      <c r="E17" s="1"/>
      <c r="F17" s="2">
        <f>+'DepExp. Class.'!G269</f>
        <v>22541773.891691472</v>
      </c>
      <c r="G17" s="21"/>
      <c r="H17" s="21"/>
      <c r="I17" s="2">
        <f>+'DepExp. Class.'!J269</f>
        <v>11025377.908196142</v>
      </c>
      <c r="J17" s="2">
        <f>+'DepExp. Class.'!K269</f>
        <v>11375629.115460688</v>
      </c>
      <c r="K17" s="2">
        <f>+'DepExp. Class.'!L269</f>
        <v>140766.86803465706</v>
      </c>
      <c r="L17" s="2">
        <f>SUM(I17:K17)-F17</f>
        <v>0</v>
      </c>
      <c r="M17" s="2"/>
      <c r="N17" s="1"/>
      <c r="O17" s="1"/>
    </row>
    <row r="18" spans="1:15" x14ac:dyDescent="0.2">
      <c r="A18" s="1">
        <f t="shared" si="1"/>
        <v>13</v>
      </c>
      <c r="B18" s="1"/>
      <c r="C18" s="1"/>
      <c r="D18" s="1" t="s">
        <v>117</v>
      </c>
      <c r="E18" s="1"/>
      <c r="F18" s="2">
        <f>'Taxes Class.'!F27</f>
        <v>7511836.9326441754</v>
      </c>
      <c r="G18" s="21"/>
      <c r="H18" s="21"/>
      <c r="I18" s="2">
        <f>'Taxes Class.'!I27</f>
        <v>2444149.9513615179</v>
      </c>
      <c r="J18" s="2">
        <f>'Taxes Class.'!J27</f>
        <v>3794716.3716222509</v>
      </c>
      <c r="K18" s="2">
        <f>'Taxes Class.'!K27</f>
        <v>1272970.6096604061</v>
      </c>
      <c r="L18" s="2">
        <f>SUM(I18:K18)-F18</f>
        <v>0</v>
      </c>
      <c r="M18" s="2"/>
      <c r="N18" s="1"/>
      <c r="O18" s="1"/>
    </row>
    <row r="19" spans="1:15" x14ac:dyDescent="0.2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 x14ac:dyDescent="0.2">
      <c r="A20" s="1">
        <f t="shared" si="1"/>
        <v>15</v>
      </c>
      <c r="B20" s="1"/>
      <c r="C20" s="1" t="s">
        <v>134</v>
      </c>
      <c r="D20" s="1"/>
      <c r="E20" s="1"/>
      <c r="F20" s="2">
        <f>SUM(F16:F18)</f>
        <v>135660946.33138263</v>
      </c>
      <c r="G20" s="21"/>
      <c r="H20" s="21"/>
      <c r="I20" s="2">
        <f>SUM(I16:I18)</f>
        <v>23886456.314614493</v>
      </c>
      <c r="J20" s="2">
        <f>SUM(J16:J18)</f>
        <v>31668912.859700482</v>
      </c>
      <c r="K20" s="2">
        <f>SUM(K16:K18)</f>
        <v>80105577.157067671</v>
      </c>
      <c r="L20" s="2">
        <f>SUM(I20:K20)-F20</f>
        <v>0</v>
      </c>
      <c r="M20" s="2"/>
      <c r="N20" s="1"/>
      <c r="O20" s="1"/>
    </row>
    <row r="21" spans="1:15" x14ac:dyDescent="0.2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 x14ac:dyDescent="0.2">
      <c r="A22" s="1">
        <f t="shared" si="1"/>
        <v>17</v>
      </c>
      <c r="B22" s="1"/>
      <c r="C22" s="1" t="s">
        <v>7</v>
      </c>
      <c r="D22" s="1"/>
      <c r="E22" s="1"/>
      <c r="F22" s="2">
        <f>F12-F20</f>
        <v>34056919.505573153</v>
      </c>
      <c r="G22" s="21"/>
      <c r="H22" s="1"/>
      <c r="I22" s="2">
        <f>I35+I33</f>
        <v>12550504.392818425</v>
      </c>
      <c r="J22" s="2">
        <f>J35+J33</f>
        <v>22087934.367718171</v>
      </c>
      <c r="K22" s="2">
        <f>K35+K33</f>
        <v>-581519.2549634286</v>
      </c>
      <c r="L22" s="2">
        <f>SUM(I22:K22)-F22</f>
        <v>0</v>
      </c>
      <c r="M22" s="2"/>
      <c r="N22" s="1"/>
      <c r="O22" s="1"/>
    </row>
    <row r="23" spans="1:15" x14ac:dyDescent="0.2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 x14ac:dyDescent="0.2">
      <c r="A24" s="1">
        <f t="shared" si="1"/>
        <v>19</v>
      </c>
      <c r="B24" s="1"/>
      <c r="C24" s="67" t="s">
        <v>434</v>
      </c>
      <c r="D24" s="1"/>
      <c r="E24" s="1"/>
      <c r="F24" s="2">
        <f>+'Taxes Class.'!F30</f>
        <v>9367734.7220668551</v>
      </c>
      <c r="G24" s="21"/>
      <c r="H24" s="1"/>
      <c r="I24" s="2">
        <f>+'Taxes Class.'!I30</f>
        <v>3452155.905081735</v>
      </c>
      <c r="J24" s="2">
        <f>+'Taxes Class.'!J30</f>
        <v>6075532.1596642751</v>
      </c>
      <c r="K24" s="2">
        <f>+'Taxes Class.'!K30</f>
        <v>-159953.34267915547</v>
      </c>
      <c r="L24" s="2">
        <f>SUM(I24:K24)-F24</f>
        <v>0</v>
      </c>
      <c r="M24" s="2"/>
      <c r="N24" s="1"/>
      <c r="O24" s="1"/>
    </row>
    <row r="25" spans="1:15" x14ac:dyDescent="0.2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 x14ac:dyDescent="0.2">
      <c r="A26" s="1">
        <f t="shared" si="1"/>
        <v>21</v>
      </c>
      <c r="B26" s="1"/>
      <c r="C26" s="1" t="s">
        <v>146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 x14ac:dyDescent="0.2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 x14ac:dyDescent="0.2">
      <c r="A28" s="1">
        <f t="shared" si="1"/>
        <v>23</v>
      </c>
      <c r="B28" s="1"/>
      <c r="D28" s="75" t="s">
        <v>396</v>
      </c>
      <c r="E28" s="1"/>
      <c r="F28" s="2">
        <f>(F22-F24)*G28</f>
        <v>1481351.0870103778</v>
      </c>
      <c r="G28" s="111">
        <f>+Summary!F29</f>
        <v>0.06</v>
      </c>
      <c r="H28" s="11"/>
      <c r="I28" s="2">
        <f>((I$35-I$24)/(1-$G$28-$G$29+$G$28*$G$29))*$G$28</f>
        <v>545900.9092642013</v>
      </c>
      <c r="J28" s="2">
        <f>((J$35-J$24)/(1-$G$28-$G$29+$G$28*$G$29))*$G$28</f>
        <v>960744.1324832337</v>
      </c>
      <c r="K28" s="2">
        <f>((K$35-K$24)/(1-$G$28-$G$29+$G$28*$G$29))*$G$28</f>
        <v>-25293.954737056389</v>
      </c>
      <c r="L28" s="2">
        <f>SUM(I28:K28)-F28</f>
        <v>0</v>
      </c>
      <c r="M28" s="2"/>
      <c r="N28" s="1"/>
      <c r="O28" s="1"/>
    </row>
    <row r="29" spans="1:15" x14ac:dyDescent="0.2">
      <c r="A29" s="1">
        <f t="shared" si="1"/>
        <v>24</v>
      </c>
      <c r="B29" s="1"/>
      <c r="D29" s="75" t="s">
        <v>397</v>
      </c>
      <c r="E29" s="1"/>
      <c r="F29" s="2">
        <f>G29*(F22-F24-F28)</f>
        <v>4873645.076264143</v>
      </c>
      <c r="G29" s="111">
        <f>+Summary!F30</f>
        <v>0.21</v>
      </c>
      <c r="H29" s="2"/>
      <c r="I29" s="2">
        <f>(((I$35-I$24)/(1-$G$28-$G$29+$G$28*$G$29))-I$28)*$G$29</f>
        <v>1796013.9914792224</v>
      </c>
      <c r="J29" s="2">
        <f>(((J$35-J$24)/(1-$G$28-$G$29+$G$28*$G$29))-J$28)*$G$29</f>
        <v>3160848.1958698388</v>
      </c>
      <c r="K29" s="2">
        <f>(((K$35-K$24)/(1-$G$28-$G$29+$G$28*$G$29))-K$28)*$G$29</f>
        <v>-83217.111084915508</v>
      </c>
      <c r="L29" s="2">
        <f>SUM(I29:K29)-F29</f>
        <v>0</v>
      </c>
      <c r="M29" s="2"/>
      <c r="N29" s="1"/>
      <c r="O29" s="1"/>
    </row>
    <row r="30" spans="1:15" x14ac:dyDescent="0.2">
      <c r="A30" s="1">
        <f t="shared" si="1"/>
        <v>25</v>
      </c>
      <c r="B30" s="1"/>
      <c r="D30" s="1" t="s">
        <v>135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 x14ac:dyDescent="0.2">
      <c r="A31" s="1">
        <f t="shared" si="1"/>
        <v>26</v>
      </c>
      <c r="B31" s="1"/>
      <c r="D31" s="1" t="s">
        <v>144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 x14ac:dyDescent="0.2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 x14ac:dyDescent="0.2">
      <c r="A33" s="1">
        <f>A32+1</f>
        <v>28</v>
      </c>
      <c r="B33" s="1"/>
      <c r="C33" s="1" t="s">
        <v>145</v>
      </c>
      <c r="D33" s="1"/>
      <c r="F33" s="2">
        <f>F28+F29+F30+F31</f>
        <v>6354996.163274521</v>
      </c>
      <c r="G33" s="23"/>
      <c r="H33" s="1"/>
      <c r="I33" s="2">
        <f>I28+I29+I30+I31</f>
        <v>2341914.900743424</v>
      </c>
      <c r="J33" s="2">
        <f>J28+J29+J30+J31</f>
        <v>4121592.3283530725</v>
      </c>
      <c r="K33" s="2">
        <f>K28+K29+K30+K31</f>
        <v>-108511.06582197189</v>
      </c>
      <c r="L33" s="2">
        <f>SUM(I33:K33)-F33</f>
        <v>0</v>
      </c>
      <c r="M33" s="2"/>
      <c r="N33" s="1"/>
      <c r="O33" s="1"/>
    </row>
    <row r="34" spans="1:15" x14ac:dyDescent="0.2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 x14ac:dyDescent="0.2">
      <c r="A35" s="1">
        <f t="shared" si="1"/>
        <v>30</v>
      </c>
      <c r="B35" s="1"/>
      <c r="C35" s="1" t="s">
        <v>8</v>
      </c>
      <c r="D35" s="1"/>
      <c r="E35" s="1"/>
      <c r="F35" s="2">
        <f>F22-F33</f>
        <v>27701923.342298634</v>
      </c>
      <c r="G35" s="21"/>
      <c r="H35" s="11"/>
      <c r="I35" s="11">
        <f>I37*I39</f>
        <v>10208589.492075</v>
      </c>
      <c r="J35" s="11">
        <f>J39*J37</f>
        <v>17966342.039365098</v>
      </c>
      <c r="K35" s="11">
        <f>K39*K37</f>
        <v>-473008.18914145668</v>
      </c>
      <c r="L35" s="2">
        <f>SUM(I35:K35)-F35</f>
        <v>0</v>
      </c>
      <c r="M35" s="2"/>
      <c r="N35" s="1"/>
      <c r="O35" s="1"/>
    </row>
    <row r="36" spans="1:15" x14ac:dyDescent="0.2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 x14ac:dyDescent="0.2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496111427.09512687</v>
      </c>
      <c r="G37" s="21"/>
      <c r="H37" s="1"/>
      <c r="I37" s="2">
        <f>'Plt. Class.'!J274+'Plt. Class.'!J276-'Dep. Res. Class'!J270+'Oth. RB Class.'!I44</f>
        <v>182824774.97901404</v>
      </c>
      <c r="J37" s="2">
        <f>'Plt. Class.'!K274+'Plt. Class.'!K276-'Dep. Res. Class'!K270+'Oth. RB Class.'!J44</f>
        <v>321757716.19505852</v>
      </c>
      <c r="K37" s="2">
        <f>'Plt. Class.'!L274+'Plt. Class.'!L276-'Dep. Res. Class'!L270+'Oth. RB Class.'!K44</f>
        <v>-8471064.0789455697</v>
      </c>
      <c r="L37" s="2">
        <f>SUM(I37:K37)-F37</f>
        <v>0</v>
      </c>
      <c r="M37" s="2"/>
      <c r="N37" s="1"/>
      <c r="O37" s="1"/>
    </row>
    <row r="38" spans="1:15" x14ac:dyDescent="0.2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 x14ac:dyDescent="0.2">
      <c r="A39" s="1">
        <f t="shared" si="1"/>
        <v>34</v>
      </c>
      <c r="B39" s="1"/>
      <c r="C39" s="1" t="s">
        <v>10</v>
      </c>
      <c r="D39" s="1"/>
      <c r="E39" s="1"/>
      <c r="F39" s="7">
        <f>F35/F37</f>
        <v>5.5838107790625292E-2</v>
      </c>
      <c r="G39" s="32"/>
      <c r="H39" s="7"/>
      <c r="I39" s="7">
        <f>F39</f>
        <v>5.5838107790625292E-2</v>
      </c>
      <c r="J39" s="7">
        <f>F39</f>
        <v>5.5838107790625292E-2</v>
      </c>
      <c r="K39" s="7">
        <f>F39</f>
        <v>5.5838107790625292E-2</v>
      </c>
      <c r="L39" s="7"/>
      <c r="M39" s="2"/>
      <c r="N39" s="1"/>
      <c r="O39" s="1"/>
    </row>
    <row r="40" spans="1:15" x14ac:dyDescent="0.2">
      <c r="A40" s="1"/>
      <c r="B40" s="1"/>
      <c r="C40" s="1"/>
      <c r="D40" s="1"/>
      <c r="M40" s="2"/>
      <c r="N40" s="1"/>
      <c r="O40" s="1"/>
    </row>
    <row r="41" spans="1:15" x14ac:dyDescent="0.2">
      <c r="A41" s="1"/>
      <c r="B41" s="1"/>
      <c r="C41" s="1"/>
      <c r="D41" s="1"/>
      <c r="M41" s="2"/>
      <c r="N41" s="1"/>
      <c r="O41" s="1"/>
    </row>
    <row r="42" spans="1:15" x14ac:dyDescent="0.2">
      <c r="A42" s="1"/>
      <c r="B42" s="1"/>
      <c r="C42" s="1"/>
      <c r="D42" s="1"/>
      <c r="I42" s="62">
        <f>+I12/$F12</f>
        <v>0.21469136751010706</v>
      </c>
      <c r="J42" s="62">
        <f>+J12/$F12</f>
        <v>0.31674241814389575</v>
      </c>
      <c r="K42" s="62">
        <f>+K12/$F12</f>
        <v>0.46856621434599732</v>
      </c>
      <c r="M42" s="2"/>
      <c r="N42" s="1"/>
      <c r="O42" s="1"/>
    </row>
    <row r="43" spans="1:15" x14ac:dyDescent="0.2">
      <c r="A43" s="1"/>
      <c r="B43" s="1"/>
      <c r="C43" s="1"/>
      <c r="D43" s="1"/>
      <c r="M43" s="2"/>
      <c r="N43" s="1"/>
      <c r="O43" s="1"/>
    </row>
    <row r="44" spans="1:15" x14ac:dyDescent="0.2">
      <c r="A44" s="1"/>
      <c r="B44" s="1"/>
      <c r="C44" s="1"/>
      <c r="D44" s="1"/>
      <c r="M44" s="5"/>
      <c r="N44" s="5"/>
      <c r="O44" s="5"/>
    </row>
    <row r="45" spans="1:15" x14ac:dyDescent="0.2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 x14ac:dyDescent="0.2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 x14ac:dyDescent="0.2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 x14ac:dyDescent="0.2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 x14ac:dyDescent="0.2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 x14ac:dyDescent="0.2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 x14ac:dyDescent="0.2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 x14ac:dyDescent="0.2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 x14ac:dyDescent="0.2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 x14ac:dyDescent="0.2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 x14ac:dyDescent="0.2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 x14ac:dyDescent="0.2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 x14ac:dyDescent="0.2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 x14ac:dyDescent="0.2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 x14ac:dyDescent="0.2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 x14ac:dyDescent="0.2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 x14ac:dyDescent="0.2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 x14ac:dyDescent="0.2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 x14ac:dyDescent="0.2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 x14ac:dyDescent="0.2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 x14ac:dyDescent="0.2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 x14ac:dyDescent="0.2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 x14ac:dyDescent="0.2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 x14ac:dyDescent="0.2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 x14ac:dyDescent="0.2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 x14ac:dyDescent="0.2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 x14ac:dyDescent="0.2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 x14ac:dyDescent="0.2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 x14ac:dyDescent="0.2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 x14ac:dyDescent="0.2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 x14ac:dyDescent="0.2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 x14ac:dyDescent="0.2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 x14ac:dyDescent="0.2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 x14ac:dyDescent="0.2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 x14ac:dyDescent="0.2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 x14ac:dyDescent="0.2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 x14ac:dyDescent="0.2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 x14ac:dyDescent="0.2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 x14ac:dyDescent="0.2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 x14ac:dyDescent="0.2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 x14ac:dyDescent="0.2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 x14ac:dyDescent="0.2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 x14ac:dyDescent="0.2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 x14ac:dyDescent="0.2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 x14ac:dyDescent="0.2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 x14ac:dyDescent="0.2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 x14ac:dyDescent="0.2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 x14ac:dyDescent="0.2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 x14ac:dyDescent="0.2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 x14ac:dyDescent="0.2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 x14ac:dyDescent="0.2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 x14ac:dyDescent="0.2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 x14ac:dyDescent="0.2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 x14ac:dyDescent="0.2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 x14ac:dyDescent="0.2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 x14ac:dyDescent="0.2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 x14ac:dyDescent="0.2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 x14ac:dyDescent="0.2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4" orientation="portrait" horizontalDpi="300" verticalDpi="300" r:id="rId1"/>
  <headerFooter>
    <oddHeader>&amp;RExhibit PHR-3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35.77734375" style="129" customWidth="1"/>
    <col min="7" max="7" width="11.44140625" style="144" customWidth="1"/>
    <col min="8" max="8" width="34.77734375" style="129" bestFit="1" customWidth="1"/>
    <col min="9" max="23" width="14.777343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 x14ac:dyDescent="0.2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 x14ac:dyDescent="0.2">
      <c r="A5" s="44" t="s">
        <v>37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 x14ac:dyDescent="0.2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 x14ac:dyDescent="0.2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 x14ac:dyDescent="0.2">
      <c r="A8" s="44"/>
      <c r="B8" s="44"/>
      <c r="C8" s="44"/>
      <c r="D8" s="44"/>
      <c r="E8" s="44"/>
      <c r="F8" s="44"/>
      <c r="G8" s="128"/>
      <c r="H8" s="44"/>
      <c r="I8" s="44"/>
      <c r="J8" s="42"/>
      <c r="K8" s="131"/>
      <c r="L8" s="131"/>
      <c r="M8" s="131"/>
      <c r="N8" s="45"/>
      <c r="O8" s="45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44"/>
      <c r="AB8" s="44"/>
      <c r="AC8" s="44"/>
      <c r="AD8" s="44"/>
      <c r="AE8" s="44"/>
      <c r="AF8" s="44"/>
      <c r="AG8" s="44"/>
    </row>
    <row r="9" spans="1:33" x14ac:dyDescent="0.2">
      <c r="A9" s="44"/>
      <c r="B9" s="44"/>
      <c r="C9" s="44"/>
      <c r="D9" s="44"/>
      <c r="E9" s="44"/>
      <c r="F9" s="44"/>
      <c r="G9" s="130" t="s">
        <v>38</v>
      </c>
      <c r="H9" s="148" t="s">
        <v>38</v>
      </c>
      <c r="I9" s="45" t="s">
        <v>1</v>
      </c>
      <c r="J9" s="3" t="s">
        <v>56</v>
      </c>
      <c r="K9" s="3" t="s">
        <v>545</v>
      </c>
      <c r="L9" s="3" t="s">
        <v>545</v>
      </c>
      <c r="M9" s="68" t="s">
        <v>546</v>
      </c>
      <c r="N9" s="68" t="s">
        <v>546</v>
      </c>
      <c r="O9" s="45"/>
      <c r="P9" s="45"/>
      <c r="Q9" s="45"/>
      <c r="R9" s="45"/>
      <c r="S9" s="45"/>
      <c r="T9" s="131"/>
      <c r="U9" s="131"/>
      <c r="V9" s="131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 x14ac:dyDescent="0.2">
      <c r="A10" s="131" t="s">
        <v>290</v>
      </c>
      <c r="B10" s="44"/>
      <c r="C10" s="131" t="s">
        <v>288</v>
      </c>
      <c r="D10" s="44"/>
      <c r="E10" s="44"/>
      <c r="F10" s="44"/>
      <c r="G10" s="130" t="s">
        <v>39</v>
      </c>
      <c r="H10" s="148" t="s">
        <v>21</v>
      </c>
      <c r="I10" s="45" t="s">
        <v>2</v>
      </c>
      <c r="J10" s="3" t="s">
        <v>467</v>
      </c>
      <c r="K10" s="68" t="s">
        <v>547</v>
      </c>
      <c r="L10" s="68" t="s">
        <v>548</v>
      </c>
      <c r="M10" s="68" t="s">
        <v>547</v>
      </c>
      <c r="N10" s="68" t="s">
        <v>548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 x14ac:dyDescent="0.2">
      <c r="A11" s="132" t="s">
        <v>289</v>
      </c>
      <c r="B11" s="133"/>
      <c r="C11" s="132" t="s">
        <v>289</v>
      </c>
      <c r="D11" s="44"/>
      <c r="E11" s="44"/>
      <c r="F11" s="44"/>
      <c r="G11" s="128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 x14ac:dyDescent="0.2">
      <c r="A12" s="44">
        <v>1</v>
      </c>
      <c r="B12" s="44"/>
      <c r="C12" s="44"/>
      <c r="D12" s="44" t="s">
        <v>322</v>
      </c>
      <c r="E12" s="44"/>
      <c r="G12" s="43"/>
      <c r="H12" s="135"/>
      <c r="I12" s="42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 x14ac:dyDescent="0.2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43">
        <v>6.2</v>
      </c>
      <c r="H14" s="135" t="str">
        <f>VLOOKUP($G14,alloc,3)</f>
        <v>P, S, T &amp; D Plant - Customer</v>
      </c>
      <c r="I14" s="42">
        <f>'Plt. Class.'!J$14</f>
        <v>3229.2751317850289</v>
      </c>
      <c r="J14" s="135">
        <f>$I14*VLOOKUP($G14,alloc,6)</f>
        <v>2492.5143920257606</v>
      </c>
      <c r="K14" s="135">
        <f>$I14*VLOOKUP($G14,alloc,7)</f>
        <v>702.13169225909621</v>
      </c>
      <c r="L14" s="135">
        <f>$I14*VLOOKUP($G14,alloc,8)</f>
        <v>1.6825108804044642</v>
      </c>
      <c r="M14" s="135">
        <f>$I14*VLOOKUP($G14,alloc,9)</f>
        <v>21.039190437677934</v>
      </c>
      <c r="N14" s="135">
        <f>$I14*VLOOKUP($G14,alloc,10)</f>
        <v>11.907346182090265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43">
        <v>6.2</v>
      </c>
      <c r="H15" s="135" t="str">
        <f>VLOOKUP($G15,alloc,3)</f>
        <v>P, S, T &amp; D Plant - Customer</v>
      </c>
      <c r="I15" s="42">
        <f>'Plt. Class.'!J$15</f>
        <v>46464.624416491803</v>
      </c>
      <c r="J15" s="135">
        <f>$I15*VLOOKUP($G15,alloc,6)</f>
        <v>35863.697068809255</v>
      </c>
      <c r="K15" s="135">
        <f>$I15*VLOOKUP($G15,alloc,7)</f>
        <v>10102.665161794734</v>
      </c>
      <c r="L15" s="135">
        <f>$I15*VLOOKUP($G15,alloc,8)</f>
        <v>24.20891158055052</v>
      </c>
      <c r="M15" s="135">
        <f>$I15*VLOOKUP($G15,alloc,9)</f>
        <v>302.72368931704511</v>
      </c>
      <c r="N15" s="135">
        <f>$I15*VLOOKUP($G15,alloc,10)</f>
        <v>171.32958499022149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43">
        <v>99</v>
      </c>
      <c r="H16" s="135" t="str">
        <f>VLOOKUP($G16,alloc,3)</f>
        <v>-</v>
      </c>
      <c r="I16" s="42">
        <f>'Plt.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 x14ac:dyDescent="0.2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 x14ac:dyDescent="0.2">
      <c r="A18" s="44">
        <f t="shared" si="0"/>
        <v>7</v>
      </c>
      <c r="B18" s="44"/>
      <c r="C18" s="44"/>
      <c r="D18" s="44" t="s">
        <v>325</v>
      </c>
      <c r="E18" s="44"/>
      <c r="G18" s="43"/>
      <c r="H18" s="135"/>
      <c r="I18" s="42">
        <f>'Plt. Class.'!J$18</f>
        <v>49693.89954827683</v>
      </c>
      <c r="J18" s="42">
        <f t="shared" ref="J18:X18" si="1">SUM(J14:J16)</f>
        <v>38356.211460835017</v>
      </c>
      <c r="K18" s="42">
        <f t="shared" si="1"/>
        <v>10804.79685405383</v>
      </c>
      <c r="L18" s="42">
        <f t="shared" si="1"/>
        <v>25.891422460954985</v>
      </c>
      <c r="M18" s="42">
        <f t="shared" si="1"/>
        <v>323.76287975472303</v>
      </c>
      <c r="N18" s="42">
        <f t="shared" si="1"/>
        <v>183.23693117231176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 x14ac:dyDescent="0.2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 x14ac:dyDescent="0.2">
      <c r="A20" s="44">
        <f t="shared" si="0"/>
        <v>9</v>
      </c>
      <c r="B20" s="44"/>
      <c r="C20" s="44"/>
      <c r="D20" s="44" t="s">
        <v>334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 x14ac:dyDescent="0.2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43">
        <v>99</v>
      </c>
      <c r="H22" s="135" t="str">
        <f t="shared" ref="H22:H28" si="2">VLOOKUP($G22,alloc,3)</f>
        <v>-</v>
      </c>
      <c r="I22" s="42">
        <f>'Plt. Class.'!J$22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43">
        <v>99</v>
      </c>
      <c r="H23" s="135" t="str">
        <f t="shared" si="2"/>
        <v>-</v>
      </c>
      <c r="I23" s="42">
        <f>'Plt.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43">
        <v>99</v>
      </c>
      <c r="H24" s="135" t="str">
        <f t="shared" si="2"/>
        <v>-</v>
      </c>
      <c r="I24" s="42">
        <f>'Plt.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43">
        <v>99</v>
      </c>
      <c r="H25" s="135" t="str">
        <f t="shared" si="2"/>
        <v>-</v>
      </c>
      <c r="I25" s="42">
        <f>'Plt.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43">
        <v>99</v>
      </c>
      <c r="H26" s="135" t="str">
        <f t="shared" si="2"/>
        <v>-</v>
      </c>
      <c r="I26" s="42">
        <f>'Plt.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43">
        <v>99</v>
      </c>
      <c r="H27" s="135" t="str">
        <f t="shared" si="2"/>
        <v>-</v>
      </c>
      <c r="I27" s="42">
        <f>'Plt.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43">
        <v>99</v>
      </c>
      <c r="H28" s="135" t="str">
        <f t="shared" si="2"/>
        <v>-</v>
      </c>
      <c r="I28" s="42">
        <f>'Plt.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 x14ac:dyDescent="0.2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 x14ac:dyDescent="0.2">
      <c r="A30" s="44">
        <f t="shared" si="0"/>
        <v>19</v>
      </c>
      <c r="B30" s="44"/>
      <c r="C30" s="44"/>
      <c r="D30" s="44" t="s">
        <v>333</v>
      </c>
      <c r="E30" s="44"/>
      <c r="G30" s="43"/>
      <c r="H30" s="135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 x14ac:dyDescent="0.2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 x14ac:dyDescent="0.2">
      <c r="A32" s="44">
        <f t="shared" si="0"/>
        <v>21</v>
      </c>
      <c r="B32" s="44"/>
      <c r="C32" s="44"/>
      <c r="D32" s="44" t="s">
        <v>346</v>
      </c>
      <c r="E32" s="44"/>
      <c r="G32" s="43"/>
      <c r="H32" s="135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 x14ac:dyDescent="0.2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43">
        <v>99</v>
      </c>
      <c r="H34" s="135" t="str">
        <f t="shared" ref="H34:H50" si="20">VLOOKUP($G34,alloc,3)</f>
        <v>-</v>
      </c>
      <c r="I34" s="42">
        <f>'Plt. Class.'!J$34</f>
        <v>0</v>
      </c>
      <c r="J34" s="135">
        <f t="shared" ref="J34:J50" si="21">$I34*VLOOKUP($G34,alloc,6)</f>
        <v>0</v>
      </c>
      <c r="K34" s="135">
        <f t="shared" ref="K34:K50" si="22">$I34*VLOOKUP($G34,alloc,7)</f>
        <v>0</v>
      </c>
      <c r="L34" s="135">
        <f t="shared" ref="L34:L50" si="23">$I34*VLOOKUP($G34,alloc,8)</f>
        <v>0</v>
      </c>
      <c r="M34" s="135">
        <f t="shared" ref="M34:M50" si="24">$I34*VLOOKUP($G34,alloc,9)</f>
        <v>0</v>
      </c>
      <c r="N34" s="135">
        <f t="shared" ref="N34:N50" si="25">$I34*VLOOKUP($G34,alloc,10)</f>
        <v>0</v>
      </c>
      <c r="O34" s="135">
        <f t="shared" ref="O34:O50" si="26">$I34*VLOOKUP($G34,alloc,11)</f>
        <v>0</v>
      </c>
      <c r="P34" s="135">
        <f t="shared" ref="P34:P50" si="27">$I34*VLOOKUP($G34,alloc,12)</f>
        <v>0</v>
      </c>
      <c r="Q34" s="135">
        <f t="shared" ref="Q34:Q50" si="28">$I34*VLOOKUP($G34,alloc,13)</f>
        <v>0</v>
      </c>
      <c r="R34" s="135">
        <f t="shared" ref="R34:R50" si="29">$I34*VLOOKUP($G34,alloc,14)</f>
        <v>0</v>
      </c>
      <c r="S34" s="135">
        <f t="shared" ref="S34:S50" si="30">$I34*VLOOKUP($G34,alloc,15)</f>
        <v>0</v>
      </c>
      <c r="T34" s="135">
        <f t="shared" ref="T34:T50" si="31">$I34*VLOOKUP($G34,alloc,16)</f>
        <v>0</v>
      </c>
      <c r="U34" s="135">
        <f t="shared" ref="U34:U50" si="32">$I34*VLOOKUP($G34,alloc,17)</f>
        <v>0</v>
      </c>
      <c r="V34" s="135">
        <f t="shared" ref="V34:V50" si="33">$I34*VLOOKUP($G34,alloc,18)</f>
        <v>0</v>
      </c>
      <c r="W34" s="135">
        <f t="shared" ref="W34:W50" si="34">$I34*VLOOKUP($G34,alloc,19)</f>
        <v>0</v>
      </c>
      <c r="X34" s="135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43">
        <v>99</v>
      </c>
      <c r="H35" s="135" t="str">
        <f t="shared" si="20"/>
        <v>-</v>
      </c>
      <c r="I35" s="42">
        <f>'Plt. Class.'!J$35</f>
        <v>0</v>
      </c>
      <c r="J35" s="135">
        <f t="shared" si="21"/>
        <v>0</v>
      </c>
      <c r="K35" s="135">
        <f t="shared" si="22"/>
        <v>0</v>
      </c>
      <c r="L35" s="135">
        <f t="shared" si="23"/>
        <v>0</v>
      </c>
      <c r="M35" s="135">
        <f t="shared" si="24"/>
        <v>0</v>
      </c>
      <c r="N35" s="135">
        <f t="shared" si="25"/>
        <v>0</v>
      </c>
      <c r="O35" s="135">
        <f t="shared" si="26"/>
        <v>0</v>
      </c>
      <c r="P35" s="135">
        <f t="shared" si="27"/>
        <v>0</v>
      </c>
      <c r="Q35" s="135">
        <f t="shared" si="28"/>
        <v>0</v>
      </c>
      <c r="R35" s="135">
        <f t="shared" si="29"/>
        <v>0</v>
      </c>
      <c r="S35" s="135">
        <f t="shared" si="30"/>
        <v>0</v>
      </c>
      <c r="T35" s="135">
        <f t="shared" si="31"/>
        <v>0</v>
      </c>
      <c r="U35" s="135">
        <f t="shared" si="32"/>
        <v>0</v>
      </c>
      <c r="V35" s="135">
        <f t="shared" si="33"/>
        <v>0</v>
      </c>
      <c r="W35" s="135">
        <f t="shared" si="34"/>
        <v>0</v>
      </c>
      <c r="X35" s="135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43">
        <v>99</v>
      </c>
      <c r="H36" s="135" t="str">
        <f t="shared" si="20"/>
        <v>-</v>
      </c>
      <c r="I36" s="42">
        <f>'Plt. Class.'!J$36</f>
        <v>0</v>
      </c>
      <c r="J36" s="135">
        <f t="shared" si="21"/>
        <v>0</v>
      </c>
      <c r="K36" s="135">
        <f t="shared" si="22"/>
        <v>0</v>
      </c>
      <c r="L36" s="135">
        <f t="shared" si="23"/>
        <v>0</v>
      </c>
      <c r="M36" s="135">
        <f t="shared" si="24"/>
        <v>0</v>
      </c>
      <c r="N36" s="135">
        <f t="shared" si="25"/>
        <v>0</v>
      </c>
      <c r="O36" s="135">
        <f t="shared" si="26"/>
        <v>0</v>
      </c>
      <c r="P36" s="135">
        <f t="shared" si="27"/>
        <v>0</v>
      </c>
      <c r="Q36" s="135">
        <f t="shared" si="28"/>
        <v>0</v>
      </c>
      <c r="R36" s="135">
        <f t="shared" si="29"/>
        <v>0</v>
      </c>
      <c r="S36" s="135">
        <f t="shared" si="30"/>
        <v>0</v>
      </c>
      <c r="T36" s="135">
        <f t="shared" si="31"/>
        <v>0</v>
      </c>
      <c r="U36" s="135">
        <f t="shared" si="32"/>
        <v>0</v>
      </c>
      <c r="V36" s="135">
        <f t="shared" si="33"/>
        <v>0</v>
      </c>
      <c r="W36" s="135">
        <f t="shared" si="34"/>
        <v>0</v>
      </c>
      <c r="X36" s="135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43">
        <v>99</v>
      </c>
      <c r="H37" s="135" t="str">
        <f t="shared" si="20"/>
        <v>-</v>
      </c>
      <c r="I37" s="42">
        <f>'Plt. Class.'!J$37</f>
        <v>0</v>
      </c>
      <c r="J37" s="135">
        <f t="shared" si="21"/>
        <v>0</v>
      </c>
      <c r="K37" s="135">
        <f t="shared" si="22"/>
        <v>0</v>
      </c>
      <c r="L37" s="135">
        <f t="shared" si="23"/>
        <v>0</v>
      </c>
      <c r="M37" s="135">
        <f t="shared" si="24"/>
        <v>0</v>
      </c>
      <c r="N37" s="135">
        <f t="shared" si="25"/>
        <v>0</v>
      </c>
      <c r="O37" s="135">
        <f t="shared" si="26"/>
        <v>0</v>
      </c>
      <c r="P37" s="135">
        <f t="shared" si="27"/>
        <v>0</v>
      </c>
      <c r="Q37" s="135">
        <f t="shared" si="28"/>
        <v>0</v>
      </c>
      <c r="R37" s="135">
        <f t="shared" si="29"/>
        <v>0</v>
      </c>
      <c r="S37" s="135">
        <f t="shared" si="30"/>
        <v>0</v>
      </c>
      <c r="T37" s="135">
        <f t="shared" si="31"/>
        <v>0</v>
      </c>
      <c r="U37" s="135">
        <f t="shared" si="32"/>
        <v>0</v>
      </c>
      <c r="V37" s="135">
        <f t="shared" si="33"/>
        <v>0</v>
      </c>
      <c r="W37" s="135">
        <f t="shared" si="34"/>
        <v>0</v>
      </c>
      <c r="X37" s="135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43">
        <v>99</v>
      </c>
      <c r="H38" s="135" t="str">
        <f t="shared" si="20"/>
        <v>-</v>
      </c>
      <c r="I38" s="42">
        <f>'Plt. Class.'!J$38</f>
        <v>0</v>
      </c>
      <c r="J38" s="135">
        <f t="shared" si="21"/>
        <v>0</v>
      </c>
      <c r="K38" s="135">
        <f t="shared" si="22"/>
        <v>0</v>
      </c>
      <c r="L38" s="135">
        <f t="shared" si="23"/>
        <v>0</v>
      </c>
      <c r="M38" s="135">
        <f t="shared" si="24"/>
        <v>0</v>
      </c>
      <c r="N38" s="135">
        <f t="shared" si="25"/>
        <v>0</v>
      </c>
      <c r="O38" s="135">
        <f t="shared" si="26"/>
        <v>0</v>
      </c>
      <c r="P38" s="135">
        <f t="shared" si="27"/>
        <v>0</v>
      </c>
      <c r="Q38" s="135">
        <f t="shared" si="28"/>
        <v>0</v>
      </c>
      <c r="R38" s="135">
        <f t="shared" si="29"/>
        <v>0</v>
      </c>
      <c r="S38" s="135">
        <f t="shared" si="30"/>
        <v>0</v>
      </c>
      <c r="T38" s="135">
        <f t="shared" si="31"/>
        <v>0</v>
      </c>
      <c r="U38" s="135">
        <f t="shared" si="32"/>
        <v>0</v>
      </c>
      <c r="V38" s="135">
        <f t="shared" si="33"/>
        <v>0</v>
      </c>
      <c r="W38" s="135">
        <f t="shared" si="34"/>
        <v>0</v>
      </c>
      <c r="X38" s="135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43">
        <v>99</v>
      </c>
      <c r="H39" s="135" t="str">
        <f t="shared" si="20"/>
        <v>-</v>
      </c>
      <c r="I39" s="42">
        <f>'Plt. Class.'!J$39</f>
        <v>0</v>
      </c>
      <c r="J39" s="135">
        <f t="shared" si="21"/>
        <v>0</v>
      </c>
      <c r="K39" s="135">
        <f t="shared" si="22"/>
        <v>0</v>
      </c>
      <c r="L39" s="135">
        <f t="shared" si="23"/>
        <v>0</v>
      </c>
      <c r="M39" s="135">
        <f t="shared" si="24"/>
        <v>0</v>
      </c>
      <c r="N39" s="135">
        <f t="shared" si="25"/>
        <v>0</v>
      </c>
      <c r="O39" s="135">
        <f t="shared" si="26"/>
        <v>0</v>
      </c>
      <c r="P39" s="135">
        <f t="shared" si="27"/>
        <v>0</v>
      </c>
      <c r="Q39" s="135">
        <f t="shared" si="28"/>
        <v>0</v>
      </c>
      <c r="R39" s="135">
        <f t="shared" si="29"/>
        <v>0</v>
      </c>
      <c r="S39" s="135">
        <f t="shared" si="30"/>
        <v>0</v>
      </c>
      <c r="T39" s="135">
        <f t="shared" si="31"/>
        <v>0</v>
      </c>
      <c r="U39" s="135">
        <f t="shared" si="32"/>
        <v>0</v>
      </c>
      <c r="V39" s="135">
        <f t="shared" si="33"/>
        <v>0</v>
      </c>
      <c r="W39" s="135">
        <f t="shared" si="34"/>
        <v>0</v>
      </c>
      <c r="X39" s="135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43">
        <v>99</v>
      </c>
      <c r="H40" s="135" t="str">
        <f t="shared" si="20"/>
        <v>-</v>
      </c>
      <c r="I40" s="42">
        <f>'Plt. Class.'!J$40</f>
        <v>0</v>
      </c>
      <c r="J40" s="135">
        <f t="shared" si="21"/>
        <v>0</v>
      </c>
      <c r="K40" s="135">
        <f t="shared" si="22"/>
        <v>0</v>
      </c>
      <c r="L40" s="135">
        <f t="shared" si="23"/>
        <v>0</v>
      </c>
      <c r="M40" s="135">
        <f t="shared" si="24"/>
        <v>0</v>
      </c>
      <c r="N40" s="135">
        <f t="shared" si="25"/>
        <v>0</v>
      </c>
      <c r="O40" s="135">
        <f t="shared" si="26"/>
        <v>0</v>
      </c>
      <c r="P40" s="135">
        <f t="shared" si="27"/>
        <v>0</v>
      </c>
      <c r="Q40" s="135">
        <f t="shared" si="28"/>
        <v>0</v>
      </c>
      <c r="R40" s="135">
        <f t="shared" si="29"/>
        <v>0</v>
      </c>
      <c r="S40" s="135">
        <f t="shared" si="30"/>
        <v>0</v>
      </c>
      <c r="T40" s="135">
        <f t="shared" si="31"/>
        <v>0</v>
      </c>
      <c r="U40" s="135">
        <f t="shared" si="32"/>
        <v>0</v>
      </c>
      <c r="V40" s="135">
        <f t="shared" si="33"/>
        <v>0</v>
      </c>
      <c r="W40" s="135">
        <f t="shared" si="34"/>
        <v>0</v>
      </c>
      <c r="X40" s="135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43">
        <v>99</v>
      </c>
      <c r="H41" s="135" t="str">
        <f t="shared" si="20"/>
        <v>-</v>
      </c>
      <c r="I41" s="42">
        <f>'Plt. Class.'!J$41</f>
        <v>0</v>
      </c>
      <c r="J41" s="135">
        <f t="shared" si="21"/>
        <v>0</v>
      </c>
      <c r="K41" s="135">
        <f t="shared" si="22"/>
        <v>0</v>
      </c>
      <c r="L41" s="135">
        <f t="shared" si="23"/>
        <v>0</v>
      </c>
      <c r="M41" s="135">
        <f t="shared" si="24"/>
        <v>0</v>
      </c>
      <c r="N41" s="135">
        <f t="shared" si="25"/>
        <v>0</v>
      </c>
      <c r="O41" s="135">
        <f t="shared" si="26"/>
        <v>0</v>
      </c>
      <c r="P41" s="135">
        <f t="shared" si="27"/>
        <v>0</v>
      </c>
      <c r="Q41" s="135">
        <f t="shared" si="28"/>
        <v>0</v>
      </c>
      <c r="R41" s="135">
        <f t="shared" si="29"/>
        <v>0</v>
      </c>
      <c r="S41" s="135">
        <f t="shared" si="30"/>
        <v>0</v>
      </c>
      <c r="T41" s="135">
        <f t="shared" si="31"/>
        <v>0</v>
      </c>
      <c r="U41" s="135">
        <f t="shared" si="32"/>
        <v>0</v>
      </c>
      <c r="V41" s="135">
        <f t="shared" si="33"/>
        <v>0</v>
      </c>
      <c r="W41" s="135">
        <f t="shared" si="34"/>
        <v>0</v>
      </c>
      <c r="X41" s="135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43">
        <v>99</v>
      </c>
      <c r="H42" s="135" t="str">
        <f t="shared" si="20"/>
        <v>-</v>
      </c>
      <c r="I42" s="42">
        <f>'Plt. Class.'!J$42</f>
        <v>0</v>
      </c>
      <c r="J42" s="135">
        <f t="shared" si="21"/>
        <v>0</v>
      </c>
      <c r="K42" s="135">
        <f t="shared" si="22"/>
        <v>0</v>
      </c>
      <c r="L42" s="135">
        <f t="shared" si="23"/>
        <v>0</v>
      </c>
      <c r="M42" s="135">
        <f t="shared" si="24"/>
        <v>0</v>
      </c>
      <c r="N42" s="135">
        <f t="shared" si="25"/>
        <v>0</v>
      </c>
      <c r="O42" s="135">
        <f t="shared" si="26"/>
        <v>0</v>
      </c>
      <c r="P42" s="135">
        <f t="shared" si="27"/>
        <v>0</v>
      </c>
      <c r="Q42" s="135">
        <f t="shared" si="28"/>
        <v>0</v>
      </c>
      <c r="R42" s="135">
        <f t="shared" si="29"/>
        <v>0</v>
      </c>
      <c r="S42" s="135">
        <f t="shared" si="30"/>
        <v>0</v>
      </c>
      <c r="T42" s="135">
        <f t="shared" si="31"/>
        <v>0</v>
      </c>
      <c r="U42" s="135">
        <f t="shared" si="32"/>
        <v>0</v>
      </c>
      <c r="V42" s="135">
        <f t="shared" si="33"/>
        <v>0</v>
      </c>
      <c r="W42" s="135">
        <f t="shared" si="34"/>
        <v>0</v>
      </c>
      <c r="X42" s="135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43">
        <v>99</v>
      </c>
      <c r="H43" s="135" t="str">
        <f t="shared" si="20"/>
        <v>-</v>
      </c>
      <c r="I43" s="42">
        <f>'Plt. Class.'!J$43</f>
        <v>0</v>
      </c>
      <c r="J43" s="135">
        <f t="shared" si="21"/>
        <v>0</v>
      </c>
      <c r="K43" s="135">
        <f t="shared" si="22"/>
        <v>0</v>
      </c>
      <c r="L43" s="135">
        <f t="shared" si="23"/>
        <v>0</v>
      </c>
      <c r="M43" s="135">
        <f t="shared" si="24"/>
        <v>0</v>
      </c>
      <c r="N43" s="135">
        <f t="shared" si="25"/>
        <v>0</v>
      </c>
      <c r="O43" s="135">
        <f t="shared" si="26"/>
        <v>0</v>
      </c>
      <c r="P43" s="135">
        <f t="shared" si="27"/>
        <v>0</v>
      </c>
      <c r="Q43" s="135">
        <f t="shared" si="28"/>
        <v>0</v>
      </c>
      <c r="R43" s="135">
        <f t="shared" si="29"/>
        <v>0</v>
      </c>
      <c r="S43" s="135">
        <f t="shared" si="30"/>
        <v>0</v>
      </c>
      <c r="T43" s="135">
        <f t="shared" si="31"/>
        <v>0</v>
      </c>
      <c r="U43" s="135">
        <f t="shared" si="32"/>
        <v>0</v>
      </c>
      <c r="V43" s="135">
        <f t="shared" si="33"/>
        <v>0</v>
      </c>
      <c r="W43" s="135">
        <f t="shared" si="34"/>
        <v>0</v>
      </c>
      <c r="X43" s="135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43">
        <v>99</v>
      </c>
      <c r="H44" s="135" t="str">
        <f t="shared" si="20"/>
        <v>-</v>
      </c>
      <c r="I44" s="42">
        <f>'Plt. Class.'!J$44</f>
        <v>0</v>
      </c>
      <c r="J44" s="135">
        <f t="shared" si="21"/>
        <v>0</v>
      </c>
      <c r="K44" s="135">
        <f t="shared" si="22"/>
        <v>0</v>
      </c>
      <c r="L44" s="135">
        <f t="shared" si="23"/>
        <v>0</v>
      </c>
      <c r="M44" s="135">
        <f t="shared" si="24"/>
        <v>0</v>
      </c>
      <c r="N44" s="135">
        <f t="shared" si="25"/>
        <v>0</v>
      </c>
      <c r="O44" s="135">
        <f t="shared" si="26"/>
        <v>0</v>
      </c>
      <c r="P44" s="135">
        <f t="shared" si="27"/>
        <v>0</v>
      </c>
      <c r="Q44" s="135">
        <f t="shared" si="28"/>
        <v>0</v>
      </c>
      <c r="R44" s="135">
        <f t="shared" si="29"/>
        <v>0</v>
      </c>
      <c r="S44" s="135">
        <f t="shared" si="30"/>
        <v>0</v>
      </c>
      <c r="T44" s="135">
        <f t="shared" si="31"/>
        <v>0</v>
      </c>
      <c r="U44" s="135">
        <f t="shared" si="32"/>
        <v>0</v>
      </c>
      <c r="V44" s="135">
        <f t="shared" si="33"/>
        <v>0</v>
      </c>
      <c r="W44" s="135">
        <f t="shared" si="34"/>
        <v>0</v>
      </c>
      <c r="X44" s="135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43">
        <v>99</v>
      </c>
      <c r="H45" s="135" t="str">
        <f t="shared" si="20"/>
        <v>-</v>
      </c>
      <c r="I45" s="42">
        <f>'Plt. Class.'!J$45</f>
        <v>0</v>
      </c>
      <c r="J45" s="135">
        <f t="shared" si="21"/>
        <v>0</v>
      </c>
      <c r="K45" s="135">
        <f t="shared" si="22"/>
        <v>0</v>
      </c>
      <c r="L45" s="135">
        <f t="shared" si="23"/>
        <v>0</v>
      </c>
      <c r="M45" s="135">
        <f t="shared" si="24"/>
        <v>0</v>
      </c>
      <c r="N45" s="135">
        <f t="shared" si="25"/>
        <v>0</v>
      </c>
      <c r="O45" s="135">
        <f t="shared" si="26"/>
        <v>0</v>
      </c>
      <c r="P45" s="135">
        <f t="shared" si="27"/>
        <v>0</v>
      </c>
      <c r="Q45" s="135">
        <f t="shared" si="28"/>
        <v>0</v>
      </c>
      <c r="R45" s="135">
        <f t="shared" si="29"/>
        <v>0</v>
      </c>
      <c r="S45" s="135">
        <f t="shared" si="30"/>
        <v>0</v>
      </c>
      <c r="T45" s="135">
        <f t="shared" si="31"/>
        <v>0</v>
      </c>
      <c r="U45" s="135">
        <f t="shared" si="32"/>
        <v>0</v>
      </c>
      <c r="V45" s="135">
        <f t="shared" si="33"/>
        <v>0</v>
      </c>
      <c r="W45" s="135">
        <f t="shared" si="34"/>
        <v>0</v>
      </c>
      <c r="X45" s="135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43">
        <v>99</v>
      </c>
      <c r="H46" s="135" t="str">
        <f t="shared" si="20"/>
        <v>-</v>
      </c>
      <c r="I46" s="42">
        <f>'Plt. Class.'!J$46</f>
        <v>0</v>
      </c>
      <c r="J46" s="135">
        <f t="shared" si="21"/>
        <v>0</v>
      </c>
      <c r="K46" s="135">
        <f t="shared" si="22"/>
        <v>0</v>
      </c>
      <c r="L46" s="135">
        <f t="shared" si="23"/>
        <v>0</v>
      </c>
      <c r="M46" s="135">
        <f t="shared" si="24"/>
        <v>0</v>
      </c>
      <c r="N46" s="135">
        <f t="shared" si="25"/>
        <v>0</v>
      </c>
      <c r="O46" s="135">
        <f t="shared" si="26"/>
        <v>0</v>
      </c>
      <c r="P46" s="135">
        <f t="shared" si="27"/>
        <v>0</v>
      </c>
      <c r="Q46" s="135">
        <f t="shared" si="28"/>
        <v>0</v>
      </c>
      <c r="R46" s="135">
        <f t="shared" si="29"/>
        <v>0</v>
      </c>
      <c r="S46" s="135">
        <f t="shared" si="30"/>
        <v>0</v>
      </c>
      <c r="T46" s="135">
        <f t="shared" si="31"/>
        <v>0</v>
      </c>
      <c r="U46" s="135">
        <f t="shared" si="32"/>
        <v>0</v>
      </c>
      <c r="V46" s="135">
        <f t="shared" si="33"/>
        <v>0</v>
      </c>
      <c r="W46" s="135">
        <f t="shared" si="34"/>
        <v>0</v>
      </c>
      <c r="X46" s="135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43">
        <v>99</v>
      </c>
      <c r="H47" s="135" t="str">
        <f t="shared" si="20"/>
        <v>-</v>
      </c>
      <c r="I47" s="42">
        <f>'Plt. Class.'!J$47</f>
        <v>0</v>
      </c>
      <c r="J47" s="135">
        <f t="shared" si="21"/>
        <v>0</v>
      </c>
      <c r="K47" s="135">
        <f t="shared" si="22"/>
        <v>0</v>
      </c>
      <c r="L47" s="135">
        <f t="shared" si="23"/>
        <v>0</v>
      </c>
      <c r="M47" s="135">
        <f t="shared" si="24"/>
        <v>0</v>
      </c>
      <c r="N47" s="135">
        <f t="shared" si="25"/>
        <v>0</v>
      </c>
      <c r="O47" s="135">
        <f t="shared" si="26"/>
        <v>0</v>
      </c>
      <c r="P47" s="135">
        <f t="shared" si="27"/>
        <v>0</v>
      </c>
      <c r="Q47" s="135">
        <f t="shared" si="28"/>
        <v>0</v>
      </c>
      <c r="R47" s="135">
        <f t="shared" si="29"/>
        <v>0</v>
      </c>
      <c r="S47" s="135">
        <f t="shared" si="30"/>
        <v>0</v>
      </c>
      <c r="T47" s="135">
        <f t="shared" si="31"/>
        <v>0</v>
      </c>
      <c r="U47" s="135">
        <f t="shared" si="32"/>
        <v>0</v>
      </c>
      <c r="V47" s="135">
        <f t="shared" si="33"/>
        <v>0</v>
      </c>
      <c r="W47" s="135">
        <f t="shared" si="34"/>
        <v>0</v>
      </c>
      <c r="X47" s="135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43">
        <v>99</v>
      </c>
      <c r="H48" s="135" t="str">
        <f t="shared" si="20"/>
        <v>-</v>
      </c>
      <c r="I48" s="42">
        <f>'Plt. Class.'!J$48</f>
        <v>0</v>
      </c>
      <c r="J48" s="135">
        <f t="shared" si="21"/>
        <v>0</v>
      </c>
      <c r="K48" s="135">
        <f t="shared" si="22"/>
        <v>0</v>
      </c>
      <c r="L48" s="135">
        <f t="shared" si="23"/>
        <v>0</v>
      </c>
      <c r="M48" s="135">
        <f t="shared" si="24"/>
        <v>0</v>
      </c>
      <c r="N48" s="135">
        <f t="shared" si="25"/>
        <v>0</v>
      </c>
      <c r="O48" s="135">
        <f t="shared" si="26"/>
        <v>0</v>
      </c>
      <c r="P48" s="135">
        <f t="shared" si="27"/>
        <v>0</v>
      </c>
      <c r="Q48" s="135">
        <f t="shared" si="28"/>
        <v>0</v>
      </c>
      <c r="R48" s="135">
        <f t="shared" si="29"/>
        <v>0</v>
      </c>
      <c r="S48" s="135">
        <f t="shared" si="30"/>
        <v>0</v>
      </c>
      <c r="T48" s="135">
        <f t="shared" si="31"/>
        <v>0</v>
      </c>
      <c r="U48" s="135">
        <f t="shared" si="32"/>
        <v>0</v>
      </c>
      <c r="V48" s="135">
        <f t="shared" si="33"/>
        <v>0</v>
      </c>
      <c r="W48" s="135">
        <f t="shared" si="34"/>
        <v>0</v>
      </c>
      <c r="X48" s="135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43">
        <v>99</v>
      </c>
      <c r="H49" s="135" t="str">
        <f t="shared" si="20"/>
        <v>-</v>
      </c>
      <c r="I49" s="42">
        <f>'Plt. Class.'!J$49</f>
        <v>0</v>
      </c>
      <c r="J49" s="135">
        <f t="shared" si="21"/>
        <v>0</v>
      </c>
      <c r="K49" s="135">
        <f t="shared" si="22"/>
        <v>0</v>
      </c>
      <c r="L49" s="135">
        <f t="shared" si="23"/>
        <v>0</v>
      </c>
      <c r="M49" s="135">
        <f t="shared" si="24"/>
        <v>0</v>
      </c>
      <c r="N49" s="135">
        <f t="shared" si="25"/>
        <v>0</v>
      </c>
      <c r="O49" s="135">
        <f t="shared" si="26"/>
        <v>0</v>
      </c>
      <c r="P49" s="135">
        <f t="shared" si="27"/>
        <v>0</v>
      </c>
      <c r="Q49" s="135">
        <f t="shared" si="28"/>
        <v>0</v>
      </c>
      <c r="R49" s="135">
        <f t="shared" si="29"/>
        <v>0</v>
      </c>
      <c r="S49" s="135">
        <f t="shared" si="30"/>
        <v>0</v>
      </c>
      <c r="T49" s="135">
        <f t="shared" si="31"/>
        <v>0</v>
      </c>
      <c r="U49" s="135">
        <f t="shared" si="32"/>
        <v>0</v>
      </c>
      <c r="V49" s="135">
        <f t="shared" si="33"/>
        <v>0</v>
      </c>
      <c r="W49" s="135">
        <f t="shared" si="34"/>
        <v>0</v>
      </c>
      <c r="X49" s="135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43">
        <v>99</v>
      </c>
      <c r="H50" s="135" t="str">
        <f t="shared" si="20"/>
        <v>-</v>
      </c>
      <c r="I50" s="42">
        <f>'Plt. Class.'!J$50</f>
        <v>0</v>
      </c>
      <c r="J50" s="135">
        <f t="shared" si="21"/>
        <v>0</v>
      </c>
      <c r="K50" s="135">
        <f t="shared" si="22"/>
        <v>0</v>
      </c>
      <c r="L50" s="135">
        <f t="shared" si="23"/>
        <v>0</v>
      </c>
      <c r="M50" s="135">
        <f t="shared" si="24"/>
        <v>0</v>
      </c>
      <c r="N50" s="135">
        <f t="shared" si="25"/>
        <v>0</v>
      </c>
      <c r="O50" s="135">
        <f t="shared" si="26"/>
        <v>0</v>
      </c>
      <c r="P50" s="135">
        <f t="shared" si="27"/>
        <v>0</v>
      </c>
      <c r="Q50" s="135">
        <f t="shared" si="28"/>
        <v>0</v>
      </c>
      <c r="R50" s="135">
        <f t="shared" si="29"/>
        <v>0</v>
      </c>
      <c r="S50" s="135">
        <f t="shared" si="30"/>
        <v>0</v>
      </c>
      <c r="T50" s="135">
        <f t="shared" si="31"/>
        <v>0</v>
      </c>
      <c r="U50" s="135">
        <f t="shared" si="32"/>
        <v>0</v>
      </c>
      <c r="V50" s="135">
        <f t="shared" si="33"/>
        <v>0</v>
      </c>
      <c r="W50" s="135">
        <f t="shared" si="34"/>
        <v>0</v>
      </c>
      <c r="X50" s="135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 x14ac:dyDescent="0.2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 x14ac:dyDescent="0.2">
      <c r="A52" s="44">
        <f t="shared" si="0"/>
        <v>41</v>
      </c>
      <c r="B52" s="44"/>
      <c r="C52" s="44"/>
      <c r="D52" s="44" t="s">
        <v>345</v>
      </c>
      <c r="E52" s="44"/>
      <c r="G52" s="43"/>
      <c r="H52" s="135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 x14ac:dyDescent="0.2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 x14ac:dyDescent="0.2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 x14ac:dyDescent="0.2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 x14ac:dyDescent="0.2">
      <c r="A56" s="44">
        <f t="shared" si="0"/>
        <v>45</v>
      </c>
      <c r="B56" s="44"/>
      <c r="C56" s="136">
        <v>36510</v>
      </c>
      <c r="E56" s="44" t="s">
        <v>115</v>
      </c>
      <c r="G56" s="43">
        <v>99</v>
      </c>
      <c r="H56" s="135" t="str">
        <f t="shared" ref="H56:H63" si="38">VLOOKUP($G56,alloc,3)</f>
        <v>-</v>
      </c>
      <c r="I56" s="42">
        <f>'Plt. Class.'!J$56</f>
        <v>0</v>
      </c>
      <c r="J56" s="135">
        <f t="shared" ref="J56:J63" si="39">$I56*VLOOKUP($G56,alloc,6)</f>
        <v>0</v>
      </c>
      <c r="K56" s="135">
        <f t="shared" ref="K56:K63" si="40">$I56*VLOOKUP($G56,alloc,7)</f>
        <v>0</v>
      </c>
      <c r="L56" s="135">
        <f t="shared" ref="L56:L63" si="41">$I56*VLOOKUP($G56,alloc,8)</f>
        <v>0</v>
      </c>
      <c r="M56" s="135">
        <f t="shared" ref="M56:M63" si="42">$I56*VLOOKUP($G56,alloc,9)</f>
        <v>0</v>
      </c>
      <c r="N56" s="135">
        <f t="shared" ref="N56:N63" si="43">$I56*VLOOKUP($G56,alloc,10)</f>
        <v>0</v>
      </c>
      <c r="O56" s="135">
        <f t="shared" ref="O56:O63" si="44">$I56*VLOOKUP($G56,alloc,11)</f>
        <v>0</v>
      </c>
      <c r="P56" s="135">
        <f t="shared" ref="P56:P63" si="45">$I56*VLOOKUP($G56,alloc,12)</f>
        <v>0</v>
      </c>
      <c r="Q56" s="135">
        <f t="shared" ref="Q56:Q63" si="46">$I56*VLOOKUP($G56,alloc,13)</f>
        <v>0</v>
      </c>
      <c r="R56" s="135">
        <f t="shared" ref="R56:R63" si="47">$I56*VLOOKUP($G56,alloc,14)</f>
        <v>0</v>
      </c>
      <c r="S56" s="135">
        <f t="shared" ref="S56:S63" si="48">$I56*VLOOKUP($G56,alloc,15)</f>
        <v>0</v>
      </c>
      <c r="T56" s="135">
        <f t="shared" ref="T56:T63" si="49">$I56*VLOOKUP($G56,alloc,16)</f>
        <v>0</v>
      </c>
      <c r="U56" s="135">
        <f t="shared" ref="U56:U63" si="50">$I56*VLOOKUP($G56,alloc,17)</f>
        <v>0</v>
      </c>
      <c r="V56" s="135">
        <f t="shared" ref="V56:V63" si="51">$I56*VLOOKUP($G56,alloc,18)</f>
        <v>0</v>
      </c>
      <c r="W56" s="135">
        <f t="shared" ref="W56:W63" si="52">$I56*VLOOKUP($G56,alloc,19)</f>
        <v>0</v>
      </c>
      <c r="X56" s="135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 x14ac:dyDescent="0.2">
      <c r="A57" s="44">
        <f t="shared" si="0"/>
        <v>46</v>
      </c>
      <c r="B57" s="44"/>
      <c r="C57" s="136">
        <v>36520</v>
      </c>
      <c r="E57" s="44" t="s">
        <v>137</v>
      </c>
      <c r="G57" s="43">
        <v>99</v>
      </c>
      <c r="H57" s="135" t="str">
        <f t="shared" si="38"/>
        <v>-</v>
      </c>
      <c r="I57" s="42">
        <f>'Plt. Class.'!J$57</f>
        <v>0</v>
      </c>
      <c r="J57" s="135">
        <f t="shared" si="39"/>
        <v>0</v>
      </c>
      <c r="K57" s="135">
        <f t="shared" si="40"/>
        <v>0</v>
      </c>
      <c r="L57" s="135">
        <f t="shared" si="41"/>
        <v>0</v>
      </c>
      <c r="M57" s="135">
        <f t="shared" si="42"/>
        <v>0</v>
      </c>
      <c r="N57" s="135">
        <f t="shared" si="43"/>
        <v>0</v>
      </c>
      <c r="O57" s="135">
        <f t="shared" si="44"/>
        <v>0</v>
      </c>
      <c r="P57" s="135">
        <f t="shared" si="45"/>
        <v>0</v>
      </c>
      <c r="Q57" s="135">
        <f t="shared" si="46"/>
        <v>0</v>
      </c>
      <c r="R57" s="135">
        <f t="shared" si="47"/>
        <v>0</v>
      </c>
      <c r="S57" s="135">
        <f t="shared" si="48"/>
        <v>0</v>
      </c>
      <c r="T57" s="135">
        <f t="shared" si="49"/>
        <v>0</v>
      </c>
      <c r="U57" s="135">
        <f t="shared" si="50"/>
        <v>0</v>
      </c>
      <c r="V57" s="135">
        <f t="shared" si="51"/>
        <v>0</v>
      </c>
      <c r="W57" s="135">
        <f t="shared" si="52"/>
        <v>0</v>
      </c>
      <c r="X57" s="135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 x14ac:dyDescent="0.2">
      <c r="A58" s="44">
        <f t="shared" si="0"/>
        <v>47</v>
      </c>
      <c r="B58" s="44"/>
      <c r="C58" s="136">
        <v>36602</v>
      </c>
      <c r="E58" s="137" t="s">
        <v>139</v>
      </c>
      <c r="G58" s="43">
        <v>99</v>
      </c>
      <c r="H58" s="135" t="str">
        <f t="shared" si="38"/>
        <v>-</v>
      </c>
      <c r="I58" s="42">
        <f>'Plt. Class.'!J$58</f>
        <v>0</v>
      </c>
      <c r="J58" s="135">
        <f t="shared" si="39"/>
        <v>0</v>
      </c>
      <c r="K58" s="135">
        <f t="shared" si="40"/>
        <v>0</v>
      </c>
      <c r="L58" s="135">
        <f t="shared" si="41"/>
        <v>0</v>
      </c>
      <c r="M58" s="135">
        <f t="shared" si="42"/>
        <v>0</v>
      </c>
      <c r="N58" s="135">
        <f t="shared" si="43"/>
        <v>0</v>
      </c>
      <c r="O58" s="135">
        <f t="shared" si="44"/>
        <v>0</v>
      </c>
      <c r="P58" s="135">
        <f t="shared" si="45"/>
        <v>0</v>
      </c>
      <c r="Q58" s="135">
        <f t="shared" si="46"/>
        <v>0</v>
      </c>
      <c r="R58" s="135">
        <f t="shared" si="47"/>
        <v>0</v>
      </c>
      <c r="S58" s="135">
        <f t="shared" si="48"/>
        <v>0</v>
      </c>
      <c r="T58" s="135">
        <f t="shared" si="49"/>
        <v>0</v>
      </c>
      <c r="U58" s="135">
        <f t="shared" si="50"/>
        <v>0</v>
      </c>
      <c r="V58" s="135">
        <f t="shared" si="51"/>
        <v>0</v>
      </c>
      <c r="W58" s="135">
        <f t="shared" si="52"/>
        <v>0</v>
      </c>
      <c r="X58" s="135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 x14ac:dyDescent="0.2">
      <c r="A59" s="44">
        <f t="shared" si="0"/>
        <v>48</v>
      </c>
      <c r="B59" s="44"/>
      <c r="C59" s="136">
        <v>36603</v>
      </c>
      <c r="E59" s="137" t="s">
        <v>270</v>
      </c>
      <c r="G59" s="43">
        <v>99</v>
      </c>
      <c r="H59" s="135" t="str">
        <f t="shared" si="38"/>
        <v>-</v>
      </c>
      <c r="I59" s="42">
        <f>'Plt. Class.'!J$59</f>
        <v>0</v>
      </c>
      <c r="J59" s="135">
        <f t="shared" si="39"/>
        <v>0</v>
      </c>
      <c r="K59" s="135">
        <f t="shared" si="40"/>
        <v>0</v>
      </c>
      <c r="L59" s="135">
        <f t="shared" si="41"/>
        <v>0</v>
      </c>
      <c r="M59" s="135">
        <f t="shared" si="42"/>
        <v>0</v>
      </c>
      <c r="N59" s="135">
        <f t="shared" si="43"/>
        <v>0</v>
      </c>
      <c r="O59" s="135">
        <f t="shared" si="44"/>
        <v>0</v>
      </c>
      <c r="P59" s="135">
        <f t="shared" si="45"/>
        <v>0</v>
      </c>
      <c r="Q59" s="135">
        <f t="shared" si="46"/>
        <v>0</v>
      </c>
      <c r="R59" s="135">
        <f t="shared" si="47"/>
        <v>0</v>
      </c>
      <c r="S59" s="135">
        <f t="shared" si="48"/>
        <v>0</v>
      </c>
      <c r="T59" s="135">
        <f t="shared" si="49"/>
        <v>0</v>
      </c>
      <c r="U59" s="135">
        <f t="shared" si="50"/>
        <v>0</v>
      </c>
      <c r="V59" s="135">
        <f t="shared" si="51"/>
        <v>0</v>
      </c>
      <c r="W59" s="135">
        <f t="shared" si="52"/>
        <v>0</v>
      </c>
      <c r="X59" s="135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 x14ac:dyDescent="0.2">
      <c r="A60" s="44">
        <f t="shared" si="0"/>
        <v>49</v>
      </c>
      <c r="B60" s="44"/>
      <c r="C60" s="136">
        <v>36700</v>
      </c>
      <c r="E60" s="137" t="s">
        <v>271</v>
      </c>
      <c r="G60" s="43">
        <v>99</v>
      </c>
      <c r="H60" s="135" t="str">
        <f t="shared" si="38"/>
        <v>-</v>
      </c>
      <c r="I60" s="42">
        <f>'Plt. Class.'!J$60</f>
        <v>0</v>
      </c>
      <c r="J60" s="135">
        <f t="shared" si="39"/>
        <v>0</v>
      </c>
      <c r="K60" s="135">
        <f t="shared" si="40"/>
        <v>0</v>
      </c>
      <c r="L60" s="135">
        <f t="shared" si="41"/>
        <v>0</v>
      </c>
      <c r="M60" s="135">
        <f t="shared" si="42"/>
        <v>0</v>
      </c>
      <c r="N60" s="135">
        <f t="shared" si="43"/>
        <v>0</v>
      </c>
      <c r="O60" s="135">
        <f t="shared" si="44"/>
        <v>0</v>
      </c>
      <c r="P60" s="135">
        <f t="shared" si="45"/>
        <v>0</v>
      </c>
      <c r="Q60" s="135">
        <f t="shared" si="46"/>
        <v>0</v>
      </c>
      <c r="R60" s="135">
        <f t="shared" si="47"/>
        <v>0</v>
      </c>
      <c r="S60" s="135">
        <f t="shared" si="48"/>
        <v>0</v>
      </c>
      <c r="T60" s="135">
        <f t="shared" si="49"/>
        <v>0</v>
      </c>
      <c r="U60" s="135">
        <f t="shared" si="50"/>
        <v>0</v>
      </c>
      <c r="V60" s="135">
        <f t="shared" si="51"/>
        <v>0</v>
      </c>
      <c r="W60" s="135">
        <f t="shared" si="52"/>
        <v>0</v>
      </c>
      <c r="X60" s="135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 x14ac:dyDescent="0.2">
      <c r="A61" s="44">
        <f t="shared" si="0"/>
        <v>50</v>
      </c>
      <c r="B61" s="44"/>
      <c r="C61" s="136">
        <v>36701</v>
      </c>
      <c r="E61" s="137" t="s">
        <v>272</v>
      </c>
      <c r="G61" s="43">
        <v>99</v>
      </c>
      <c r="H61" s="135" t="str">
        <f t="shared" si="38"/>
        <v>-</v>
      </c>
      <c r="I61" s="42">
        <f>'Plt. Class.'!J$61</f>
        <v>0</v>
      </c>
      <c r="J61" s="135">
        <f t="shared" si="39"/>
        <v>0</v>
      </c>
      <c r="K61" s="135">
        <f t="shared" si="40"/>
        <v>0</v>
      </c>
      <c r="L61" s="135">
        <f t="shared" si="41"/>
        <v>0</v>
      </c>
      <c r="M61" s="135">
        <f t="shared" si="42"/>
        <v>0</v>
      </c>
      <c r="N61" s="135">
        <f t="shared" si="43"/>
        <v>0</v>
      </c>
      <c r="O61" s="135">
        <f t="shared" si="44"/>
        <v>0</v>
      </c>
      <c r="P61" s="135">
        <f t="shared" si="45"/>
        <v>0</v>
      </c>
      <c r="Q61" s="135">
        <f t="shared" si="46"/>
        <v>0</v>
      </c>
      <c r="R61" s="135">
        <f t="shared" si="47"/>
        <v>0</v>
      </c>
      <c r="S61" s="135">
        <f t="shared" si="48"/>
        <v>0</v>
      </c>
      <c r="T61" s="135">
        <f t="shared" si="49"/>
        <v>0</v>
      </c>
      <c r="U61" s="135">
        <f t="shared" si="50"/>
        <v>0</v>
      </c>
      <c r="V61" s="135">
        <f t="shared" si="51"/>
        <v>0</v>
      </c>
      <c r="W61" s="135">
        <f t="shared" si="52"/>
        <v>0</v>
      </c>
      <c r="X61" s="135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 x14ac:dyDescent="0.2">
      <c r="A62" s="44">
        <f t="shared" si="0"/>
        <v>51</v>
      </c>
      <c r="B62" s="44"/>
      <c r="C62" s="136">
        <v>36900</v>
      </c>
      <c r="E62" s="137" t="s">
        <v>273</v>
      </c>
      <c r="G62" s="43">
        <v>99</v>
      </c>
      <c r="H62" s="135" t="str">
        <f t="shared" si="38"/>
        <v>-</v>
      </c>
      <c r="I62" s="42">
        <f>'Plt. Class.'!J$62</f>
        <v>0</v>
      </c>
      <c r="J62" s="135">
        <f t="shared" si="39"/>
        <v>0</v>
      </c>
      <c r="K62" s="135">
        <f t="shared" si="40"/>
        <v>0</v>
      </c>
      <c r="L62" s="135">
        <f t="shared" si="41"/>
        <v>0</v>
      </c>
      <c r="M62" s="135">
        <f t="shared" si="42"/>
        <v>0</v>
      </c>
      <c r="N62" s="135">
        <f t="shared" si="43"/>
        <v>0</v>
      </c>
      <c r="O62" s="135">
        <f t="shared" si="44"/>
        <v>0</v>
      </c>
      <c r="P62" s="135">
        <f t="shared" si="45"/>
        <v>0</v>
      </c>
      <c r="Q62" s="135">
        <f t="shared" si="46"/>
        <v>0</v>
      </c>
      <c r="R62" s="135">
        <f t="shared" si="47"/>
        <v>0</v>
      </c>
      <c r="S62" s="135">
        <f t="shared" si="48"/>
        <v>0</v>
      </c>
      <c r="T62" s="135">
        <f t="shared" si="49"/>
        <v>0</v>
      </c>
      <c r="U62" s="135">
        <f t="shared" si="50"/>
        <v>0</v>
      </c>
      <c r="V62" s="135">
        <f t="shared" si="51"/>
        <v>0</v>
      </c>
      <c r="W62" s="135">
        <f t="shared" si="52"/>
        <v>0</v>
      </c>
      <c r="X62" s="135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 x14ac:dyDescent="0.2">
      <c r="A63" s="44">
        <f t="shared" si="0"/>
        <v>52</v>
      </c>
      <c r="B63" s="44"/>
      <c r="C63" s="136">
        <v>36901</v>
      </c>
      <c r="E63" s="137" t="s">
        <v>273</v>
      </c>
      <c r="G63" s="43">
        <v>99</v>
      </c>
      <c r="H63" s="135" t="str">
        <f t="shared" si="38"/>
        <v>-</v>
      </c>
      <c r="I63" s="42">
        <f>'Plt. Class.'!J$63</f>
        <v>0</v>
      </c>
      <c r="J63" s="135">
        <f t="shared" si="39"/>
        <v>0</v>
      </c>
      <c r="K63" s="135">
        <f t="shared" si="40"/>
        <v>0</v>
      </c>
      <c r="L63" s="135">
        <f t="shared" si="41"/>
        <v>0</v>
      </c>
      <c r="M63" s="135">
        <f t="shared" si="42"/>
        <v>0</v>
      </c>
      <c r="N63" s="135">
        <f t="shared" si="43"/>
        <v>0</v>
      </c>
      <c r="O63" s="135">
        <f t="shared" si="44"/>
        <v>0</v>
      </c>
      <c r="P63" s="135">
        <f t="shared" si="45"/>
        <v>0</v>
      </c>
      <c r="Q63" s="135">
        <f t="shared" si="46"/>
        <v>0</v>
      </c>
      <c r="R63" s="135">
        <f t="shared" si="47"/>
        <v>0</v>
      </c>
      <c r="S63" s="135">
        <f t="shared" si="48"/>
        <v>0</v>
      </c>
      <c r="T63" s="135">
        <f t="shared" si="49"/>
        <v>0</v>
      </c>
      <c r="U63" s="135">
        <f t="shared" si="50"/>
        <v>0</v>
      </c>
      <c r="V63" s="135">
        <f t="shared" si="51"/>
        <v>0</v>
      </c>
      <c r="W63" s="135">
        <f t="shared" si="52"/>
        <v>0</v>
      </c>
      <c r="X63" s="135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 x14ac:dyDescent="0.2">
      <c r="A64" s="44">
        <f t="shared" si="0"/>
        <v>53</v>
      </c>
      <c r="B64" s="44"/>
      <c r="C64" s="44"/>
      <c r="D64" s="44"/>
      <c r="E64" s="44"/>
      <c r="G64" s="43"/>
      <c r="H64" s="135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 x14ac:dyDescent="0.2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 x14ac:dyDescent="0.2">
      <c r="A66" s="44">
        <f t="shared" si="0"/>
        <v>55</v>
      </c>
      <c r="B66" s="44"/>
      <c r="C66" s="44"/>
      <c r="D66" s="44"/>
      <c r="E66" s="44"/>
      <c r="G66" s="43"/>
      <c r="H66" s="135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 x14ac:dyDescent="0.2">
      <c r="A67" s="44">
        <f t="shared" si="0"/>
        <v>56</v>
      </c>
      <c r="B67" s="44"/>
      <c r="C67" s="44"/>
      <c r="D67" s="44" t="s">
        <v>24</v>
      </c>
      <c r="E67" s="44"/>
      <c r="G67" s="43"/>
      <c r="H67" s="135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 x14ac:dyDescent="0.2">
      <c r="A68" s="44">
        <f t="shared" si="0"/>
        <v>57</v>
      </c>
      <c r="B68" s="44"/>
      <c r="C68" s="44"/>
      <c r="D68" s="44"/>
      <c r="E68" s="44"/>
      <c r="G68" s="43"/>
      <c r="H68" s="135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 x14ac:dyDescent="0.2">
      <c r="A69" s="44">
        <f t="shared" si="0"/>
        <v>58</v>
      </c>
      <c r="B69" s="44"/>
      <c r="C69" s="136">
        <v>37400</v>
      </c>
      <c r="E69" s="137" t="s">
        <v>115</v>
      </c>
      <c r="G69" s="43">
        <v>2</v>
      </c>
      <c r="H69" s="135" t="str">
        <f t="shared" ref="H69:H89" si="56">VLOOKUP($G69,alloc,3)</f>
        <v>Bills</v>
      </c>
      <c r="I69" s="42">
        <f>'Plt. Class.'!J$69</f>
        <v>0</v>
      </c>
      <c r="J69" s="135">
        <f t="shared" ref="J69:J89" si="57">$I69*VLOOKUP($G69,alloc,6)</f>
        <v>0</v>
      </c>
      <c r="K69" s="135">
        <f t="shared" ref="K69:K89" si="58">$I69*VLOOKUP($G69,alloc,7)</f>
        <v>0</v>
      </c>
      <c r="L69" s="135">
        <f t="shared" ref="L69:L89" si="59">$I69*VLOOKUP($G69,alloc,8)</f>
        <v>0</v>
      </c>
      <c r="M69" s="135">
        <f t="shared" ref="M69:M89" si="60">$I69*VLOOKUP($G69,alloc,9)</f>
        <v>0</v>
      </c>
      <c r="N69" s="135">
        <f t="shared" ref="N69:N89" si="61">$I69*VLOOKUP($G69,alloc,10)</f>
        <v>0</v>
      </c>
      <c r="O69" s="135">
        <f t="shared" ref="O69:O89" si="62">$I69*VLOOKUP($G69,alloc,11)</f>
        <v>0</v>
      </c>
      <c r="P69" s="135">
        <f t="shared" ref="P69:P89" si="63">$I69*VLOOKUP($G69,alloc,12)</f>
        <v>0</v>
      </c>
      <c r="Q69" s="135">
        <f t="shared" ref="Q69:Q89" si="64">$I69*VLOOKUP($G69,alloc,13)</f>
        <v>0</v>
      </c>
      <c r="R69" s="135">
        <f t="shared" ref="R69:R89" si="65">$I69*VLOOKUP($G69,alloc,14)</f>
        <v>0</v>
      </c>
      <c r="S69" s="135">
        <f t="shared" ref="S69:S89" si="66">$I69*VLOOKUP($G69,alloc,15)</f>
        <v>0</v>
      </c>
      <c r="T69" s="135">
        <f t="shared" ref="T69:T89" si="67">$I69*VLOOKUP($G69,alloc,16)</f>
        <v>0</v>
      </c>
      <c r="U69" s="135">
        <f t="shared" ref="U69:U89" si="68">$I69*VLOOKUP($G69,alloc,17)</f>
        <v>0</v>
      </c>
      <c r="V69" s="135">
        <f t="shared" ref="V69:V89" si="69">$I69*VLOOKUP($G69,alloc,18)</f>
        <v>0</v>
      </c>
      <c r="W69" s="135">
        <f t="shared" ref="W69:W89" si="70">$I69*VLOOKUP($G69,alloc,19)</f>
        <v>0</v>
      </c>
      <c r="X69" s="135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 x14ac:dyDescent="0.2">
      <c r="A70" s="44">
        <f t="shared" si="0"/>
        <v>59</v>
      </c>
      <c r="B70" s="44"/>
      <c r="C70" s="136">
        <v>37401</v>
      </c>
      <c r="E70" s="137" t="s">
        <v>274</v>
      </c>
      <c r="G70" s="43">
        <v>2</v>
      </c>
      <c r="H70" s="135" t="str">
        <f t="shared" si="56"/>
        <v>Bills</v>
      </c>
      <c r="I70" s="42">
        <f>'Plt. Class.'!J$70</f>
        <v>0</v>
      </c>
      <c r="J70" s="135">
        <f t="shared" si="57"/>
        <v>0</v>
      </c>
      <c r="K70" s="135">
        <f t="shared" si="58"/>
        <v>0</v>
      </c>
      <c r="L70" s="135">
        <f t="shared" si="59"/>
        <v>0</v>
      </c>
      <c r="M70" s="135">
        <f t="shared" si="60"/>
        <v>0</v>
      </c>
      <c r="N70" s="135">
        <f t="shared" si="61"/>
        <v>0</v>
      </c>
      <c r="O70" s="135">
        <f t="shared" si="62"/>
        <v>0</v>
      </c>
      <c r="P70" s="135">
        <f t="shared" si="63"/>
        <v>0</v>
      </c>
      <c r="Q70" s="135">
        <f t="shared" si="64"/>
        <v>0</v>
      </c>
      <c r="R70" s="135">
        <f t="shared" si="65"/>
        <v>0</v>
      </c>
      <c r="S70" s="135">
        <f t="shared" si="66"/>
        <v>0</v>
      </c>
      <c r="T70" s="135">
        <f t="shared" si="67"/>
        <v>0</v>
      </c>
      <c r="U70" s="135">
        <f t="shared" si="68"/>
        <v>0</v>
      </c>
      <c r="V70" s="135">
        <f t="shared" si="69"/>
        <v>0</v>
      </c>
      <c r="W70" s="135">
        <f t="shared" si="70"/>
        <v>0</v>
      </c>
      <c r="X70" s="135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 x14ac:dyDescent="0.2">
      <c r="A71" s="44">
        <f t="shared" si="0"/>
        <v>60</v>
      </c>
      <c r="B71" s="44"/>
      <c r="C71" s="136">
        <v>37402</v>
      </c>
      <c r="E71" s="137" t="s">
        <v>275</v>
      </c>
      <c r="G71" s="43">
        <v>2</v>
      </c>
      <c r="H71" s="135" t="str">
        <f t="shared" si="56"/>
        <v>Bills</v>
      </c>
      <c r="I71" s="42">
        <f>'Plt. Class.'!J$71</f>
        <v>0</v>
      </c>
      <c r="J71" s="135">
        <f t="shared" si="57"/>
        <v>0</v>
      </c>
      <c r="K71" s="135">
        <f t="shared" si="58"/>
        <v>0</v>
      </c>
      <c r="L71" s="135">
        <f t="shared" si="59"/>
        <v>0</v>
      </c>
      <c r="M71" s="135">
        <f t="shared" si="60"/>
        <v>0</v>
      </c>
      <c r="N71" s="135">
        <f t="shared" si="61"/>
        <v>0</v>
      </c>
      <c r="O71" s="135">
        <f t="shared" si="62"/>
        <v>0</v>
      </c>
      <c r="P71" s="135">
        <f t="shared" si="63"/>
        <v>0</v>
      </c>
      <c r="Q71" s="135">
        <f t="shared" si="64"/>
        <v>0</v>
      </c>
      <c r="R71" s="135">
        <f t="shared" si="65"/>
        <v>0</v>
      </c>
      <c r="S71" s="135">
        <f t="shared" si="66"/>
        <v>0</v>
      </c>
      <c r="T71" s="135">
        <f t="shared" si="67"/>
        <v>0</v>
      </c>
      <c r="U71" s="135">
        <f t="shared" si="68"/>
        <v>0</v>
      </c>
      <c r="V71" s="135">
        <f t="shared" si="69"/>
        <v>0</v>
      </c>
      <c r="W71" s="135">
        <f t="shared" si="70"/>
        <v>0</v>
      </c>
      <c r="X71" s="135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 x14ac:dyDescent="0.2">
      <c r="A72" s="44">
        <f t="shared" si="0"/>
        <v>61</v>
      </c>
      <c r="B72" s="44"/>
      <c r="C72" s="136">
        <v>37403</v>
      </c>
      <c r="E72" s="137" t="s">
        <v>276</v>
      </c>
      <c r="G72" s="43">
        <v>2</v>
      </c>
      <c r="H72" s="135" t="str">
        <f t="shared" si="56"/>
        <v>Bills</v>
      </c>
      <c r="I72" s="42">
        <f>'Plt. Class.'!J$72</f>
        <v>0</v>
      </c>
      <c r="J72" s="135">
        <f t="shared" si="57"/>
        <v>0</v>
      </c>
      <c r="K72" s="135">
        <f t="shared" si="58"/>
        <v>0</v>
      </c>
      <c r="L72" s="135">
        <f t="shared" si="59"/>
        <v>0</v>
      </c>
      <c r="M72" s="135">
        <f t="shared" si="60"/>
        <v>0</v>
      </c>
      <c r="N72" s="135">
        <f t="shared" si="61"/>
        <v>0</v>
      </c>
      <c r="O72" s="135">
        <f t="shared" si="62"/>
        <v>0</v>
      </c>
      <c r="P72" s="135">
        <f t="shared" si="63"/>
        <v>0</v>
      </c>
      <c r="Q72" s="135">
        <f t="shared" si="64"/>
        <v>0</v>
      </c>
      <c r="R72" s="135">
        <f t="shared" si="65"/>
        <v>0</v>
      </c>
      <c r="S72" s="135">
        <f t="shared" si="66"/>
        <v>0</v>
      </c>
      <c r="T72" s="135">
        <f t="shared" si="67"/>
        <v>0</v>
      </c>
      <c r="U72" s="135">
        <f t="shared" si="68"/>
        <v>0</v>
      </c>
      <c r="V72" s="135">
        <f t="shared" si="69"/>
        <v>0</v>
      </c>
      <c r="W72" s="135">
        <f t="shared" si="70"/>
        <v>0</v>
      </c>
      <c r="X72" s="135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 x14ac:dyDescent="0.2">
      <c r="A73" s="44">
        <f t="shared" si="0"/>
        <v>62</v>
      </c>
      <c r="B73" s="44"/>
      <c r="C73" s="136">
        <v>37500</v>
      </c>
      <c r="E73" s="137" t="s">
        <v>139</v>
      </c>
      <c r="G73" s="43">
        <v>2</v>
      </c>
      <c r="H73" s="135" t="str">
        <f t="shared" si="56"/>
        <v>Bills</v>
      </c>
      <c r="I73" s="42">
        <f>'Plt. Class.'!J$73</f>
        <v>0</v>
      </c>
      <c r="J73" s="135">
        <f t="shared" si="57"/>
        <v>0</v>
      </c>
      <c r="K73" s="135">
        <f t="shared" si="58"/>
        <v>0</v>
      </c>
      <c r="L73" s="135">
        <f t="shared" si="59"/>
        <v>0</v>
      </c>
      <c r="M73" s="135">
        <f t="shared" si="60"/>
        <v>0</v>
      </c>
      <c r="N73" s="135">
        <f t="shared" si="61"/>
        <v>0</v>
      </c>
      <c r="O73" s="135">
        <f t="shared" si="62"/>
        <v>0</v>
      </c>
      <c r="P73" s="135">
        <f t="shared" si="63"/>
        <v>0</v>
      </c>
      <c r="Q73" s="135">
        <f t="shared" si="64"/>
        <v>0</v>
      </c>
      <c r="R73" s="135">
        <f t="shared" si="65"/>
        <v>0</v>
      </c>
      <c r="S73" s="135">
        <f t="shared" si="66"/>
        <v>0</v>
      </c>
      <c r="T73" s="135">
        <f t="shared" si="67"/>
        <v>0</v>
      </c>
      <c r="U73" s="135">
        <f t="shared" si="68"/>
        <v>0</v>
      </c>
      <c r="V73" s="135">
        <f t="shared" si="69"/>
        <v>0</v>
      </c>
      <c r="W73" s="135">
        <f t="shared" si="70"/>
        <v>0</v>
      </c>
      <c r="X73" s="135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 x14ac:dyDescent="0.2">
      <c r="A74" s="44">
        <f t="shared" si="0"/>
        <v>63</v>
      </c>
      <c r="B74" s="44"/>
      <c r="C74" s="136">
        <v>37501</v>
      </c>
      <c r="E74" s="137" t="s">
        <v>277</v>
      </c>
      <c r="G74" s="43">
        <v>2</v>
      </c>
      <c r="H74" s="135" t="str">
        <f t="shared" si="56"/>
        <v>Bills</v>
      </c>
      <c r="I74" s="42">
        <f>'Plt. Class.'!J$74</f>
        <v>0</v>
      </c>
      <c r="J74" s="135">
        <f t="shared" si="57"/>
        <v>0</v>
      </c>
      <c r="K74" s="135">
        <f t="shared" si="58"/>
        <v>0</v>
      </c>
      <c r="L74" s="135">
        <f t="shared" si="59"/>
        <v>0</v>
      </c>
      <c r="M74" s="135">
        <f t="shared" si="60"/>
        <v>0</v>
      </c>
      <c r="N74" s="135">
        <f t="shared" si="61"/>
        <v>0</v>
      </c>
      <c r="O74" s="135">
        <f t="shared" si="62"/>
        <v>0</v>
      </c>
      <c r="P74" s="135">
        <f t="shared" si="63"/>
        <v>0</v>
      </c>
      <c r="Q74" s="135">
        <f t="shared" si="64"/>
        <v>0</v>
      </c>
      <c r="R74" s="135">
        <f t="shared" si="65"/>
        <v>0</v>
      </c>
      <c r="S74" s="135">
        <f t="shared" si="66"/>
        <v>0</v>
      </c>
      <c r="T74" s="135">
        <f t="shared" si="67"/>
        <v>0</v>
      </c>
      <c r="U74" s="135">
        <f t="shared" si="68"/>
        <v>0</v>
      </c>
      <c r="V74" s="135">
        <f t="shared" si="69"/>
        <v>0</v>
      </c>
      <c r="W74" s="135">
        <f t="shared" si="70"/>
        <v>0</v>
      </c>
      <c r="X74" s="135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 x14ac:dyDescent="0.2">
      <c r="A75" s="44">
        <f t="shared" si="0"/>
        <v>64</v>
      </c>
      <c r="B75" s="44"/>
      <c r="C75" s="136">
        <v>37502</v>
      </c>
      <c r="E75" s="137" t="s">
        <v>275</v>
      </c>
      <c r="G75" s="43">
        <v>2</v>
      </c>
      <c r="H75" s="135" t="str">
        <f t="shared" si="56"/>
        <v>Bills</v>
      </c>
      <c r="I75" s="42">
        <f>'Plt. Class.'!J$75</f>
        <v>0</v>
      </c>
      <c r="J75" s="135">
        <f t="shared" si="57"/>
        <v>0</v>
      </c>
      <c r="K75" s="135">
        <f t="shared" si="58"/>
        <v>0</v>
      </c>
      <c r="L75" s="135">
        <f t="shared" si="59"/>
        <v>0</v>
      </c>
      <c r="M75" s="135">
        <f t="shared" si="60"/>
        <v>0</v>
      </c>
      <c r="N75" s="135">
        <f t="shared" si="61"/>
        <v>0</v>
      </c>
      <c r="O75" s="135">
        <f t="shared" si="62"/>
        <v>0</v>
      </c>
      <c r="P75" s="135">
        <f t="shared" si="63"/>
        <v>0</v>
      </c>
      <c r="Q75" s="135">
        <f t="shared" si="64"/>
        <v>0</v>
      </c>
      <c r="R75" s="135">
        <f t="shared" si="65"/>
        <v>0</v>
      </c>
      <c r="S75" s="135">
        <f t="shared" si="66"/>
        <v>0</v>
      </c>
      <c r="T75" s="135">
        <f t="shared" si="67"/>
        <v>0</v>
      </c>
      <c r="U75" s="135">
        <f t="shared" si="68"/>
        <v>0</v>
      </c>
      <c r="V75" s="135">
        <f t="shared" si="69"/>
        <v>0</v>
      </c>
      <c r="W75" s="135">
        <f t="shared" si="70"/>
        <v>0</v>
      </c>
      <c r="X75" s="135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 x14ac:dyDescent="0.2">
      <c r="A76" s="44">
        <f t="shared" si="0"/>
        <v>65</v>
      </c>
      <c r="B76" s="44"/>
      <c r="C76" s="136">
        <v>37503</v>
      </c>
      <c r="E76" s="137" t="s">
        <v>278</v>
      </c>
      <c r="G76" s="43">
        <v>2</v>
      </c>
      <c r="H76" s="135" t="str">
        <f t="shared" si="56"/>
        <v>Bills</v>
      </c>
      <c r="I76" s="42">
        <f>'Plt. Class.'!J$76</f>
        <v>0</v>
      </c>
      <c r="J76" s="135">
        <f t="shared" si="57"/>
        <v>0</v>
      </c>
      <c r="K76" s="135">
        <f t="shared" si="58"/>
        <v>0</v>
      </c>
      <c r="L76" s="135">
        <f t="shared" si="59"/>
        <v>0</v>
      </c>
      <c r="M76" s="135">
        <f t="shared" si="60"/>
        <v>0</v>
      </c>
      <c r="N76" s="135">
        <f t="shared" si="61"/>
        <v>0</v>
      </c>
      <c r="O76" s="135">
        <f t="shared" si="62"/>
        <v>0</v>
      </c>
      <c r="P76" s="135">
        <f t="shared" si="63"/>
        <v>0</v>
      </c>
      <c r="Q76" s="135">
        <f t="shared" si="64"/>
        <v>0</v>
      </c>
      <c r="R76" s="135">
        <f t="shared" si="65"/>
        <v>0</v>
      </c>
      <c r="S76" s="135">
        <f t="shared" si="66"/>
        <v>0</v>
      </c>
      <c r="T76" s="135">
        <f t="shared" si="67"/>
        <v>0</v>
      </c>
      <c r="U76" s="135">
        <f t="shared" si="68"/>
        <v>0</v>
      </c>
      <c r="V76" s="135">
        <f t="shared" si="69"/>
        <v>0</v>
      </c>
      <c r="W76" s="135">
        <f t="shared" si="70"/>
        <v>0</v>
      </c>
      <c r="X76" s="135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 x14ac:dyDescent="0.2">
      <c r="A77" s="44">
        <f t="shared" ref="A77:A140" si="73">A76+1</f>
        <v>66</v>
      </c>
      <c r="B77" s="44"/>
      <c r="C77" s="136">
        <v>37600</v>
      </c>
      <c r="E77" s="137" t="s">
        <v>271</v>
      </c>
      <c r="G77" s="43">
        <v>2</v>
      </c>
      <c r="H77" s="135" t="str">
        <f t="shared" si="56"/>
        <v>Bills</v>
      </c>
      <c r="I77" s="42">
        <f>'Plt. Class.'!J$77</f>
        <v>0</v>
      </c>
      <c r="J77" s="135">
        <f t="shared" si="57"/>
        <v>0</v>
      </c>
      <c r="K77" s="135">
        <f t="shared" si="58"/>
        <v>0</v>
      </c>
      <c r="L77" s="135">
        <f t="shared" si="59"/>
        <v>0</v>
      </c>
      <c r="M77" s="135">
        <f t="shared" si="60"/>
        <v>0</v>
      </c>
      <c r="N77" s="135">
        <f t="shared" si="61"/>
        <v>0</v>
      </c>
      <c r="O77" s="135">
        <f t="shared" si="62"/>
        <v>0</v>
      </c>
      <c r="P77" s="135">
        <f t="shared" si="63"/>
        <v>0</v>
      </c>
      <c r="Q77" s="135">
        <f t="shared" si="64"/>
        <v>0</v>
      </c>
      <c r="R77" s="135">
        <f t="shared" si="65"/>
        <v>0</v>
      </c>
      <c r="S77" s="135">
        <f t="shared" si="66"/>
        <v>0</v>
      </c>
      <c r="T77" s="135">
        <f t="shared" si="67"/>
        <v>0</v>
      </c>
      <c r="U77" s="135">
        <f t="shared" si="68"/>
        <v>0</v>
      </c>
      <c r="V77" s="135">
        <f t="shared" si="69"/>
        <v>0</v>
      </c>
      <c r="W77" s="135">
        <f t="shared" si="70"/>
        <v>0</v>
      </c>
      <c r="X77" s="135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 x14ac:dyDescent="0.2">
      <c r="A78" s="44">
        <f t="shared" si="73"/>
        <v>67</v>
      </c>
      <c r="B78" s="44"/>
      <c r="C78" s="136">
        <v>37601</v>
      </c>
      <c r="E78" s="137" t="s">
        <v>272</v>
      </c>
      <c r="G78" s="43">
        <v>2</v>
      </c>
      <c r="H78" s="135" t="str">
        <f t="shared" si="56"/>
        <v>Bills</v>
      </c>
      <c r="I78" s="42">
        <f>'Plt. Class.'!J$78</f>
        <v>0</v>
      </c>
      <c r="J78" s="135">
        <f t="shared" si="57"/>
        <v>0</v>
      </c>
      <c r="K78" s="135">
        <f t="shared" si="58"/>
        <v>0</v>
      </c>
      <c r="L78" s="135">
        <f t="shared" si="59"/>
        <v>0</v>
      </c>
      <c r="M78" s="135">
        <f t="shared" si="60"/>
        <v>0</v>
      </c>
      <c r="N78" s="135">
        <f t="shared" si="61"/>
        <v>0</v>
      </c>
      <c r="O78" s="135">
        <f t="shared" si="62"/>
        <v>0</v>
      </c>
      <c r="P78" s="135">
        <f t="shared" si="63"/>
        <v>0</v>
      </c>
      <c r="Q78" s="135">
        <f t="shared" si="64"/>
        <v>0</v>
      </c>
      <c r="R78" s="135">
        <f t="shared" si="65"/>
        <v>0</v>
      </c>
      <c r="S78" s="135">
        <f t="shared" si="66"/>
        <v>0</v>
      </c>
      <c r="T78" s="135">
        <f t="shared" si="67"/>
        <v>0</v>
      </c>
      <c r="U78" s="135">
        <f t="shared" si="68"/>
        <v>0</v>
      </c>
      <c r="V78" s="135">
        <f t="shared" si="69"/>
        <v>0</v>
      </c>
      <c r="W78" s="135">
        <f t="shared" si="70"/>
        <v>0</v>
      </c>
      <c r="X78" s="135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 x14ac:dyDescent="0.2">
      <c r="A79" s="44">
        <f t="shared" si="73"/>
        <v>68</v>
      </c>
      <c r="B79" s="44"/>
      <c r="C79" s="136">
        <v>37602</v>
      </c>
      <c r="E79" s="137" t="s">
        <v>279</v>
      </c>
      <c r="G79" s="43">
        <v>2</v>
      </c>
      <c r="H79" s="135" t="str">
        <f t="shared" si="56"/>
        <v>Bills</v>
      </c>
      <c r="I79" s="42">
        <f>'Plt. Class.'!J$79</f>
        <v>0</v>
      </c>
      <c r="J79" s="135">
        <f t="shared" si="57"/>
        <v>0</v>
      </c>
      <c r="K79" s="135">
        <f t="shared" si="58"/>
        <v>0</v>
      </c>
      <c r="L79" s="135">
        <f t="shared" si="59"/>
        <v>0</v>
      </c>
      <c r="M79" s="135">
        <f t="shared" si="60"/>
        <v>0</v>
      </c>
      <c r="N79" s="135">
        <f t="shared" si="61"/>
        <v>0</v>
      </c>
      <c r="O79" s="135">
        <f t="shared" si="62"/>
        <v>0</v>
      </c>
      <c r="P79" s="135">
        <f t="shared" si="63"/>
        <v>0</v>
      </c>
      <c r="Q79" s="135">
        <f t="shared" si="64"/>
        <v>0</v>
      </c>
      <c r="R79" s="135">
        <f t="shared" si="65"/>
        <v>0</v>
      </c>
      <c r="S79" s="135">
        <f t="shared" si="66"/>
        <v>0</v>
      </c>
      <c r="T79" s="135">
        <f t="shared" si="67"/>
        <v>0</v>
      </c>
      <c r="U79" s="135">
        <f t="shared" si="68"/>
        <v>0</v>
      </c>
      <c r="V79" s="135">
        <f t="shared" si="69"/>
        <v>0</v>
      </c>
      <c r="W79" s="135">
        <f t="shared" si="70"/>
        <v>0</v>
      </c>
      <c r="X79" s="135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 x14ac:dyDescent="0.2">
      <c r="A80" s="44">
        <f t="shared" si="73"/>
        <v>69</v>
      </c>
      <c r="B80" s="44"/>
      <c r="C80" s="136">
        <v>37800</v>
      </c>
      <c r="E80" s="137" t="s">
        <v>280</v>
      </c>
      <c r="G80" s="43">
        <v>2</v>
      </c>
      <c r="H80" s="135" t="str">
        <f t="shared" si="56"/>
        <v>Bills</v>
      </c>
      <c r="I80" s="42">
        <f>'Plt. Class.'!J$80</f>
        <v>0</v>
      </c>
      <c r="J80" s="135">
        <f t="shared" si="57"/>
        <v>0</v>
      </c>
      <c r="K80" s="135">
        <f t="shared" si="58"/>
        <v>0</v>
      </c>
      <c r="L80" s="135">
        <f t="shared" si="59"/>
        <v>0</v>
      </c>
      <c r="M80" s="135">
        <f t="shared" si="60"/>
        <v>0</v>
      </c>
      <c r="N80" s="135">
        <f t="shared" si="61"/>
        <v>0</v>
      </c>
      <c r="O80" s="135">
        <f t="shared" si="62"/>
        <v>0</v>
      </c>
      <c r="P80" s="135">
        <f t="shared" si="63"/>
        <v>0</v>
      </c>
      <c r="Q80" s="135">
        <f t="shared" si="64"/>
        <v>0</v>
      </c>
      <c r="R80" s="135">
        <f t="shared" si="65"/>
        <v>0</v>
      </c>
      <c r="S80" s="135">
        <f t="shared" si="66"/>
        <v>0</v>
      </c>
      <c r="T80" s="135">
        <f t="shared" si="67"/>
        <v>0</v>
      </c>
      <c r="U80" s="135">
        <f t="shared" si="68"/>
        <v>0</v>
      </c>
      <c r="V80" s="135">
        <f t="shared" si="69"/>
        <v>0</v>
      </c>
      <c r="W80" s="135">
        <f t="shared" si="70"/>
        <v>0</v>
      </c>
      <c r="X80" s="135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 x14ac:dyDescent="0.2">
      <c r="A81" s="44">
        <f t="shared" si="73"/>
        <v>70</v>
      </c>
      <c r="B81" s="44"/>
      <c r="C81" s="136">
        <v>37900</v>
      </c>
      <c r="E81" s="137" t="s">
        <v>281</v>
      </c>
      <c r="G81" s="43">
        <v>2</v>
      </c>
      <c r="H81" s="135" t="str">
        <f t="shared" si="56"/>
        <v>Bills</v>
      </c>
      <c r="I81" s="42">
        <f>'Plt. Class.'!J$81</f>
        <v>0</v>
      </c>
      <c r="J81" s="135">
        <f t="shared" si="57"/>
        <v>0</v>
      </c>
      <c r="K81" s="135">
        <f t="shared" si="58"/>
        <v>0</v>
      </c>
      <c r="L81" s="135">
        <f t="shared" si="59"/>
        <v>0</v>
      </c>
      <c r="M81" s="135">
        <f t="shared" si="60"/>
        <v>0</v>
      </c>
      <c r="N81" s="135">
        <f t="shared" si="61"/>
        <v>0</v>
      </c>
      <c r="O81" s="135">
        <f t="shared" si="62"/>
        <v>0</v>
      </c>
      <c r="P81" s="135">
        <f t="shared" si="63"/>
        <v>0</v>
      </c>
      <c r="Q81" s="135">
        <f t="shared" si="64"/>
        <v>0</v>
      </c>
      <c r="R81" s="135">
        <f t="shared" si="65"/>
        <v>0</v>
      </c>
      <c r="S81" s="135">
        <f t="shared" si="66"/>
        <v>0</v>
      </c>
      <c r="T81" s="135">
        <f t="shared" si="67"/>
        <v>0</v>
      </c>
      <c r="U81" s="135">
        <f t="shared" si="68"/>
        <v>0</v>
      </c>
      <c r="V81" s="135">
        <f t="shared" si="69"/>
        <v>0</v>
      </c>
      <c r="W81" s="135">
        <f t="shared" si="70"/>
        <v>0</v>
      </c>
      <c r="X81" s="135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 x14ac:dyDescent="0.2">
      <c r="A82" s="44">
        <f t="shared" si="73"/>
        <v>71</v>
      </c>
      <c r="B82" s="44"/>
      <c r="C82" s="136">
        <v>37905</v>
      </c>
      <c r="E82" s="137" t="s">
        <v>282</v>
      </c>
      <c r="G82" s="43">
        <v>2</v>
      </c>
      <c r="H82" s="135" t="str">
        <f t="shared" si="56"/>
        <v>Bills</v>
      </c>
      <c r="I82" s="42">
        <f>'Plt. Class.'!J$82</f>
        <v>0</v>
      </c>
      <c r="J82" s="135">
        <f t="shared" si="57"/>
        <v>0</v>
      </c>
      <c r="K82" s="135">
        <f t="shared" si="58"/>
        <v>0</v>
      </c>
      <c r="L82" s="135">
        <f t="shared" si="59"/>
        <v>0</v>
      </c>
      <c r="M82" s="135">
        <f t="shared" si="60"/>
        <v>0</v>
      </c>
      <c r="N82" s="135">
        <f t="shared" si="61"/>
        <v>0</v>
      </c>
      <c r="O82" s="135">
        <f t="shared" si="62"/>
        <v>0</v>
      </c>
      <c r="P82" s="135">
        <f t="shared" si="63"/>
        <v>0</v>
      </c>
      <c r="Q82" s="135">
        <f t="shared" si="64"/>
        <v>0</v>
      </c>
      <c r="R82" s="135">
        <f t="shared" si="65"/>
        <v>0</v>
      </c>
      <c r="S82" s="135">
        <f t="shared" si="66"/>
        <v>0</v>
      </c>
      <c r="T82" s="135">
        <f t="shared" si="67"/>
        <v>0</v>
      </c>
      <c r="U82" s="135">
        <f t="shared" si="68"/>
        <v>0</v>
      </c>
      <c r="V82" s="135">
        <f t="shared" si="69"/>
        <v>0</v>
      </c>
      <c r="W82" s="135">
        <f t="shared" si="70"/>
        <v>0</v>
      </c>
      <c r="X82" s="135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 x14ac:dyDescent="0.2">
      <c r="A83" s="44">
        <f t="shared" si="73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6"/>
        <v>Bills</v>
      </c>
      <c r="I83" s="42">
        <f>'Plt. Class.'!J$83</f>
        <v>150274437.13210142</v>
      </c>
      <c r="J83" s="135">
        <f t="shared" si="57"/>
        <v>133824242.94222999</v>
      </c>
      <c r="K83" s="135">
        <f t="shared" si="58"/>
        <v>16279917.561705235</v>
      </c>
      <c r="L83" s="135">
        <f t="shared" si="59"/>
        <v>8273.1781625469648</v>
      </c>
      <c r="M83" s="135">
        <f t="shared" si="60"/>
        <v>103453.10268948802</v>
      </c>
      <c r="N83" s="135">
        <f t="shared" si="61"/>
        <v>58550.347314172846</v>
      </c>
      <c r="O83" s="135">
        <f t="shared" si="62"/>
        <v>0</v>
      </c>
      <c r="P83" s="135">
        <f t="shared" si="63"/>
        <v>0</v>
      </c>
      <c r="Q83" s="135">
        <f t="shared" si="64"/>
        <v>0</v>
      </c>
      <c r="R83" s="135">
        <f t="shared" si="65"/>
        <v>0</v>
      </c>
      <c r="S83" s="135">
        <f t="shared" si="66"/>
        <v>0</v>
      </c>
      <c r="T83" s="135">
        <f t="shared" si="67"/>
        <v>0</v>
      </c>
      <c r="U83" s="135">
        <f t="shared" si="68"/>
        <v>0</v>
      </c>
      <c r="V83" s="135">
        <f t="shared" si="69"/>
        <v>0</v>
      </c>
      <c r="W83" s="135">
        <f t="shared" si="70"/>
        <v>0</v>
      </c>
      <c r="X83" s="135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 x14ac:dyDescent="0.2">
      <c r="A84" s="44">
        <f t="shared" si="73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6"/>
        <v>Meter Investment</v>
      </c>
      <c r="I84" s="42">
        <f>'Plt. Class.'!J$84</f>
        <v>38722014.899853833</v>
      </c>
      <c r="J84" s="135">
        <f t="shared" si="57"/>
        <v>24980781.273429364</v>
      </c>
      <c r="K84" s="135">
        <f t="shared" si="58"/>
        <v>12812487.015294891</v>
      </c>
      <c r="L84" s="135">
        <f t="shared" si="59"/>
        <v>45124.725950273059</v>
      </c>
      <c r="M84" s="135">
        <f t="shared" si="60"/>
        <v>564268.38826004846</v>
      </c>
      <c r="N84" s="135">
        <f t="shared" si="61"/>
        <v>319353.49691925105</v>
      </c>
      <c r="O84" s="135">
        <f t="shared" si="62"/>
        <v>0</v>
      </c>
      <c r="P84" s="135">
        <f t="shared" si="63"/>
        <v>0</v>
      </c>
      <c r="Q84" s="135">
        <f t="shared" si="64"/>
        <v>0</v>
      </c>
      <c r="R84" s="135">
        <f t="shared" si="65"/>
        <v>0</v>
      </c>
      <c r="S84" s="135">
        <f t="shared" si="66"/>
        <v>0</v>
      </c>
      <c r="T84" s="135">
        <f t="shared" si="67"/>
        <v>0</v>
      </c>
      <c r="U84" s="135">
        <f t="shared" si="68"/>
        <v>0</v>
      </c>
      <c r="V84" s="135">
        <f t="shared" si="69"/>
        <v>0</v>
      </c>
      <c r="W84" s="135">
        <f t="shared" si="70"/>
        <v>0</v>
      </c>
      <c r="X84" s="135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 x14ac:dyDescent="0.2">
      <c r="A85" s="44">
        <f t="shared" si="73"/>
        <v>74</v>
      </c>
      <c r="B85" s="44"/>
      <c r="C85" s="136">
        <v>38200</v>
      </c>
      <c r="E85" s="137" t="s">
        <v>283</v>
      </c>
      <c r="G85" s="43">
        <v>4</v>
      </c>
      <c r="H85" s="135" t="str">
        <f t="shared" si="56"/>
        <v>Meter Investment</v>
      </c>
      <c r="I85" s="42">
        <f>'Plt. Class.'!J$85</f>
        <v>57067155.487784423</v>
      </c>
      <c r="J85" s="135">
        <f t="shared" si="57"/>
        <v>36815804.467409268</v>
      </c>
      <c r="K85" s="135">
        <f t="shared" si="58"/>
        <v>18882596.646328248</v>
      </c>
      <c r="L85" s="135">
        <f t="shared" si="59"/>
        <v>66503.247798647324</v>
      </c>
      <c r="M85" s="135">
        <f t="shared" si="60"/>
        <v>831599.07698396256</v>
      </c>
      <c r="N85" s="135">
        <f t="shared" si="61"/>
        <v>470652.04926429014</v>
      </c>
      <c r="O85" s="135">
        <f t="shared" si="62"/>
        <v>0</v>
      </c>
      <c r="P85" s="135">
        <f t="shared" si="63"/>
        <v>0</v>
      </c>
      <c r="Q85" s="135">
        <f t="shared" si="64"/>
        <v>0</v>
      </c>
      <c r="R85" s="135">
        <f t="shared" si="65"/>
        <v>0</v>
      </c>
      <c r="S85" s="135">
        <f t="shared" si="66"/>
        <v>0</v>
      </c>
      <c r="T85" s="135">
        <f t="shared" si="67"/>
        <v>0</v>
      </c>
      <c r="U85" s="135">
        <f t="shared" si="68"/>
        <v>0</v>
      </c>
      <c r="V85" s="135">
        <f t="shared" si="69"/>
        <v>0</v>
      </c>
      <c r="W85" s="135">
        <f t="shared" si="70"/>
        <v>0</v>
      </c>
      <c r="X85" s="135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 x14ac:dyDescent="0.2">
      <c r="A86" s="44">
        <f t="shared" si="73"/>
        <v>75</v>
      </c>
      <c r="B86" s="44"/>
      <c r="C86" s="136">
        <v>38300</v>
      </c>
      <c r="E86" s="137" t="s">
        <v>284</v>
      </c>
      <c r="G86" s="43">
        <v>4</v>
      </c>
      <c r="H86" s="135" t="str">
        <f t="shared" si="56"/>
        <v>Meter Investment</v>
      </c>
      <c r="I86" s="42">
        <f>'Plt. Class.'!J$86</f>
        <v>12779948.061638121</v>
      </c>
      <c r="J86" s="135">
        <f t="shared" si="57"/>
        <v>8244743.6694409866</v>
      </c>
      <c r="K86" s="135">
        <f t="shared" si="58"/>
        <v>4228677.6403388968</v>
      </c>
      <c r="L86" s="135">
        <f t="shared" si="59"/>
        <v>14893.121017375583</v>
      </c>
      <c r="M86" s="135">
        <f t="shared" si="60"/>
        <v>186233.09539646123</v>
      </c>
      <c r="N86" s="135">
        <f t="shared" si="61"/>
        <v>105400.53544439764</v>
      </c>
      <c r="O86" s="135">
        <f t="shared" si="62"/>
        <v>0</v>
      </c>
      <c r="P86" s="135">
        <f t="shared" si="63"/>
        <v>0</v>
      </c>
      <c r="Q86" s="135">
        <f t="shared" si="64"/>
        <v>0</v>
      </c>
      <c r="R86" s="135">
        <f t="shared" si="65"/>
        <v>0</v>
      </c>
      <c r="S86" s="135">
        <f t="shared" si="66"/>
        <v>0</v>
      </c>
      <c r="T86" s="135">
        <f t="shared" si="67"/>
        <v>0</v>
      </c>
      <c r="U86" s="135">
        <f t="shared" si="68"/>
        <v>0</v>
      </c>
      <c r="V86" s="135">
        <f t="shared" si="69"/>
        <v>0</v>
      </c>
      <c r="W86" s="135">
        <f t="shared" si="70"/>
        <v>0</v>
      </c>
      <c r="X86" s="135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 x14ac:dyDescent="0.2">
      <c r="A87" s="44">
        <f t="shared" si="73"/>
        <v>76</v>
      </c>
      <c r="B87" s="44"/>
      <c r="C87" s="136">
        <v>38400</v>
      </c>
      <c r="E87" s="137" t="s">
        <v>285</v>
      </c>
      <c r="G87" s="43">
        <v>4</v>
      </c>
      <c r="H87" s="135" t="str">
        <f t="shared" si="56"/>
        <v>Meter Investment</v>
      </c>
      <c r="I87" s="42">
        <f>'Plt. Class.'!J$87</f>
        <v>252586.66062917048</v>
      </c>
      <c r="J87" s="135">
        <f t="shared" si="57"/>
        <v>162951.5441818359</v>
      </c>
      <c r="K87" s="135">
        <f t="shared" si="58"/>
        <v>83576.831368869709</v>
      </c>
      <c r="L87" s="135">
        <f t="shared" si="59"/>
        <v>294.35203382531029</v>
      </c>
      <c r="M87" s="135">
        <f t="shared" si="60"/>
        <v>3680.7657932528678</v>
      </c>
      <c r="N87" s="135">
        <f t="shared" si="61"/>
        <v>2083.1672513866574</v>
      </c>
      <c r="O87" s="135">
        <f t="shared" si="62"/>
        <v>0</v>
      </c>
      <c r="P87" s="135">
        <f t="shared" si="63"/>
        <v>0</v>
      </c>
      <c r="Q87" s="135">
        <f t="shared" si="64"/>
        <v>0</v>
      </c>
      <c r="R87" s="135">
        <f t="shared" si="65"/>
        <v>0</v>
      </c>
      <c r="S87" s="135">
        <f t="shared" si="66"/>
        <v>0</v>
      </c>
      <c r="T87" s="135">
        <f t="shared" si="67"/>
        <v>0</v>
      </c>
      <c r="U87" s="135">
        <f t="shared" si="68"/>
        <v>0</v>
      </c>
      <c r="V87" s="135">
        <f t="shared" si="69"/>
        <v>0</v>
      </c>
      <c r="W87" s="135">
        <f t="shared" si="70"/>
        <v>0</v>
      </c>
      <c r="X87" s="135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 x14ac:dyDescent="0.2">
      <c r="A88" s="44">
        <f t="shared" si="73"/>
        <v>77</v>
      </c>
      <c r="B88" s="44"/>
      <c r="C88" s="136">
        <v>38500</v>
      </c>
      <c r="E88" s="137" t="s">
        <v>286</v>
      </c>
      <c r="G88" s="43">
        <v>2.2000000000000002</v>
      </c>
      <c r="H88" s="135" t="str">
        <f t="shared" si="56"/>
        <v>Non-Residential Bills</v>
      </c>
      <c r="I88" s="42">
        <f>'Plt. Class.'!J$88</f>
        <v>5241042.9322416978</v>
      </c>
      <c r="J88" s="135">
        <f t="shared" si="57"/>
        <v>0</v>
      </c>
      <c r="K88" s="135">
        <f t="shared" si="58"/>
        <v>5186792.6839907728</v>
      </c>
      <c r="L88" s="135">
        <f t="shared" si="59"/>
        <v>2635.8401265980415</v>
      </c>
      <c r="M88" s="135">
        <f t="shared" si="60"/>
        <v>32960.22809281214</v>
      </c>
      <c r="N88" s="135">
        <f t="shared" si="61"/>
        <v>18654.180031514898</v>
      </c>
      <c r="O88" s="135">
        <f t="shared" si="62"/>
        <v>0</v>
      </c>
      <c r="P88" s="135">
        <f t="shared" si="63"/>
        <v>0</v>
      </c>
      <c r="Q88" s="135">
        <f t="shared" si="64"/>
        <v>0</v>
      </c>
      <c r="R88" s="135">
        <f t="shared" si="65"/>
        <v>0</v>
      </c>
      <c r="S88" s="135">
        <f t="shared" si="66"/>
        <v>0</v>
      </c>
      <c r="T88" s="135">
        <f t="shared" si="67"/>
        <v>0</v>
      </c>
      <c r="U88" s="135">
        <f t="shared" si="68"/>
        <v>0</v>
      </c>
      <c r="V88" s="135">
        <f t="shared" si="69"/>
        <v>0</v>
      </c>
      <c r="W88" s="135">
        <f t="shared" si="70"/>
        <v>0</v>
      </c>
      <c r="X88" s="135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 x14ac:dyDescent="0.2">
      <c r="A89" s="44">
        <f t="shared" si="73"/>
        <v>78</v>
      </c>
      <c r="B89" s="44"/>
      <c r="C89" s="136">
        <v>38600</v>
      </c>
      <c r="E89" s="137" t="s">
        <v>287</v>
      </c>
      <c r="G89" s="43">
        <v>99</v>
      </c>
      <c r="H89" s="135" t="str">
        <f t="shared" si="56"/>
        <v>-</v>
      </c>
      <c r="I89" s="42">
        <f>'Plt. Class.'!J$89</f>
        <v>0</v>
      </c>
      <c r="J89" s="135">
        <f t="shared" si="57"/>
        <v>0</v>
      </c>
      <c r="K89" s="135">
        <f t="shared" si="58"/>
        <v>0</v>
      </c>
      <c r="L89" s="135">
        <f t="shared" si="59"/>
        <v>0</v>
      </c>
      <c r="M89" s="135">
        <f t="shared" si="60"/>
        <v>0</v>
      </c>
      <c r="N89" s="135">
        <f t="shared" si="61"/>
        <v>0</v>
      </c>
      <c r="O89" s="135">
        <f t="shared" si="62"/>
        <v>0</v>
      </c>
      <c r="P89" s="135">
        <f t="shared" si="63"/>
        <v>0</v>
      </c>
      <c r="Q89" s="135">
        <f t="shared" si="64"/>
        <v>0</v>
      </c>
      <c r="R89" s="135">
        <f t="shared" si="65"/>
        <v>0</v>
      </c>
      <c r="S89" s="135">
        <f t="shared" si="66"/>
        <v>0</v>
      </c>
      <c r="T89" s="135">
        <f t="shared" si="67"/>
        <v>0</v>
      </c>
      <c r="U89" s="135">
        <f t="shared" si="68"/>
        <v>0</v>
      </c>
      <c r="V89" s="135">
        <f t="shared" si="69"/>
        <v>0</v>
      </c>
      <c r="W89" s="135">
        <f t="shared" si="70"/>
        <v>0</v>
      </c>
      <c r="X89" s="135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 x14ac:dyDescent="0.2">
      <c r="A90" s="44">
        <f t="shared" si="73"/>
        <v>79</v>
      </c>
      <c r="B90" s="44"/>
      <c r="C90" s="44"/>
      <c r="D90" s="44"/>
      <c r="E90" s="44"/>
      <c r="G90" s="43"/>
      <c r="H90" s="135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 x14ac:dyDescent="0.2">
      <c r="A91" s="44">
        <f t="shared" si="73"/>
        <v>80</v>
      </c>
      <c r="B91" s="44"/>
      <c r="C91" s="44"/>
      <c r="D91" s="44" t="s">
        <v>66</v>
      </c>
      <c r="E91" s="44"/>
      <c r="G91" s="43"/>
      <c r="H91" s="135"/>
      <c r="I91" s="42">
        <f>'Plt. Class.'!J$91</f>
        <v>264337185.17424867</v>
      </c>
      <c r="J91" s="42">
        <f>SUM(J69:J89)</f>
        <v>204028523.89669144</v>
      </c>
      <c r="K91" s="42">
        <f t="shared" ref="K91:X91" si="74">SUM(K69:K89)</f>
        <v>57474048.37902692</v>
      </c>
      <c r="L91" s="42">
        <f t="shared" si="74"/>
        <v>137724.46508926628</v>
      </c>
      <c r="M91" s="42">
        <f t="shared" si="74"/>
        <v>1722194.6572160253</v>
      </c>
      <c r="N91" s="42">
        <f t="shared" si="74"/>
        <v>974693.77622501319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 x14ac:dyDescent="0.2">
      <c r="A92" s="44">
        <f t="shared" si="73"/>
        <v>81</v>
      </c>
      <c r="B92" s="44"/>
      <c r="C92" s="44"/>
      <c r="D92" s="44"/>
      <c r="E92" s="44"/>
      <c r="G92" s="43"/>
      <c r="H92" s="135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 x14ac:dyDescent="0.2">
      <c r="A93" s="44">
        <f t="shared" si="73"/>
        <v>82</v>
      </c>
      <c r="B93" s="44"/>
      <c r="C93" s="44"/>
      <c r="D93" s="44" t="s">
        <v>148</v>
      </c>
      <c r="E93" s="44"/>
      <c r="G93" s="43"/>
      <c r="H93" s="135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 x14ac:dyDescent="0.2">
      <c r="A94" s="44">
        <f t="shared" si="73"/>
        <v>83</v>
      </c>
      <c r="B94" s="44"/>
      <c r="C94" s="44"/>
      <c r="D94" s="44"/>
      <c r="E94" s="44"/>
      <c r="G94" s="43"/>
      <c r="H94" s="135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 x14ac:dyDescent="0.2">
      <c r="A95" s="44">
        <f t="shared" si="73"/>
        <v>84</v>
      </c>
      <c r="B95" s="44"/>
      <c r="C95" s="136">
        <v>38900</v>
      </c>
      <c r="E95" s="137" t="s">
        <v>115</v>
      </c>
      <c r="G95" s="43">
        <v>6.2</v>
      </c>
      <c r="H95" s="135" t="str">
        <f t="shared" ref="H95:H129" si="75">VLOOKUP($G95,alloc,3)</f>
        <v>P, S, T &amp; D Plant - Customer</v>
      </c>
      <c r="I95" s="42">
        <f>'Plt. Class.'!J$95</f>
        <v>469752.15951329278</v>
      </c>
      <c r="J95" s="135">
        <f t="shared" ref="J95:J129" si="76">$I95*VLOOKUP($G95,alloc,6)</f>
        <v>362577.96889076184</v>
      </c>
      <c r="K95" s="135">
        <f t="shared" ref="K95:K129" si="77">$I95*VLOOKUP($G95,alloc,7)</f>
        <v>102136.81561382352</v>
      </c>
      <c r="L95" s="135">
        <f t="shared" ref="L95:L129" si="78">$I95*VLOOKUP($G95,alloc,8)</f>
        <v>244.74939025642075</v>
      </c>
      <c r="M95" s="135">
        <f t="shared" ref="M95:M129" si="79">$I95*VLOOKUP($G95,alloc,9)</f>
        <v>3060.5026636573834</v>
      </c>
      <c r="N95" s="135">
        <f t="shared" ref="N95:N129" si="80">$I95*VLOOKUP($G95,alloc,10)</f>
        <v>1732.1229547936891</v>
      </c>
      <c r="O95" s="135">
        <f t="shared" ref="O95:O129" si="81">$I95*VLOOKUP($G95,alloc,11)</f>
        <v>0</v>
      </c>
      <c r="P95" s="135">
        <f t="shared" ref="P95:P129" si="82">$I95*VLOOKUP($G95,alloc,12)</f>
        <v>0</v>
      </c>
      <c r="Q95" s="135">
        <f t="shared" ref="Q95:Q129" si="83">$I95*VLOOKUP($G95,alloc,13)</f>
        <v>0</v>
      </c>
      <c r="R95" s="135">
        <f t="shared" ref="R95:R129" si="84">$I95*VLOOKUP($G95,alloc,14)</f>
        <v>0</v>
      </c>
      <c r="S95" s="135">
        <f t="shared" ref="S95:S129" si="85">$I95*VLOOKUP($G95,alloc,15)</f>
        <v>0</v>
      </c>
      <c r="T95" s="135">
        <f t="shared" ref="T95:T129" si="86">$I95*VLOOKUP($G95,alloc,16)</f>
        <v>0</v>
      </c>
      <c r="U95" s="135">
        <f t="shared" ref="U95:U129" si="87">$I95*VLOOKUP($G95,alloc,17)</f>
        <v>0</v>
      </c>
      <c r="V95" s="135">
        <f t="shared" ref="V95:V129" si="88">$I95*VLOOKUP($G95,alloc,18)</f>
        <v>0</v>
      </c>
      <c r="W95" s="135">
        <f t="shared" ref="W95:W129" si="89">$I95*VLOOKUP($G95,alloc,19)</f>
        <v>0</v>
      </c>
      <c r="X95" s="135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 x14ac:dyDescent="0.2">
      <c r="A96" s="44">
        <f t="shared" si="73"/>
        <v>85</v>
      </c>
      <c r="B96" s="44"/>
      <c r="C96" s="136">
        <v>39000</v>
      </c>
      <c r="E96" s="137" t="s">
        <v>139</v>
      </c>
      <c r="G96" s="43">
        <v>6.2</v>
      </c>
      <c r="H96" s="135" t="str">
        <f t="shared" si="75"/>
        <v>P, S, T &amp; D Plant - Customer</v>
      </c>
      <c r="I96" s="42">
        <f>'Plt. Class.'!J$96</f>
        <v>2944670.5820086203</v>
      </c>
      <c r="J96" s="135">
        <f t="shared" si="76"/>
        <v>2272842.5129184546</v>
      </c>
      <c r="K96" s="135">
        <f t="shared" si="77"/>
        <v>640250.971043283</v>
      </c>
      <c r="L96" s="135">
        <f t="shared" si="78"/>
        <v>1534.2267509729995</v>
      </c>
      <c r="M96" s="135">
        <f t="shared" si="79"/>
        <v>19184.950994516712</v>
      </c>
      <c r="N96" s="135">
        <f t="shared" si="80"/>
        <v>10857.920301393509</v>
      </c>
      <c r="O96" s="135">
        <f t="shared" si="81"/>
        <v>0</v>
      </c>
      <c r="P96" s="135">
        <f t="shared" si="82"/>
        <v>0</v>
      </c>
      <c r="Q96" s="135">
        <f t="shared" si="83"/>
        <v>0</v>
      </c>
      <c r="R96" s="135">
        <f t="shared" si="84"/>
        <v>0</v>
      </c>
      <c r="S96" s="135">
        <f t="shared" si="85"/>
        <v>0</v>
      </c>
      <c r="T96" s="135">
        <f t="shared" si="86"/>
        <v>0</v>
      </c>
      <c r="U96" s="135">
        <f t="shared" si="87"/>
        <v>0</v>
      </c>
      <c r="V96" s="135">
        <f t="shared" si="88"/>
        <v>0</v>
      </c>
      <c r="W96" s="135">
        <f t="shared" si="89"/>
        <v>0</v>
      </c>
      <c r="X96" s="135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 x14ac:dyDescent="0.2">
      <c r="A97" s="44">
        <f t="shared" si="73"/>
        <v>86</v>
      </c>
      <c r="B97" s="44"/>
      <c r="C97" s="136">
        <v>39001</v>
      </c>
      <c r="E97" s="137" t="s">
        <v>291</v>
      </c>
      <c r="G97" s="43">
        <v>6.2</v>
      </c>
      <c r="H97" s="135" t="str">
        <f t="shared" si="75"/>
        <v>P, S, T &amp; D Plant - Customer</v>
      </c>
      <c r="I97" s="42">
        <f>'Plt. Class.'!J$97</f>
        <v>0</v>
      </c>
      <c r="J97" s="135">
        <f t="shared" si="76"/>
        <v>0</v>
      </c>
      <c r="K97" s="135">
        <f t="shared" si="77"/>
        <v>0</v>
      </c>
      <c r="L97" s="135">
        <f t="shared" si="78"/>
        <v>0</v>
      </c>
      <c r="M97" s="135">
        <f t="shared" si="79"/>
        <v>0</v>
      </c>
      <c r="N97" s="135">
        <f t="shared" si="80"/>
        <v>0</v>
      </c>
      <c r="O97" s="135">
        <f t="shared" si="81"/>
        <v>0</v>
      </c>
      <c r="P97" s="135">
        <f t="shared" si="82"/>
        <v>0</v>
      </c>
      <c r="Q97" s="135">
        <f t="shared" si="83"/>
        <v>0</v>
      </c>
      <c r="R97" s="135">
        <f t="shared" si="84"/>
        <v>0</v>
      </c>
      <c r="S97" s="135">
        <f t="shared" si="85"/>
        <v>0</v>
      </c>
      <c r="T97" s="135">
        <f t="shared" si="86"/>
        <v>0</v>
      </c>
      <c r="U97" s="135">
        <f t="shared" si="87"/>
        <v>0</v>
      </c>
      <c r="V97" s="135">
        <f t="shared" si="88"/>
        <v>0</v>
      </c>
      <c r="W97" s="135">
        <f t="shared" si="89"/>
        <v>0</v>
      </c>
      <c r="X97" s="135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 x14ac:dyDescent="0.2">
      <c r="A98" s="44">
        <f t="shared" si="73"/>
        <v>87</v>
      </c>
      <c r="B98" s="44"/>
      <c r="C98" s="136">
        <v>39002</v>
      </c>
      <c r="E98" s="137" t="s">
        <v>292</v>
      </c>
      <c r="G98" s="43">
        <v>6.2</v>
      </c>
      <c r="H98" s="135" t="str">
        <f t="shared" si="75"/>
        <v>P, S, T &amp; D Plant - Customer</v>
      </c>
      <c r="I98" s="42">
        <f>'Plt. Class.'!J$98</f>
        <v>67113.357957733955</v>
      </c>
      <c r="J98" s="135">
        <f t="shared" si="76"/>
        <v>51801.411703920523</v>
      </c>
      <c r="K98" s="135">
        <f t="shared" si="77"/>
        <v>14592.257913312769</v>
      </c>
      <c r="L98" s="135">
        <f t="shared" si="78"/>
        <v>34.967276053047023</v>
      </c>
      <c r="M98" s="135">
        <f t="shared" si="79"/>
        <v>437.25314857402782</v>
      </c>
      <c r="N98" s="135">
        <f t="shared" si="80"/>
        <v>247.46791587359834</v>
      </c>
      <c r="O98" s="135">
        <f t="shared" si="81"/>
        <v>0</v>
      </c>
      <c r="P98" s="135">
        <f t="shared" si="82"/>
        <v>0</v>
      </c>
      <c r="Q98" s="135">
        <f t="shared" si="83"/>
        <v>0</v>
      </c>
      <c r="R98" s="135">
        <f t="shared" si="84"/>
        <v>0</v>
      </c>
      <c r="S98" s="135">
        <f t="shared" si="85"/>
        <v>0</v>
      </c>
      <c r="T98" s="135">
        <f t="shared" si="86"/>
        <v>0</v>
      </c>
      <c r="U98" s="135">
        <f t="shared" si="87"/>
        <v>0</v>
      </c>
      <c r="V98" s="135">
        <f t="shared" si="88"/>
        <v>0</v>
      </c>
      <c r="W98" s="135">
        <f t="shared" si="89"/>
        <v>0</v>
      </c>
      <c r="X98" s="135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 x14ac:dyDescent="0.2">
      <c r="A99" s="44">
        <f t="shared" si="73"/>
        <v>88</v>
      </c>
      <c r="B99" s="44"/>
      <c r="C99" s="136">
        <v>39003</v>
      </c>
      <c r="E99" s="137" t="s">
        <v>278</v>
      </c>
      <c r="G99" s="43">
        <v>6.2</v>
      </c>
      <c r="H99" s="135" t="str">
        <f t="shared" si="75"/>
        <v>P, S, T &amp; D Plant - Customer</v>
      </c>
      <c r="I99" s="42">
        <f>'Plt. Class.'!J$99</f>
        <v>274943.12839523226</v>
      </c>
      <c r="J99" s="135">
        <f t="shared" si="76"/>
        <v>212214.7158563394</v>
      </c>
      <c r="K99" s="135">
        <f t="shared" si="77"/>
        <v>59780.0670853478</v>
      </c>
      <c r="L99" s="135">
        <f t="shared" si="78"/>
        <v>143.25035376026133</v>
      </c>
      <c r="M99" s="135">
        <f t="shared" si="79"/>
        <v>1791.2938977858835</v>
      </c>
      <c r="N99" s="135">
        <f t="shared" si="80"/>
        <v>1013.8012019989322</v>
      </c>
      <c r="O99" s="135">
        <f t="shared" si="81"/>
        <v>0</v>
      </c>
      <c r="P99" s="135">
        <f t="shared" si="82"/>
        <v>0</v>
      </c>
      <c r="Q99" s="135">
        <f t="shared" si="83"/>
        <v>0</v>
      </c>
      <c r="R99" s="135">
        <f t="shared" si="84"/>
        <v>0</v>
      </c>
      <c r="S99" s="135">
        <f t="shared" si="85"/>
        <v>0</v>
      </c>
      <c r="T99" s="135">
        <f t="shared" si="86"/>
        <v>0</v>
      </c>
      <c r="U99" s="135">
        <f t="shared" si="87"/>
        <v>0</v>
      </c>
      <c r="V99" s="135">
        <f t="shared" si="88"/>
        <v>0</v>
      </c>
      <c r="W99" s="135">
        <f t="shared" si="89"/>
        <v>0</v>
      </c>
      <c r="X99" s="135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 x14ac:dyDescent="0.2">
      <c r="A100" s="44">
        <f t="shared" si="73"/>
        <v>89</v>
      </c>
      <c r="B100" s="44"/>
      <c r="C100" s="136">
        <v>39004</v>
      </c>
      <c r="E100" s="137" t="s">
        <v>293</v>
      </c>
      <c r="G100" s="43">
        <v>6.2</v>
      </c>
      <c r="H100" s="135" t="str">
        <f t="shared" si="75"/>
        <v>P, S, T &amp; D Plant - Customer</v>
      </c>
      <c r="I100" s="42">
        <f>'Plt. Class.'!J$100</f>
        <v>5022.3080392547154</v>
      </c>
      <c r="J100" s="135">
        <f t="shared" si="76"/>
        <v>3876.4659430271126</v>
      </c>
      <c r="K100" s="135">
        <f t="shared" si="77"/>
        <v>1091.9855071931115</v>
      </c>
      <c r="L100" s="135">
        <f t="shared" si="78"/>
        <v>2.6167135273227591</v>
      </c>
      <c r="M100" s="135">
        <f t="shared" si="79"/>
        <v>32.72105688193647</v>
      </c>
      <c r="N100" s="135">
        <f t="shared" si="80"/>
        <v>18.518818625232548</v>
      </c>
      <c r="O100" s="135">
        <f t="shared" si="81"/>
        <v>0</v>
      </c>
      <c r="P100" s="135">
        <f t="shared" si="82"/>
        <v>0</v>
      </c>
      <c r="Q100" s="135">
        <f t="shared" si="83"/>
        <v>0</v>
      </c>
      <c r="R100" s="135">
        <f t="shared" si="84"/>
        <v>0</v>
      </c>
      <c r="S100" s="135">
        <f t="shared" si="85"/>
        <v>0</v>
      </c>
      <c r="T100" s="135">
        <f t="shared" si="86"/>
        <v>0</v>
      </c>
      <c r="U100" s="135">
        <f t="shared" si="87"/>
        <v>0</v>
      </c>
      <c r="V100" s="135">
        <f t="shared" si="88"/>
        <v>0</v>
      </c>
      <c r="W100" s="135">
        <f t="shared" si="89"/>
        <v>0</v>
      </c>
      <c r="X100" s="135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 x14ac:dyDescent="0.2">
      <c r="A101" s="44">
        <f t="shared" si="73"/>
        <v>90</v>
      </c>
      <c r="B101" s="44"/>
      <c r="C101" s="136">
        <v>39009</v>
      </c>
      <c r="E101" s="137" t="s">
        <v>294</v>
      </c>
      <c r="G101" s="43">
        <v>6.2</v>
      </c>
      <c r="H101" s="135" t="str">
        <f t="shared" si="75"/>
        <v>P, S, T &amp; D Plant - Customer</v>
      </c>
      <c r="I101" s="42">
        <f>'Plt. Class.'!J$101</f>
        <v>483125.94839313161</v>
      </c>
      <c r="J101" s="135">
        <f t="shared" si="76"/>
        <v>372900.52113501308</v>
      </c>
      <c r="K101" s="135">
        <f t="shared" si="77"/>
        <v>105044.63877379273</v>
      </c>
      <c r="L101" s="135">
        <f t="shared" si="78"/>
        <v>251.71737668813833</v>
      </c>
      <c r="M101" s="135">
        <f t="shared" si="79"/>
        <v>3147.6348154975071</v>
      </c>
      <c r="N101" s="135">
        <f t="shared" si="80"/>
        <v>1781.4362921402053</v>
      </c>
      <c r="O101" s="135">
        <f t="shared" si="81"/>
        <v>0</v>
      </c>
      <c r="P101" s="135">
        <f t="shared" si="82"/>
        <v>0</v>
      </c>
      <c r="Q101" s="135">
        <f t="shared" si="83"/>
        <v>0</v>
      </c>
      <c r="R101" s="135">
        <f t="shared" si="84"/>
        <v>0</v>
      </c>
      <c r="S101" s="135">
        <f t="shared" si="85"/>
        <v>0</v>
      </c>
      <c r="T101" s="135">
        <f t="shared" si="86"/>
        <v>0</v>
      </c>
      <c r="U101" s="135">
        <f t="shared" si="87"/>
        <v>0</v>
      </c>
      <c r="V101" s="135">
        <f t="shared" si="88"/>
        <v>0</v>
      </c>
      <c r="W101" s="135">
        <f t="shared" si="89"/>
        <v>0</v>
      </c>
      <c r="X101" s="135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 x14ac:dyDescent="0.2">
      <c r="A102" s="44">
        <f t="shared" si="73"/>
        <v>91</v>
      </c>
      <c r="B102" s="44"/>
      <c r="C102" s="136">
        <v>39100</v>
      </c>
      <c r="E102" s="137" t="s">
        <v>295</v>
      </c>
      <c r="G102" s="43">
        <v>6.2</v>
      </c>
      <c r="H102" s="135" t="str">
        <f t="shared" si="75"/>
        <v>P, S, T &amp; D Plant - Customer</v>
      </c>
      <c r="I102" s="42">
        <f>'Plt. Class.'!J$102</f>
        <v>723427.74807082152</v>
      </c>
      <c r="J102" s="135">
        <f t="shared" si="76"/>
        <v>558377.34478219855</v>
      </c>
      <c r="K102" s="135">
        <f t="shared" si="77"/>
        <v>157292.74473413511</v>
      </c>
      <c r="L102" s="135">
        <f t="shared" si="78"/>
        <v>376.91897024668992</v>
      </c>
      <c r="M102" s="135">
        <f t="shared" si="79"/>
        <v>4713.2354904517679</v>
      </c>
      <c r="N102" s="135">
        <f t="shared" si="80"/>
        <v>2667.5040937895196</v>
      </c>
      <c r="O102" s="135">
        <f t="shared" si="81"/>
        <v>0</v>
      </c>
      <c r="P102" s="135">
        <f t="shared" si="82"/>
        <v>0</v>
      </c>
      <c r="Q102" s="135">
        <f t="shared" si="83"/>
        <v>0</v>
      </c>
      <c r="R102" s="135">
        <f t="shared" si="84"/>
        <v>0</v>
      </c>
      <c r="S102" s="135">
        <f t="shared" si="85"/>
        <v>0</v>
      </c>
      <c r="T102" s="135">
        <f t="shared" si="86"/>
        <v>0</v>
      </c>
      <c r="U102" s="135">
        <f t="shared" si="87"/>
        <v>0</v>
      </c>
      <c r="V102" s="135">
        <f t="shared" si="88"/>
        <v>0</v>
      </c>
      <c r="W102" s="135">
        <f t="shared" si="89"/>
        <v>0</v>
      </c>
      <c r="X102" s="135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 x14ac:dyDescent="0.2">
      <c r="A103" s="44">
        <f t="shared" si="73"/>
        <v>92</v>
      </c>
      <c r="B103" s="44"/>
      <c r="C103" s="136">
        <v>39102</v>
      </c>
      <c r="E103" s="137" t="s">
        <v>296</v>
      </c>
      <c r="G103" s="43">
        <v>6.2</v>
      </c>
      <c r="H103" s="135" t="str">
        <f t="shared" si="75"/>
        <v>P, S, T &amp; D Plant - Customer</v>
      </c>
      <c r="I103" s="42">
        <f>'Plt. Class.'!J$103</f>
        <v>0</v>
      </c>
      <c r="J103" s="135">
        <f t="shared" si="76"/>
        <v>0</v>
      </c>
      <c r="K103" s="135">
        <f t="shared" si="77"/>
        <v>0</v>
      </c>
      <c r="L103" s="135">
        <f t="shared" si="78"/>
        <v>0</v>
      </c>
      <c r="M103" s="135">
        <f t="shared" si="79"/>
        <v>0</v>
      </c>
      <c r="N103" s="135">
        <f t="shared" si="80"/>
        <v>0</v>
      </c>
      <c r="O103" s="135">
        <f t="shared" si="81"/>
        <v>0</v>
      </c>
      <c r="P103" s="135">
        <f t="shared" si="82"/>
        <v>0</v>
      </c>
      <c r="Q103" s="135">
        <f t="shared" si="83"/>
        <v>0</v>
      </c>
      <c r="R103" s="135">
        <f t="shared" si="84"/>
        <v>0</v>
      </c>
      <c r="S103" s="135">
        <f t="shared" si="85"/>
        <v>0</v>
      </c>
      <c r="T103" s="135">
        <f t="shared" si="86"/>
        <v>0</v>
      </c>
      <c r="U103" s="135">
        <f t="shared" si="87"/>
        <v>0</v>
      </c>
      <c r="V103" s="135">
        <f t="shared" si="88"/>
        <v>0</v>
      </c>
      <c r="W103" s="135">
        <f t="shared" si="89"/>
        <v>0</v>
      </c>
      <c r="X103" s="135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 x14ac:dyDescent="0.2">
      <c r="A104" s="44">
        <f t="shared" si="73"/>
        <v>93</v>
      </c>
      <c r="B104" s="44"/>
      <c r="C104" s="136">
        <v>39103</v>
      </c>
      <c r="E104" s="137" t="s">
        <v>297</v>
      </c>
      <c r="G104" s="43">
        <v>6.2</v>
      </c>
      <c r="H104" s="135" t="str">
        <f t="shared" si="75"/>
        <v>P, S, T &amp; D Plant - Customer</v>
      </c>
      <c r="I104" s="42">
        <f>'Plt. Class.'!J$104</f>
        <v>0</v>
      </c>
      <c r="J104" s="135">
        <f t="shared" si="76"/>
        <v>0</v>
      </c>
      <c r="K104" s="135">
        <f t="shared" si="77"/>
        <v>0</v>
      </c>
      <c r="L104" s="135">
        <f t="shared" si="78"/>
        <v>0</v>
      </c>
      <c r="M104" s="135">
        <f t="shared" si="79"/>
        <v>0</v>
      </c>
      <c r="N104" s="135">
        <f t="shared" si="80"/>
        <v>0</v>
      </c>
      <c r="O104" s="135">
        <f t="shared" si="81"/>
        <v>0</v>
      </c>
      <c r="P104" s="135">
        <f t="shared" si="82"/>
        <v>0</v>
      </c>
      <c r="Q104" s="135">
        <f t="shared" si="83"/>
        <v>0</v>
      </c>
      <c r="R104" s="135">
        <f t="shared" si="84"/>
        <v>0</v>
      </c>
      <c r="S104" s="135">
        <f t="shared" si="85"/>
        <v>0</v>
      </c>
      <c r="T104" s="135">
        <f t="shared" si="86"/>
        <v>0</v>
      </c>
      <c r="U104" s="135">
        <f t="shared" si="87"/>
        <v>0</v>
      </c>
      <c r="V104" s="135">
        <f t="shared" si="88"/>
        <v>0</v>
      </c>
      <c r="W104" s="135">
        <f t="shared" si="89"/>
        <v>0</v>
      </c>
      <c r="X104" s="135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 x14ac:dyDescent="0.2">
      <c r="A105" s="44">
        <f t="shared" si="73"/>
        <v>94</v>
      </c>
      <c r="B105" s="44"/>
      <c r="C105" s="136">
        <v>39200</v>
      </c>
      <c r="E105" s="137" t="s">
        <v>298</v>
      </c>
      <c r="G105" s="43">
        <v>6.2</v>
      </c>
      <c r="H105" s="135" t="str">
        <f t="shared" si="75"/>
        <v>P, S, T &amp; D Plant - Customer</v>
      </c>
      <c r="I105" s="42">
        <f>'Plt. Class.'!J$105</f>
        <v>85672.447647731839</v>
      </c>
      <c r="J105" s="135">
        <f t="shared" si="76"/>
        <v>66126.235779732975</v>
      </c>
      <c r="K105" s="135">
        <f t="shared" si="77"/>
        <v>18627.505614125283</v>
      </c>
      <c r="L105" s="135">
        <f t="shared" si="78"/>
        <v>44.636898200282033</v>
      </c>
      <c r="M105" s="135">
        <f t="shared" si="79"/>
        <v>558.16827856543659</v>
      </c>
      <c r="N105" s="135">
        <f t="shared" si="80"/>
        <v>315.90107710786953</v>
      </c>
      <c r="O105" s="135">
        <f t="shared" si="81"/>
        <v>0</v>
      </c>
      <c r="P105" s="135">
        <f t="shared" si="82"/>
        <v>0</v>
      </c>
      <c r="Q105" s="135">
        <f t="shared" si="83"/>
        <v>0</v>
      </c>
      <c r="R105" s="135">
        <f t="shared" si="84"/>
        <v>0</v>
      </c>
      <c r="S105" s="135">
        <f t="shared" si="85"/>
        <v>0</v>
      </c>
      <c r="T105" s="135">
        <f t="shared" si="86"/>
        <v>0</v>
      </c>
      <c r="U105" s="135">
        <f t="shared" si="87"/>
        <v>0</v>
      </c>
      <c r="V105" s="135">
        <f t="shared" si="88"/>
        <v>0</v>
      </c>
      <c r="W105" s="135">
        <f t="shared" si="89"/>
        <v>0</v>
      </c>
      <c r="X105" s="135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 x14ac:dyDescent="0.2">
      <c r="A106" s="44">
        <f t="shared" si="73"/>
        <v>95</v>
      </c>
      <c r="B106" s="44"/>
      <c r="C106" s="136">
        <v>39201</v>
      </c>
      <c r="E106" s="137" t="s">
        <v>299</v>
      </c>
      <c r="G106" s="43">
        <v>6.2</v>
      </c>
      <c r="H106" s="135" t="str">
        <f t="shared" si="75"/>
        <v>P, S, T &amp; D Plant - Customer</v>
      </c>
      <c r="I106" s="42">
        <f>'Plt. Class.'!J$106</f>
        <v>0</v>
      </c>
      <c r="J106" s="135">
        <f t="shared" si="76"/>
        <v>0</v>
      </c>
      <c r="K106" s="135">
        <f t="shared" si="77"/>
        <v>0</v>
      </c>
      <c r="L106" s="135">
        <f t="shared" si="78"/>
        <v>0</v>
      </c>
      <c r="M106" s="135">
        <f t="shared" si="79"/>
        <v>0</v>
      </c>
      <c r="N106" s="135">
        <f t="shared" si="80"/>
        <v>0</v>
      </c>
      <c r="O106" s="135">
        <f t="shared" si="81"/>
        <v>0</v>
      </c>
      <c r="P106" s="135">
        <f t="shared" si="82"/>
        <v>0</v>
      </c>
      <c r="Q106" s="135">
        <f t="shared" si="83"/>
        <v>0</v>
      </c>
      <c r="R106" s="135">
        <f t="shared" si="84"/>
        <v>0</v>
      </c>
      <c r="S106" s="135">
        <f t="shared" si="85"/>
        <v>0</v>
      </c>
      <c r="T106" s="135">
        <f t="shared" si="86"/>
        <v>0</v>
      </c>
      <c r="U106" s="135">
        <f t="shared" si="87"/>
        <v>0</v>
      </c>
      <c r="V106" s="135">
        <f t="shared" si="88"/>
        <v>0</v>
      </c>
      <c r="W106" s="135">
        <f t="shared" si="89"/>
        <v>0</v>
      </c>
      <c r="X106" s="135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 x14ac:dyDescent="0.2">
      <c r="A107" s="44">
        <f t="shared" si="73"/>
        <v>96</v>
      </c>
      <c r="B107" s="44"/>
      <c r="C107" s="136">
        <v>39202</v>
      </c>
      <c r="E107" s="137" t="s">
        <v>300</v>
      </c>
      <c r="G107" s="43">
        <v>6.2</v>
      </c>
      <c r="H107" s="135" t="str">
        <f t="shared" si="75"/>
        <v>P, S, T &amp; D Plant - Customer</v>
      </c>
      <c r="I107" s="42">
        <f>'Plt. Class.'!J$107</f>
        <v>0</v>
      </c>
      <c r="J107" s="135">
        <f t="shared" si="76"/>
        <v>0</v>
      </c>
      <c r="K107" s="135">
        <f t="shared" si="77"/>
        <v>0</v>
      </c>
      <c r="L107" s="135">
        <f t="shared" si="78"/>
        <v>0</v>
      </c>
      <c r="M107" s="135">
        <f t="shared" si="79"/>
        <v>0</v>
      </c>
      <c r="N107" s="135">
        <f t="shared" si="80"/>
        <v>0</v>
      </c>
      <c r="O107" s="135">
        <f t="shared" si="81"/>
        <v>0</v>
      </c>
      <c r="P107" s="135">
        <f t="shared" si="82"/>
        <v>0</v>
      </c>
      <c r="Q107" s="135">
        <f t="shared" si="83"/>
        <v>0</v>
      </c>
      <c r="R107" s="135">
        <f t="shared" si="84"/>
        <v>0</v>
      </c>
      <c r="S107" s="135">
        <f t="shared" si="85"/>
        <v>0</v>
      </c>
      <c r="T107" s="135">
        <f t="shared" si="86"/>
        <v>0</v>
      </c>
      <c r="U107" s="135">
        <f t="shared" si="87"/>
        <v>0</v>
      </c>
      <c r="V107" s="135">
        <f t="shared" si="88"/>
        <v>0</v>
      </c>
      <c r="W107" s="135">
        <f t="shared" si="89"/>
        <v>0</v>
      </c>
      <c r="X107" s="135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 x14ac:dyDescent="0.2">
      <c r="A108" s="44">
        <f t="shared" si="73"/>
        <v>97</v>
      </c>
      <c r="B108" s="44"/>
      <c r="C108" s="136">
        <v>39300</v>
      </c>
      <c r="E108" s="137" t="s">
        <v>186</v>
      </c>
      <c r="G108" s="43">
        <v>6.2</v>
      </c>
      <c r="H108" s="135" t="str">
        <f t="shared" si="75"/>
        <v>P, S, T &amp; D Plant - Customer</v>
      </c>
      <c r="I108" s="42">
        <f>'Plt. Class.'!J$108</f>
        <v>0</v>
      </c>
      <c r="J108" s="135">
        <f t="shared" si="76"/>
        <v>0</v>
      </c>
      <c r="K108" s="135">
        <f t="shared" si="77"/>
        <v>0</v>
      </c>
      <c r="L108" s="135">
        <f t="shared" si="78"/>
        <v>0</v>
      </c>
      <c r="M108" s="135">
        <f t="shared" si="79"/>
        <v>0</v>
      </c>
      <c r="N108" s="135">
        <f t="shared" si="80"/>
        <v>0</v>
      </c>
      <c r="O108" s="135">
        <f t="shared" si="81"/>
        <v>0</v>
      </c>
      <c r="P108" s="135">
        <f t="shared" si="82"/>
        <v>0</v>
      </c>
      <c r="Q108" s="135">
        <f t="shared" si="83"/>
        <v>0</v>
      </c>
      <c r="R108" s="135">
        <f t="shared" si="84"/>
        <v>0</v>
      </c>
      <c r="S108" s="135">
        <f t="shared" si="85"/>
        <v>0</v>
      </c>
      <c r="T108" s="135">
        <f t="shared" si="86"/>
        <v>0</v>
      </c>
      <c r="U108" s="135">
        <f t="shared" si="87"/>
        <v>0</v>
      </c>
      <c r="V108" s="135">
        <f t="shared" si="88"/>
        <v>0</v>
      </c>
      <c r="W108" s="135">
        <f t="shared" si="89"/>
        <v>0</v>
      </c>
      <c r="X108" s="135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 x14ac:dyDescent="0.2">
      <c r="A109" s="44">
        <f t="shared" si="73"/>
        <v>98</v>
      </c>
      <c r="B109" s="44"/>
      <c r="C109" s="136">
        <v>39400</v>
      </c>
      <c r="E109" s="137" t="s">
        <v>301</v>
      </c>
      <c r="G109" s="43">
        <v>6.2</v>
      </c>
      <c r="H109" s="135" t="str">
        <f t="shared" si="75"/>
        <v>P, S, T &amp; D Plant - Customer</v>
      </c>
      <c r="I109" s="42">
        <f>'Plt. Class.'!J$109</f>
        <v>1581103.4439525853</v>
      </c>
      <c r="J109" s="135">
        <f t="shared" si="76"/>
        <v>1220373.9008001192</v>
      </c>
      <c r="K109" s="135">
        <f t="shared" si="77"/>
        <v>343774.62168281281</v>
      </c>
      <c r="L109" s="135">
        <f t="shared" si="78"/>
        <v>823.78355480188441</v>
      </c>
      <c r="M109" s="135">
        <f t="shared" si="79"/>
        <v>10301.115606894446</v>
      </c>
      <c r="N109" s="135">
        <f t="shared" si="80"/>
        <v>5830.022307957337</v>
      </c>
      <c r="O109" s="135">
        <f t="shared" si="81"/>
        <v>0</v>
      </c>
      <c r="P109" s="135">
        <f t="shared" si="82"/>
        <v>0</v>
      </c>
      <c r="Q109" s="135">
        <f t="shared" si="83"/>
        <v>0</v>
      </c>
      <c r="R109" s="135">
        <f t="shared" si="84"/>
        <v>0</v>
      </c>
      <c r="S109" s="135">
        <f t="shared" si="85"/>
        <v>0</v>
      </c>
      <c r="T109" s="135">
        <f t="shared" si="86"/>
        <v>0</v>
      </c>
      <c r="U109" s="135">
        <f t="shared" si="87"/>
        <v>0</v>
      </c>
      <c r="V109" s="135">
        <f t="shared" si="88"/>
        <v>0</v>
      </c>
      <c r="W109" s="135">
        <f t="shared" si="89"/>
        <v>0</v>
      </c>
      <c r="X109" s="135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 x14ac:dyDescent="0.2">
      <c r="A110" s="44">
        <f t="shared" si="73"/>
        <v>99</v>
      </c>
      <c r="B110" s="44"/>
      <c r="C110" s="136">
        <v>39600</v>
      </c>
      <c r="E110" s="137" t="s">
        <v>302</v>
      </c>
      <c r="G110" s="43">
        <v>6.2</v>
      </c>
      <c r="H110" s="135" t="str">
        <f t="shared" si="75"/>
        <v>P, S, T &amp; D Plant - Customer</v>
      </c>
      <c r="I110" s="42">
        <f>'Plt. Class.'!J$110</f>
        <v>0</v>
      </c>
      <c r="J110" s="135">
        <f t="shared" si="76"/>
        <v>0</v>
      </c>
      <c r="K110" s="135">
        <f t="shared" si="77"/>
        <v>0</v>
      </c>
      <c r="L110" s="135">
        <f t="shared" si="78"/>
        <v>0</v>
      </c>
      <c r="M110" s="135">
        <f t="shared" si="79"/>
        <v>0</v>
      </c>
      <c r="N110" s="135">
        <f t="shared" si="80"/>
        <v>0</v>
      </c>
      <c r="O110" s="135">
        <f t="shared" si="81"/>
        <v>0</v>
      </c>
      <c r="P110" s="135">
        <f t="shared" si="82"/>
        <v>0</v>
      </c>
      <c r="Q110" s="135">
        <f t="shared" si="83"/>
        <v>0</v>
      </c>
      <c r="R110" s="135">
        <f t="shared" si="84"/>
        <v>0</v>
      </c>
      <c r="S110" s="135">
        <f t="shared" si="85"/>
        <v>0</v>
      </c>
      <c r="T110" s="135">
        <f t="shared" si="86"/>
        <v>0</v>
      </c>
      <c r="U110" s="135">
        <f t="shared" si="87"/>
        <v>0</v>
      </c>
      <c r="V110" s="135">
        <f t="shared" si="88"/>
        <v>0</v>
      </c>
      <c r="W110" s="135">
        <f t="shared" si="89"/>
        <v>0</v>
      </c>
      <c r="X110" s="135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 x14ac:dyDescent="0.2">
      <c r="A111" s="44">
        <f t="shared" si="73"/>
        <v>100</v>
      </c>
      <c r="B111" s="44"/>
      <c r="C111" s="136">
        <v>39603</v>
      </c>
      <c r="E111" s="137" t="s">
        <v>303</v>
      </c>
      <c r="G111" s="43">
        <v>6.2</v>
      </c>
      <c r="H111" s="135" t="str">
        <f t="shared" si="75"/>
        <v>P, S, T &amp; D Plant - Customer</v>
      </c>
      <c r="I111" s="42">
        <f>'Plt. Class.'!J$111</f>
        <v>15356.079953709797</v>
      </c>
      <c r="J111" s="135">
        <f t="shared" si="76"/>
        <v>11852.582616137368</v>
      </c>
      <c r="K111" s="135">
        <f t="shared" si="77"/>
        <v>3338.8268154173479</v>
      </c>
      <c r="L111" s="135">
        <f t="shared" si="78"/>
        <v>8.0007960139946217</v>
      </c>
      <c r="M111" s="135">
        <f t="shared" si="79"/>
        <v>100.04706237084298</v>
      </c>
      <c r="N111" s="135">
        <f t="shared" si="80"/>
        <v>56.622663770245595</v>
      </c>
      <c r="O111" s="135">
        <f t="shared" si="81"/>
        <v>0</v>
      </c>
      <c r="P111" s="135">
        <f t="shared" si="82"/>
        <v>0</v>
      </c>
      <c r="Q111" s="135">
        <f t="shared" si="83"/>
        <v>0</v>
      </c>
      <c r="R111" s="135">
        <f t="shared" si="84"/>
        <v>0</v>
      </c>
      <c r="S111" s="135">
        <f t="shared" si="85"/>
        <v>0</v>
      </c>
      <c r="T111" s="135">
        <f t="shared" si="86"/>
        <v>0</v>
      </c>
      <c r="U111" s="135">
        <f t="shared" si="87"/>
        <v>0</v>
      </c>
      <c r="V111" s="135">
        <f t="shared" si="88"/>
        <v>0</v>
      </c>
      <c r="W111" s="135">
        <f t="shared" si="89"/>
        <v>0</v>
      </c>
      <c r="X111" s="135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 x14ac:dyDescent="0.2">
      <c r="A112" s="44">
        <f t="shared" si="73"/>
        <v>101</v>
      </c>
      <c r="B112" s="44"/>
      <c r="C112" s="136">
        <v>39604</v>
      </c>
      <c r="E112" s="137" t="s">
        <v>304</v>
      </c>
      <c r="G112" s="43">
        <v>6.2</v>
      </c>
      <c r="H112" s="135" t="str">
        <f t="shared" si="75"/>
        <v>P, S, T &amp; D Plant - Customer</v>
      </c>
      <c r="I112" s="42">
        <f>'Plt. Class.'!J$112</f>
        <v>24325.939309352951</v>
      </c>
      <c r="J112" s="135">
        <f t="shared" si="76"/>
        <v>18775.964064291969</v>
      </c>
      <c r="K112" s="135">
        <f t="shared" si="77"/>
        <v>5289.1166704729903</v>
      </c>
      <c r="L112" s="135">
        <f t="shared" si="78"/>
        <v>12.674255334020142</v>
      </c>
      <c r="M112" s="135">
        <f t="shared" si="79"/>
        <v>158.4869820063825</v>
      </c>
      <c r="N112" s="135">
        <f t="shared" si="80"/>
        <v>89.697337247591861</v>
      </c>
      <c r="O112" s="135">
        <f t="shared" si="81"/>
        <v>0</v>
      </c>
      <c r="P112" s="135">
        <f t="shared" si="82"/>
        <v>0</v>
      </c>
      <c r="Q112" s="135">
        <f t="shared" si="83"/>
        <v>0</v>
      </c>
      <c r="R112" s="135">
        <f t="shared" si="84"/>
        <v>0</v>
      </c>
      <c r="S112" s="135">
        <f t="shared" si="85"/>
        <v>0</v>
      </c>
      <c r="T112" s="135">
        <f t="shared" si="86"/>
        <v>0</v>
      </c>
      <c r="U112" s="135">
        <f t="shared" si="87"/>
        <v>0</v>
      </c>
      <c r="V112" s="135">
        <f t="shared" si="88"/>
        <v>0</v>
      </c>
      <c r="W112" s="135">
        <f t="shared" si="89"/>
        <v>0</v>
      </c>
      <c r="X112" s="135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 x14ac:dyDescent="0.2">
      <c r="A113" s="44">
        <f t="shared" si="73"/>
        <v>102</v>
      </c>
      <c r="B113" s="44"/>
      <c r="C113" s="136">
        <v>39605</v>
      </c>
      <c r="E113" s="140" t="s">
        <v>305</v>
      </c>
      <c r="G113" s="43">
        <v>6.2</v>
      </c>
      <c r="H113" s="135" t="str">
        <f t="shared" si="75"/>
        <v>P, S, T &amp; D Plant - Customer</v>
      </c>
      <c r="I113" s="42">
        <f>'Plt. Class.'!J$113</f>
        <v>7531.5701750440694</v>
      </c>
      <c r="J113" s="135">
        <f t="shared" si="76"/>
        <v>5813.238664948477</v>
      </c>
      <c r="K113" s="135">
        <f t="shared" si="77"/>
        <v>1637.5669141107608</v>
      </c>
      <c r="L113" s="135">
        <f t="shared" si="78"/>
        <v>3.9240845852105508</v>
      </c>
      <c r="M113" s="135">
        <f t="shared" si="79"/>
        <v>49.069259428476585</v>
      </c>
      <c r="N113" s="135">
        <f t="shared" si="80"/>
        <v>27.771251971145436</v>
      </c>
      <c r="O113" s="135">
        <f t="shared" si="81"/>
        <v>0</v>
      </c>
      <c r="P113" s="135">
        <f t="shared" si="82"/>
        <v>0</v>
      </c>
      <c r="Q113" s="135">
        <f t="shared" si="83"/>
        <v>0</v>
      </c>
      <c r="R113" s="135">
        <f t="shared" si="84"/>
        <v>0</v>
      </c>
      <c r="S113" s="135">
        <f t="shared" si="85"/>
        <v>0</v>
      </c>
      <c r="T113" s="135">
        <f t="shared" si="86"/>
        <v>0</v>
      </c>
      <c r="U113" s="135">
        <f t="shared" si="87"/>
        <v>0</v>
      </c>
      <c r="V113" s="135">
        <f t="shared" si="88"/>
        <v>0</v>
      </c>
      <c r="W113" s="135">
        <f t="shared" si="89"/>
        <v>0</v>
      </c>
      <c r="X113" s="135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 x14ac:dyDescent="0.2">
      <c r="A114" s="44">
        <f t="shared" si="73"/>
        <v>103</v>
      </c>
      <c r="B114" s="44"/>
      <c r="C114" s="136">
        <v>39700</v>
      </c>
      <c r="E114" s="137" t="s">
        <v>306</v>
      </c>
      <c r="G114" s="43">
        <v>6.2</v>
      </c>
      <c r="H114" s="135" t="str">
        <f t="shared" si="75"/>
        <v>P, S, T &amp; D Plant - Customer</v>
      </c>
      <c r="I114" s="42">
        <f>'Plt. Class.'!J$114</f>
        <v>203244.59611553498</v>
      </c>
      <c r="J114" s="135">
        <f t="shared" si="76"/>
        <v>156874.23965000123</v>
      </c>
      <c r="K114" s="135">
        <f t="shared" si="77"/>
        <v>44190.868349528064</v>
      </c>
      <c r="L114" s="135">
        <f t="shared" si="78"/>
        <v>105.89411877047914</v>
      </c>
      <c r="M114" s="135">
        <f t="shared" si="79"/>
        <v>1324.1676811662683</v>
      </c>
      <c r="N114" s="135">
        <f t="shared" si="80"/>
        <v>749.42631606897055</v>
      </c>
      <c r="O114" s="135">
        <f t="shared" si="81"/>
        <v>0</v>
      </c>
      <c r="P114" s="135">
        <f t="shared" si="82"/>
        <v>0</v>
      </c>
      <c r="Q114" s="135">
        <f t="shared" si="83"/>
        <v>0</v>
      </c>
      <c r="R114" s="135">
        <f t="shared" si="84"/>
        <v>0</v>
      </c>
      <c r="S114" s="135">
        <f t="shared" si="85"/>
        <v>0</v>
      </c>
      <c r="T114" s="135">
        <f t="shared" si="86"/>
        <v>0</v>
      </c>
      <c r="U114" s="135">
        <f t="shared" si="87"/>
        <v>0</v>
      </c>
      <c r="V114" s="135">
        <f t="shared" si="88"/>
        <v>0</v>
      </c>
      <c r="W114" s="135">
        <f t="shared" si="89"/>
        <v>0</v>
      </c>
      <c r="X114" s="135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 x14ac:dyDescent="0.2">
      <c r="A115" s="44">
        <f t="shared" si="73"/>
        <v>104</v>
      </c>
      <c r="B115" s="44"/>
      <c r="C115" s="136">
        <v>39701</v>
      </c>
      <c r="E115" s="137" t="s">
        <v>307</v>
      </c>
      <c r="G115" s="43">
        <v>6.2</v>
      </c>
      <c r="H115" s="135" t="str">
        <f t="shared" si="75"/>
        <v>P, S, T &amp; D Plant - Customer</v>
      </c>
      <c r="I115" s="42">
        <f>'Plt. Class.'!J$115</f>
        <v>0</v>
      </c>
      <c r="J115" s="135">
        <f t="shared" si="76"/>
        <v>0</v>
      </c>
      <c r="K115" s="135">
        <f t="shared" si="77"/>
        <v>0</v>
      </c>
      <c r="L115" s="135">
        <f t="shared" si="78"/>
        <v>0</v>
      </c>
      <c r="M115" s="135">
        <f t="shared" si="79"/>
        <v>0</v>
      </c>
      <c r="N115" s="135">
        <f t="shared" si="80"/>
        <v>0</v>
      </c>
      <c r="O115" s="135">
        <f t="shared" si="81"/>
        <v>0</v>
      </c>
      <c r="P115" s="135">
        <f t="shared" si="82"/>
        <v>0</v>
      </c>
      <c r="Q115" s="135">
        <f t="shared" si="83"/>
        <v>0</v>
      </c>
      <c r="R115" s="135">
        <f t="shared" si="84"/>
        <v>0</v>
      </c>
      <c r="S115" s="135">
        <f t="shared" si="85"/>
        <v>0</v>
      </c>
      <c r="T115" s="135">
        <f t="shared" si="86"/>
        <v>0</v>
      </c>
      <c r="U115" s="135">
        <f t="shared" si="87"/>
        <v>0</v>
      </c>
      <c r="V115" s="135">
        <f t="shared" si="88"/>
        <v>0</v>
      </c>
      <c r="W115" s="135">
        <f t="shared" si="89"/>
        <v>0</v>
      </c>
      <c r="X115" s="135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 x14ac:dyDescent="0.2">
      <c r="A116" s="44">
        <f t="shared" si="73"/>
        <v>105</v>
      </c>
      <c r="B116" s="44"/>
      <c r="C116" s="136">
        <v>39702</v>
      </c>
      <c r="E116" s="137" t="s">
        <v>308</v>
      </c>
      <c r="G116" s="43">
        <v>6.2</v>
      </c>
      <c r="H116" s="135" t="str">
        <f t="shared" si="75"/>
        <v>P, S, T &amp; D Plant - Customer</v>
      </c>
      <c r="I116" s="42">
        <f>'Plt. Class.'!J$116</f>
        <v>0</v>
      </c>
      <c r="J116" s="135">
        <f t="shared" si="76"/>
        <v>0</v>
      </c>
      <c r="K116" s="135">
        <f t="shared" si="77"/>
        <v>0</v>
      </c>
      <c r="L116" s="135">
        <f t="shared" si="78"/>
        <v>0</v>
      </c>
      <c r="M116" s="135">
        <f t="shared" si="79"/>
        <v>0</v>
      </c>
      <c r="N116" s="135">
        <f t="shared" si="80"/>
        <v>0</v>
      </c>
      <c r="O116" s="135">
        <f t="shared" si="81"/>
        <v>0</v>
      </c>
      <c r="P116" s="135">
        <f t="shared" si="82"/>
        <v>0</v>
      </c>
      <c r="Q116" s="135">
        <f t="shared" si="83"/>
        <v>0</v>
      </c>
      <c r="R116" s="135">
        <f t="shared" si="84"/>
        <v>0</v>
      </c>
      <c r="S116" s="135">
        <f t="shared" si="85"/>
        <v>0</v>
      </c>
      <c r="T116" s="135">
        <f t="shared" si="86"/>
        <v>0</v>
      </c>
      <c r="U116" s="135">
        <f t="shared" si="87"/>
        <v>0</v>
      </c>
      <c r="V116" s="135">
        <f t="shared" si="88"/>
        <v>0</v>
      </c>
      <c r="W116" s="135">
        <f t="shared" si="89"/>
        <v>0</v>
      </c>
      <c r="X116" s="135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 x14ac:dyDescent="0.2">
      <c r="A117" s="44">
        <f t="shared" si="73"/>
        <v>106</v>
      </c>
      <c r="B117" s="44"/>
      <c r="C117" s="136">
        <v>39705</v>
      </c>
      <c r="E117" s="137" t="s">
        <v>309</v>
      </c>
      <c r="G117" s="43">
        <v>6.2</v>
      </c>
      <c r="H117" s="135" t="str">
        <f t="shared" si="75"/>
        <v>P, S, T &amp; D Plant - Customer</v>
      </c>
      <c r="I117" s="42">
        <f>'Plt. Class.'!J$117</f>
        <v>0</v>
      </c>
      <c r="J117" s="135">
        <f t="shared" si="76"/>
        <v>0</v>
      </c>
      <c r="K117" s="135">
        <f t="shared" si="77"/>
        <v>0</v>
      </c>
      <c r="L117" s="135">
        <f t="shared" si="78"/>
        <v>0</v>
      </c>
      <c r="M117" s="135">
        <f t="shared" si="79"/>
        <v>0</v>
      </c>
      <c r="N117" s="135">
        <f t="shared" si="80"/>
        <v>0</v>
      </c>
      <c r="O117" s="135">
        <f t="shared" si="81"/>
        <v>0</v>
      </c>
      <c r="P117" s="135">
        <f t="shared" si="82"/>
        <v>0</v>
      </c>
      <c r="Q117" s="135">
        <f t="shared" si="83"/>
        <v>0</v>
      </c>
      <c r="R117" s="135">
        <f t="shared" si="84"/>
        <v>0</v>
      </c>
      <c r="S117" s="135">
        <f t="shared" si="85"/>
        <v>0</v>
      </c>
      <c r="T117" s="135">
        <f t="shared" si="86"/>
        <v>0</v>
      </c>
      <c r="U117" s="135">
        <f t="shared" si="87"/>
        <v>0</v>
      </c>
      <c r="V117" s="135">
        <f t="shared" si="88"/>
        <v>0</v>
      </c>
      <c r="W117" s="135">
        <f t="shared" si="89"/>
        <v>0</v>
      </c>
      <c r="X117" s="135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 x14ac:dyDescent="0.2">
      <c r="A118" s="44">
        <f t="shared" si="73"/>
        <v>107</v>
      </c>
      <c r="B118" s="44"/>
      <c r="C118" s="136">
        <v>39800</v>
      </c>
      <c r="E118" s="137" t="s">
        <v>310</v>
      </c>
      <c r="G118" s="43">
        <v>6.2</v>
      </c>
      <c r="H118" s="135" t="str">
        <f t="shared" si="75"/>
        <v>P, S, T &amp; D Plant - Customer</v>
      </c>
      <c r="I118" s="42">
        <f>'Plt. Class.'!J$118</f>
        <v>1508766.1529483488</v>
      </c>
      <c r="J118" s="135">
        <f t="shared" si="76"/>
        <v>1164540.3989923773</v>
      </c>
      <c r="K118" s="135">
        <f t="shared" si="77"/>
        <v>328046.53953635035</v>
      </c>
      <c r="L118" s="135">
        <f t="shared" si="78"/>
        <v>786.09451493790232</v>
      </c>
      <c r="M118" s="135">
        <f t="shared" si="79"/>
        <v>9829.8277856109762</v>
      </c>
      <c r="N118" s="135">
        <f t="shared" si="80"/>
        <v>5563.2921190725247</v>
      </c>
      <c r="O118" s="135">
        <f t="shared" si="81"/>
        <v>0</v>
      </c>
      <c r="P118" s="135">
        <f t="shared" si="82"/>
        <v>0</v>
      </c>
      <c r="Q118" s="135">
        <f t="shared" si="83"/>
        <v>0</v>
      </c>
      <c r="R118" s="135">
        <f t="shared" si="84"/>
        <v>0</v>
      </c>
      <c r="S118" s="135">
        <f t="shared" si="85"/>
        <v>0</v>
      </c>
      <c r="T118" s="135">
        <f t="shared" si="86"/>
        <v>0</v>
      </c>
      <c r="U118" s="135">
        <f t="shared" si="87"/>
        <v>0</v>
      </c>
      <c r="V118" s="135">
        <f t="shared" si="88"/>
        <v>0</v>
      </c>
      <c r="W118" s="135">
        <f t="shared" si="89"/>
        <v>0</v>
      </c>
      <c r="X118" s="135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 x14ac:dyDescent="0.2">
      <c r="A119" s="44">
        <f t="shared" si="73"/>
        <v>108</v>
      </c>
      <c r="B119" s="44"/>
      <c r="C119" s="136">
        <v>39900</v>
      </c>
      <c r="E119" s="137" t="s">
        <v>311</v>
      </c>
      <c r="G119" s="43">
        <v>6.2</v>
      </c>
      <c r="H119" s="135" t="str">
        <f t="shared" si="75"/>
        <v>P, S, T &amp; D Plant - Customer</v>
      </c>
      <c r="I119" s="42">
        <f>'Plt. Class.'!J$119</f>
        <v>0</v>
      </c>
      <c r="J119" s="135">
        <f t="shared" si="76"/>
        <v>0</v>
      </c>
      <c r="K119" s="135">
        <f t="shared" si="77"/>
        <v>0</v>
      </c>
      <c r="L119" s="135">
        <f t="shared" si="78"/>
        <v>0</v>
      </c>
      <c r="M119" s="135">
        <f t="shared" si="79"/>
        <v>0</v>
      </c>
      <c r="N119" s="135">
        <f t="shared" si="80"/>
        <v>0</v>
      </c>
      <c r="O119" s="135">
        <f t="shared" si="81"/>
        <v>0</v>
      </c>
      <c r="P119" s="135">
        <f t="shared" si="82"/>
        <v>0</v>
      </c>
      <c r="Q119" s="135">
        <f t="shared" si="83"/>
        <v>0</v>
      </c>
      <c r="R119" s="135">
        <f t="shared" si="84"/>
        <v>0</v>
      </c>
      <c r="S119" s="135">
        <f t="shared" si="85"/>
        <v>0</v>
      </c>
      <c r="T119" s="135">
        <f t="shared" si="86"/>
        <v>0</v>
      </c>
      <c r="U119" s="135">
        <f t="shared" si="87"/>
        <v>0</v>
      </c>
      <c r="V119" s="135">
        <f t="shared" si="88"/>
        <v>0</v>
      </c>
      <c r="W119" s="135">
        <f t="shared" si="89"/>
        <v>0</v>
      </c>
      <c r="X119" s="135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 x14ac:dyDescent="0.2">
      <c r="A120" s="44">
        <f t="shared" si="73"/>
        <v>109</v>
      </c>
      <c r="B120" s="44"/>
      <c r="C120" s="136">
        <v>39901</v>
      </c>
      <c r="E120" s="137" t="s">
        <v>312</v>
      </c>
      <c r="G120" s="43">
        <v>6.2</v>
      </c>
      <c r="H120" s="135" t="str">
        <f t="shared" si="75"/>
        <v>P, S, T &amp; D Plant - Customer</v>
      </c>
      <c r="I120" s="42">
        <f>'Plt. Class.'!J$120</f>
        <v>5578.6381919626283</v>
      </c>
      <c r="J120" s="135">
        <f t="shared" si="76"/>
        <v>4305.8690925741339</v>
      </c>
      <c r="K120" s="135">
        <f t="shared" si="77"/>
        <v>1212.946718497411</v>
      </c>
      <c r="L120" s="135">
        <f t="shared" si="78"/>
        <v>2.9065716214241233</v>
      </c>
      <c r="M120" s="135">
        <f t="shared" si="79"/>
        <v>36.345627583217741</v>
      </c>
      <c r="N120" s="135">
        <f t="shared" si="80"/>
        <v>20.57018168644267</v>
      </c>
      <c r="O120" s="135">
        <f t="shared" si="81"/>
        <v>0</v>
      </c>
      <c r="P120" s="135">
        <f t="shared" si="82"/>
        <v>0</v>
      </c>
      <c r="Q120" s="135">
        <f t="shared" si="83"/>
        <v>0</v>
      </c>
      <c r="R120" s="135">
        <f t="shared" si="84"/>
        <v>0</v>
      </c>
      <c r="S120" s="135">
        <f t="shared" si="85"/>
        <v>0</v>
      </c>
      <c r="T120" s="135">
        <f t="shared" si="86"/>
        <v>0</v>
      </c>
      <c r="U120" s="135">
        <f t="shared" si="87"/>
        <v>0</v>
      </c>
      <c r="V120" s="135">
        <f t="shared" si="88"/>
        <v>0</v>
      </c>
      <c r="W120" s="135">
        <f t="shared" si="89"/>
        <v>0</v>
      </c>
      <c r="X120" s="135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 x14ac:dyDescent="0.2">
      <c r="A121" s="44">
        <f t="shared" si="73"/>
        <v>110</v>
      </c>
      <c r="B121" s="44"/>
      <c r="C121" s="136">
        <v>39902</v>
      </c>
      <c r="E121" s="137" t="s">
        <v>313</v>
      </c>
      <c r="G121" s="43">
        <v>6.2</v>
      </c>
      <c r="H121" s="135" t="str">
        <f t="shared" si="75"/>
        <v>P, S, T &amp; D Plant - Customer</v>
      </c>
      <c r="I121" s="42">
        <f>'Plt. Class.'!J$121</f>
        <v>0</v>
      </c>
      <c r="J121" s="135">
        <f t="shared" si="76"/>
        <v>0</v>
      </c>
      <c r="K121" s="135">
        <f t="shared" si="77"/>
        <v>0</v>
      </c>
      <c r="L121" s="135">
        <f t="shared" si="78"/>
        <v>0</v>
      </c>
      <c r="M121" s="135">
        <f t="shared" si="79"/>
        <v>0</v>
      </c>
      <c r="N121" s="135">
        <f t="shared" si="80"/>
        <v>0</v>
      </c>
      <c r="O121" s="135">
        <f t="shared" si="81"/>
        <v>0</v>
      </c>
      <c r="P121" s="135">
        <f t="shared" si="82"/>
        <v>0</v>
      </c>
      <c r="Q121" s="135">
        <f t="shared" si="83"/>
        <v>0</v>
      </c>
      <c r="R121" s="135">
        <f t="shared" si="84"/>
        <v>0</v>
      </c>
      <c r="S121" s="135">
        <f t="shared" si="85"/>
        <v>0</v>
      </c>
      <c r="T121" s="135">
        <f t="shared" si="86"/>
        <v>0</v>
      </c>
      <c r="U121" s="135">
        <f t="shared" si="87"/>
        <v>0</v>
      </c>
      <c r="V121" s="135">
        <f t="shared" si="88"/>
        <v>0</v>
      </c>
      <c r="W121" s="135">
        <f t="shared" si="89"/>
        <v>0</v>
      </c>
      <c r="X121" s="135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 x14ac:dyDescent="0.2">
      <c r="A122" s="44">
        <f t="shared" si="73"/>
        <v>111</v>
      </c>
      <c r="B122" s="44"/>
      <c r="C122" s="136">
        <v>39903</v>
      </c>
      <c r="E122" s="137" t="s">
        <v>314</v>
      </c>
      <c r="G122" s="43">
        <v>6.2</v>
      </c>
      <c r="H122" s="135" t="str">
        <f t="shared" si="75"/>
        <v>P, S, T &amp; D Plant - Customer</v>
      </c>
      <c r="I122" s="42">
        <f>'Plt. Class.'!J$122</f>
        <v>52181.436034418257</v>
      </c>
      <c r="J122" s="135">
        <f t="shared" si="76"/>
        <v>40276.215250964051</v>
      </c>
      <c r="K122" s="135">
        <f t="shared" si="77"/>
        <v>11345.654517552226</v>
      </c>
      <c r="L122" s="135">
        <f t="shared" si="78"/>
        <v>27.187474061557545</v>
      </c>
      <c r="M122" s="135">
        <f t="shared" si="79"/>
        <v>339.96953657918266</v>
      </c>
      <c r="N122" s="135">
        <f t="shared" si="80"/>
        <v>192.40925526124545</v>
      </c>
      <c r="O122" s="135">
        <f t="shared" si="81"/>
        <v>0</v>
      </c>
      <c r="P122" s="135">
        <f t="shared" si="82"/>
        <v>0</v>
      </c>
      <c r="Q122" s="135">
        <f t="shared" si="83"/>
        <v>0</v>
      </c>
      <c r="R122" s="135">
        <f t="shared" si="84"/>
        <v>0</v>
      </c>
      <c r="S122" s="135">
        <f t="shared" si="85"/>
        <v>0</v>
      </c>
      <c r="T122" s="135">
        <f t="shared" si="86"/>
        <v>0</v>
      </c>
      <c r="U122" s="135">
        <f t="shared" si="87"/>
        <v>0</v>
      </c>
      <c r="V122" s="135">
        <f t="shared" si="88"/>
        <v>0</v>
      </c>
      <c r="W122" s="135">
        <f t="shared" si="89"/>
        <v>0</v>
      </c>
      <c r="X122" s="135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 x14ac:dyDescent="0.2">
      <c r="A123" s="44">
        <f t="shared" si="73"/>
        <v>112</v>
      </c>
      <c r="B123" s="44"/>
      <c r="C123" s="136">
        <v>39904</v>
      </c>
      <c r="E123" s="137" t="s">
        <v>315</v>
      </c>
      <c r="G123" s="43">
        <v>6.2</v>
      </c>
      <c r="H123" s="135" t="str">
        <f t="shared" si="75"/>
        <v>P, S, T &amp; D Plant - Customer</v>
      </c>
      <c r="I123" s="42">
        <f>'Plt. Class.'!J$123</f>
        <v>0</v>
      </c>
      <c r="J123" s="135">
        <f t="shared" si="76"/>
        <v>0</v>
      </c>
      <c r="K123" s="135">
        <f t="shared" si="77"/>
        <v>0</v>
      </c>
      <c r="L123" s="135">
        <f t="shared" si="78"/>
        <v>0</v>
      </c>
      <c r="M123" s="135">
        <f t="shared" si="79"/>
        <v>0</v>
      </c>
      <c r="N123" s="135">
        <f t="shared" si="80"/>
        <v>0</v>
      </c>
      <c r="O123" s="135">
        <f t="shared" si="81"/>
        <v>0</v>
      </c>
      <c r="P123" s="135">
        <f t="shared" si="82"/>
        <v>0</v>
      </c>
      <c r="Q123" s="135">
        <f t="shared" si="83"/>
        <v>0</v>
      </c>
      <c r="R123" s="135">
        <f t="shared" si="84"/>
        <v>0</v>
      </c>
      <c r="S123" s="135">
        <f t="shared" si="85"/>
        <v>0</v>
      </c>
      <c r="T123" s="135">
        <f t="shared" si="86"/>
        <v>0</v>
      </c>
      <c r="U123" s="135">
        <f t="shared" si="87"/>
        <v>0</v>
      </c>
      <c r="V123" s="135">
        <f t="shared" si="88"/>
        <v>0</v>
      </c>
      <c r="W123" s="135">
        <f t="shared" si="89"/>
        <v>0</v>
      </c>
      <c r="X123" s="135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 x14ac:dyDescent="0.2">
      <c r="A124" s="44">
        <f t="shared" si="73"/>
        <v>113</v>
      </c>
      <c r="B124" s="44"/>
      <c r="C124" s="136">
        <v>39905</v>
      </c>
      <c r="E124" s="137" t="s">
        <v>316</v>
      </c>
      <c r="G124" s="43">
        <v>6.2</v>
      </c>
      <c r="H124" s="135" t="str">
        <f t="shared" si="75"/>
        <v>P, S, T &amp; D Plant - Customer</v>
      </c>
      <c r="I124" s="42">
        <f>'Plt. Class.'!J$124</f>
        <v>0</v>
      </c>
      <c r="J124" s="135">
        <f t="shared" si="76"/>
        <v>0</v>
      </c>
      <c r="K124" s="135">
        <f t="shared" si="77"/>
        <v>0</v>
      </c>
      <c r="L124" s="135">
        <f t="shared" si="78"/>
        <v>0</v>
      </c>
      <c r="M124" s="135">
        <f t="shared" si="79"/>
        <v>0</v>
      </c>
      <c r="N124" s="135">
        <f t="shared" si="80"/>
        <v>0</v>
      </c>
      <c r="O124" s="135">
        <f t="shared" si="81"/>
        <v>0</v>
      </c>
      <c r="P124" s="135">
        <f t="shared" si="82"/>
        <v>0</v>
      </c>
      <c r="Q124" s="135">
        <f t="shared" si="83"/>
        <v>0</v>
      </c>
      <c r="R124" s="135">
        <f t="shared" si="84"/>
        <v>0</v>
      </c>
      <c r="S124" s="135">
        <f t="shared" si="85"/>
        <v>0</v>
      </c>
      <c r="T124" s="135">
        <f t="shared" si="86"/>
        <v>0</v>
      </c>
      <c r="U124" s="135">
        <f t="shared" si="87"/>
        <v>0</v>
      </c>
      <c r="V124" s="135">
        <f t="shared" si="88"/>
        <v>0</v>
      </c>
      <c r="W124" s="135">
        <f t="shared" si="89"/>
        <v>0</v>
      </c>
      <c r="X124" s="135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 x14ac:dyDescent="0.2">
      <c r="A125" s="44">
        <f t="shared" si="73"/>
        <v>114</v>
      </c>
      <c r="B125" s="44"/>
      <c r="C125" s="136">
        <v>39906</v>
      </c>
      <c r="E125" s="137" t="s">
        <v>317</v>
      </c>
      <c r="G125" s="43">
        <v>6.2</v>
      </c>
      <c r="H125" s="135" t="str">
        <f t="shared" si="75"/>
        <v>P, S, T &amp; D Plant - Customer</v>
      </c>
      <c r="I125" s="42">
        <f>'Plt. Class.'!J$125</f>
        <v>179065.21875839212</v>
      </c>
      <c r="J125" s="135">
        <f t="shared" si="76"/>
        <v>138211.39935506895</v>
      </c>
      <c r="K125" s="135">
        <f t="shared" si="77"/>
        <v>38933.618208640364</v>
      </c>
      <c r="L125" s="135">
        <f t="shared" si="78"/>
        <v>93.296224870274173</v>
      </c>
      <c r="M125" s="135">
        <f t="shared" si="79"/>
        <v>1166.6355712898926</v>
      </c>
      <c r="N125" s="135">
        <f t="shared" si="80"/>
        <v>660.26939852266435</v>
      </c>
      <c r="O125" s="135">
        <f t="shared" si="81"/>
        <v>0</v>
      </c>
      <c r="P125" s="135">
        <f t="shared" si="82"/>
        <v>0</v>
      </c>
      <c r="Q125" s="135">
        <f t="shared" si="83"/>
        <v>0</v>
      </c>
      <c r="R125" s="135">
        <f t="shared" si="84"/>
        <v>0</v>
      </c>
      <c r="S125" s="135">
        <f t="shared" si="85"/>
        <v>0</v>
      </c>
      <c r="T125" s="135">
        <f t="shared" si="86"/>
        <v>0</v>
      </c>
      <c r="U125" s="135">
        <f t="shared" si="87"/>
        <v>0</v>
      </c>
      <c r="V125" s="135">
        <f t="shared" si="88"/>
        <v>0</v>
      </c>
      <c r="W125" s="135">
        <f t="shared" si="89"/>
        <v>0</v>
      </c>
      <c r="X125" s="135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 x14ac:dyDescent="0.2">
      <c r="A126" s="44">
        <f t="shared" si="73"/>
        <v>115</v>
      </c>
      <c r="B126" s="44"/>
      <c r="C126" s="136">
        <v>39907</v>
      </c>
      <c r="E126" s="137" t="s">
        <v>318</v>
      </c>
      <c r="G126" s="43">
        <v>6.2</v>
      </c>
      <c r="H126" s="135" t="str">
        <f t="shared" si="75"/>
        <v>P, S, T &amp; D Plant - Customer</v>
      </c>
      <c r="I126" s="42">
        <f>'Plt. Class.'!J$126</f>
        <v>0</v>
      </c>
      <c r="J126" s="135">
        <f t="shared" si="76"/>
        <v>0</v>
      </c>
      <c r="K126" s="135">
        <f t="shared" si="77"/>
        <v>0</v>
      </c>
      <c r="L126" s="135">
        <f t="shared" si="78"/>
        <v>0</v>
      </c>
      <c r="M126" s="135">
        <f t="shared" si="79"/>
        <v>0</v>
      </c>
      <c r="N126" s="135">
        <f t="shared" si="80"/>
        <v>0</v>
      </c>
      <c r="O126" s="135">
        <f t="shared" si="81"/>
        <v>0</v>
      </c>
      <c r="P126" s="135">
        <f t="shared" si="82"/>
        <v>0</v>
      </c>
      <c r="Q126" s="135">
        <f t="shared" si="83"/>
        <v>0</v>
      </c>
      <c r="R126" s="135">
        <f t="shared" si="84"/>
        <v>0</v>
      </c>
      <c r="S126" s="135">
        <f t="shared" si="85"/>
        <v>0</v>
      </c>
      <c r="T126" s="135">
        <f t="shared" si="86"/>
        <v>0</v>
      </c>
      <c r="U126" s="135">
        <f t="shared" si="87"/>
        <v>0</v>
      </c>
      <c r="V126" s="135">
        <f t="shared" si="88"/>
        <v>0</v>
      </c>
      <c r="W126" s="135">
        <f t="shared" si="89"/>
        <v>0</v>
      </c>
      <c r="X126" s="135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 x14ac:dyDescent="0.2">
      <c r="A127" s="44">
        <f t="shared" si="73"/>
        <v>116</v>
      </c>
      <c r="B127" s="44"/>
      <c r="C127" s="136">
        <v>39908</v>
      </c>
      <c r="E127" s="137" t="s">
        <v>319</v>
      </c>
      <c r="G127" s="43">
        <v>6.2</v>
      </c>
      <c r="H127" s="135" t="str">
        <f t="shared" si="75"/>
        <v>P, S, T &amp; D Plant - Customer</v>
      </c>
      <c r="I127" s="42">
        <f>'Plt. Class.'!J$127</f>
        <v>47884.366932580633</v>
      </c>
      <c r="J127" s="135">
        <f t="shared" si="76"/>
        <v>36959.524618308329</v>
      </c>
      <c r="K127" s="135">
        <f t="shared" si="77"/>
        <v>10411.355556608698</v>
      </c>
      <c r="L127" s="135">
        <f t="shared" si="78"/>
        <v>24.948623166962129</v>
      </c>
      <c r="M127" s="135">
        <f t="shared" si="79"/>
        <v>311.97351534594395</v>
      </c>
      <c r="N127" s="135">
        <f t="shared" si="80"/>
        <v>176.56461915070719</v>
      </c>
      <c r="O127" s="135">
        <f t="shared" si="81"/>
        <v>0</v>
      </c>
      <c r="P127" s="135">
        <f t="shared" si="82"/>
        <v>0</v>
      </c>
      <c r="Q127" s="135">
        <f t="shared" si="83"/>
        <v>0</v>
      </c>
      <c r="R127" s="135">
        <f t="shared" si="84"/>
        <v>0</v>
      </c>
      <c r="S127" s="135">
        <f t="shared" si="85"/>
        <v>0</v>
      </c>
      <c r="T127" s="135">
        <f t="shared" si="86"/>
        <v>0</v>
      </c>
      <c r="U127" s="135">
        <f t="shared" si="87"/>
        <v>0</v>
      </c>
      <c r="V127" s="135">
        <f t="shared" si="88"/>
        <v>0</v>
      </c>
      <c r="W127" s="135">
        <f t="shared" si="89"/>
        <v>0</v>
      </c>
      <c r="X127" s="135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 x14ac:dyDescent="0.2">
      <c r="A128" s="44">
        <f t="shared" si="73"/>
        <v>117</v>
      </c>
      <c r="B128" s="44"/>
      <c r="C128" s="136">
        <v>39909</v>
      </c>
      <c r="E128" s="137" t="s">
        <v>320</v>
      </c>
      <c r="G128" s="43">
        <v>6.2</v>
      </c>
      <c r="H128" s="135" t="str">
        <f t="shared" si="75"/>
        <v>P, S, T &amp; D Plant - Customer</v>
      </c>
      <c r="I128" s="42">
        <f>'Plt. Class.'!J$128</f>
        <v>0</v>
      </c>
      <c r="J128" s="135">
        <f t="shared" si="76"/>
        <v>0</v>
      </c>
      <c r="K128" s="135">
        <f t="shared" si="77"/>
        <v>0</v>
      </c>
      <c r="L128" s="135">
        <f t="shared" si="78"/>
        <v>0</v>
      </c>
      <c r="M128" s="135">
        <f t="shared" si="79"/>
        <v>0</v>
      </c>
      <c r="N128" s="135">
        <f t="shared" si="80"/>
        <v>0</v>
      </c>
      <c r="O128" s="135">
        <f t="shared" si="81"/>
        <v>0</v>
      </c>
      <c r="P128" s="135">
        <f t="shared" si="82"/>
        <v>0</v>
      </c>
      <c r="Q128" s="135">
        <f t="shared" si="83"/>
        <v>0</v>
      </c>
      <c r="R128" s="135">
        <f t="shared" si="84"/>
        <v>0</v>
      </c>
      <c r="S128" s="135">
        <f t="shared" si="85"/>
        <v>0</v>
      </c>
      <c r="T128" s="135">
        <f t="shared" si="86"/>
        <v>0</v>
      </c>
      <c r="U128" s="135">
        <f t="shared" si="87"/>
        <v>0</v>
      </c>
      <c r="V128" s="135">
        <f t="shared" si="88"/>
        <v>0</v>
      </c>
      <c r="W128" s="135">
        <f t="shared" si="89"/>
        <v>0</v>
      </c>
      <c r="X128" s="135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 x14ac:dyDescent="0.2">
      <c r="A129" s="44">
        <f t="shared" si="73"/>
        <v>118</v>
      </c>
      <c r="B129" s="44"/>
      <c r="C129" s="136">
        <v>39924</v>
      </c>
      <c r="E129" s="137" t="s">
        <v>321</v>
      </c>
      <c r="G129" s="43">
        <v>6.2</v>
      </c>
      <c r="H129" s="135" t="str">
        <f t="shared" si="75"/>
        <v>P, S, T &amp; D Plant - Customer</v>
      </c>
      <c r="I129" s="42">
        <f>'Plt. Class.'!J$129</f>
        <v>0</v>
      </c>
      <c r="J129" s="135">
        <f t="shared" si="76"/>
        <v>0</v>
      </c>
      <c r="K129" s="135">
        <f t="shared" si="77"/>
        <v>0</v>
      </c>
      <c r="L129" s="135">
        <f t="shared" si="78"/>
        <v>0</v>
      </c>
      <c r="M129" s="135">
        <f t="shared" si="79"/>
        <v>0</v>
      </c>
      <c r="N129" s="135">
        <f t="shared" si="80"/>
        <v>0</v>
      </c>
      <c r="O129" s="135">
        <f t="shared" si="81"/>
        <v>0</v>
      </c>
      <c r="P129" s="135">
        <f t="shared" si="82"/>
        <v>0</v>
      </c>
      <c r="Q129" s="135">
        <f t="shared" si="83"/>
        <v>0</v>
      </c>
      <c r="R129" s="135">
        <f t="shared" si="84"/>
        <v>0</v>
      </c>
      <c r="S129" s="135">
        <f t="shared" si="85"/>
        <v>0</v>
      </c>
      <c r="T129" s="135">
        <f t="shared" si="86"/>
        <v>0</v>
      </c>
      <c r="U129" s="135">
        <f t="shared" si="87"/>
        <v>0</v>
      </c>
      <c r="V129" s="135">
        <f t="shared" si="88"/>
        <v>0</v>
      </c>
      <c r="W129" s="135">
        <f t="shared" si="89"/>
        <v>0</v>
      </c>
      <c r="X129" s="135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 x14ac:dyDescent="0.2">
      <c r="A130" s="44">
        <f t="shared" si="73"/>
        <v>119</v>
      </c>
      <c r="B130" s="44"/>
      <c r="C130" s="44"/>
      <c r="D130" s="44"/>
      <c r="E130" s="44"/>
      <c r="G130" s="43"/>
      <c r="H130" s="135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 x14ac:dyDescent="0.2">
      <c r="A131" s="44">
        <f t="shared" si="73"/>
        <v>120</v>
      </c>
      <c r="B131" s="44"/>
      <c r="C131" s="44"/>
      <c r="D131" s="44" t="s">
        <v>149</v>
      </c>
      <c r="E131" s="44"/>
      <c r="G131" s="43"/>
      <c r="H131" s="135"/>
      <c r="I131" s="42">
        <f>'Plt. Class.'!J$131</f>
        <v>8678765.1223977469</v>
      </c>
      <c r="J131" s="42">
        <f>SUM(J95:J129)</f>
        <v>6698700.5101142377</v>
      </c>
      <c r="K131" s="42">
        <f t="shared" ref="K131:X131" si="92">SUM(K95:K129)</f>
        <v>1886998.1012550041</v>
      </c>
      <c r="L131" s="42">
        <f t="shared" si="92"/>
        <v>4521.7939478688713</v>
      </c>
      <c r="M131" s="42">
        <f t="shared" si="92"/>
        <v>56543.398974206291</v>
      </c>
      <c r="N131" s="42">
        <f t="shared" si="92"/>
        <v>32001.31810643143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 x14ac:dyDescent="0.2">
      <c r="A132" s="44">
        <f t="shared" si="73"/>
        <v>121</v>
      </c>
      <c r="B132" s="44"/>
      <c r="C132" s="44"/>
      <c r="D132" s="44"/>
      <c r="E132" s="44"/>
      <c r="G132" s="43"/>
      <c r="H132" s="135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 x14ac:dyDescent="0.2">
      <c r="A133" s="44">
        <f t="shared" si="73"/>
        <v>122</v>
      </c>
      <c r="B133" s="44"/>
      <c r="C133" s="44"/>
      <c r="D133" s="44" t="s">
        <v>349</v>
      </c>
      <c r="E133" s="44"/>
      <c r="G133" s="43"/>
      <c r="H133" s="135"/>
      <c r="I133" s="42">
        <f>'Plt. Class.'!J$133</f>
        <v>273065644.19619471</v>
      </c>
      <c r="J133" s="42">
        <f t="shared" ref="J133:X133" si="93">J131+J91+J65+J52+J30+J18</f>
        <v>210765580.61826652</v>
      </c>
      <c r="K133" s="42">
        <f t="shared" si="93"/>
        <v>59371851.277135983</v>
      </c>
      <c r="L133" s="42">
        <f t="shared" si="93"/>
        <v>142272.1504595961</v>
      </c>
      <c r="M133" s="42">
        <f t="shared" si="93"/>
        <v>1779061.8190699862</v>
      </c>
      <c r="N133" s="42">
        <f t="shared" si="93"/>
        <v>1006878.3312626169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 x14ac:dyDescent="0.2">
      <c r="A134" s="44">
        <f t="shared" si="73"/>
        <v>123</v>
      </c>
      <c r="B134" s="44"/>
      <c r="C134" s="44"/>
      <c r="D134" s="44"/>
      <c r="E134" s="44"/>
      <c r="G134" s="43"/>
      <c r="H134" s="135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 x14ac:dyDescent="0.2">
      <c r="A135" s="44">
        <f t="shared" si="73"/>
        <v>124</v>
      </c>
      <c r="B135" s="44"/>
      <c r="C135" s="44"/>
      <c r="D135" s="44" t="s">
        <v>348</v>
      </c>
      <c r="E135" s="44"/>
      <c r="G135" s="43">
        <v>6.2</v>
      </c>
      <c r="H135" s="135" t="str">
        <f>VLOOKUP($G135,alloc,3)</f>
        <v>P, S, T &amp; D Plant - Customer</v>
      </c>
      <c r="I135" s="42">
        <f>'Plt. Class.'!J$135</f>
        <v>14791898.700175581</v>
      </c>
      <c r="J135" s="135">
        <f>$I135*VLOOKUP($G135,alloc,6)</f>
        <v>11417119.598352367</v>
      </c>
      <c r="K135" s="135">
        <f>$I135*VLOOKUP($G135,alloc,7)</f>
        <v>3216158.5625993009</v>
      </c>
      <c r="L135" s="135">
        <f>$I135*VLOOKUP($G135,alloc,8)</f>
        <v>7706.8473540466412</v>
      </c>
      <c r="M135" s="135">
        <f>$I135*VLOOKUP($G135,alloc,9)</f>
        <v>96371.340622131844</v>
      </c>
      <c r="N135" s="135">
        <f>$I135*VLOOKUP($G135,alloc,10)</f>
        <v>54542.351247737133</v>
      </c>
      <c r="O135" s="135">
        <f>$I135*VLOOKUP($G135,alloc,11)</f>
        <v>0</v>
      </c>
      <c r="P135" s="135">
        <f>$I135*VLOOKUP($G135,alloc,12)</f>
        <v>0</v>
      </c>
      <c r="Q135" s="135">
        <f>$I135*VLOOKUP($G135,alloc,13)</f>
        <v>0</v>
      </c>
      <c r="R135" s="135">
        <f>$I135*VLOOKUP($G135,alloc,14)</f>
        <v>0</v>
      </c>
      <c r="S135" s="135">
        <f>$I135*VLOOKUP($G135,alloc,15)</f>
        <v>0</v>
      </c>
      <c r="T135" s="135">
        <f>$I135*VLOOKUP($G135,alloc,16)</f>
        <v>0</v>
      </c>
      <c r="U135" s="135">
        <f>$I135*VLOOKUP($G135,alloc,17)</f>
        <v>0</v>
      </c>
      <c r="V135" s="135">
        <f>$I135*VLOOKUP($G135,alloc,18)</f>
        <v>0</v>
      </c>
      <c r="W135" s="135">
        <f>$I135*VLOOKUP($G135,alloc,19)</f>
        <v>0</v>
      </c>
      <c r="X135" s="135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 x14ac:dyDescent="0.2">
      <c r="A136" s="44">
        <f t="shared" si="73"/>
        <v>125</v>
      </c>
      <c r="B136" s="44"/>
      <c r="C136" s="44"/>
      <c r="D136" s="44"/>
      <c r="E136" s="44"/>
      <c r="G136" s="43"/>
      <c r="H136" s="135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 x14ac:dyDescent="0.2">
      <c r="A137" s="44">
        <f t="shared" si="73"/>
        <v>126</v>
      </c>
      <c r="B137" s="44"/>
      <c r="C137" s="44"/>
      <c r="D137" s="44" t="s">
        <v>347</v>
      </c>
      <c r="E137" s="44"/>
      <c r="G137" s="43"/>
      <c r="H137" s="135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 x14ac:dyDescent="0.2">
      <c r="A138" s="44">
        <f t="shared" si="73"/>
        <v>127</v>
      </c>
      <c r="B138" s="44"/>
      <c r="C138" s="44"/>
      <c r="D138" s="44"/>
      <c r="E138" s="44"/>
      <c r="G138" s="43"/>
      <c r="H138" s="135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 x14ac:dyDescent="0.2">
      <c r="A139" s="44">
        <f t="shared" si="73"/>
        <v>128</v>
      </c>
      <c r="B139" s="44"/>
      <c r="C139" s="44"/>
      <c r="D139" s="44" t="s">
        <v>322</v>
      </c>
      <c r="E139" s="44"/>
      <c r="G139" s="43"/>
      <c r="H139" s="135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 x14ac:dyDescent="0.2">
      <c r="A140" s="44">
        <f t="shared" si="73"/>
        <v>129</v>
      </c>
      <c r="B140" s="44"/>
      <c r="C140" s="44"/>
      <c r="D140" s="44"/>
      <c r="E140" s="44"/>
      <c r="G140" s="43"/>
      <c r="H140" s="135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 x14ac:dyDescent="0.2">
      <c r="A141" s="44">
        <f t="shared" ref="A141:A204" si="94">A140+1</f>
        <v>130</v>
      </c>
      <c r="B141" s="44"/>
      <c r="C141" s="136">
        <v>30100</v>
      </c>
      <c r="D141" s="44"/>
      <c r="E141" s="137" t="s">
        <v>323</v>
      </c>
      <c r="G141" s="43">
        <v>6.2</v>
      </c>
      <c r="H141" s="135" t="str">
        <f>VLOOKUP($G141,alloc,3)</f>
        <v>P, S, T &amp; D Plant - Customer</v>
      </c>
      <c r="I141" s="42">
        <f>'Plt. Class.'!J$141</f>
        <v>35762.402156622098</v>
      </c>
      <c r="J141" s="135">
        <f>$I141*VLOOKUP($G141,alloc,6)</f>
        <v>27603.19218125003</v>
      </c>
      <c r="K141" s="135">
        <f>$I141*VLOOKUP($G141,alloc,7)</f>
        <v>7775.7127902569127</v>
      </c>
      <c r="L141" s="135">
        <f>$I141*VLOOKUP($G141,alloc,8)</f>
        <v>18.632859785055405</v>
      </c>
      <c r="M141" s="135">
        <f>$I141*VLOOKUP($G141,alloc,9)</f>
        <v>232.99717700612572</v>
      </c>
      <c r="N141" s="135">
        <f>$I141*VLOOKUP($G141,alloc,10)</f>
        <v>131.86714832397826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 x14ac:dyDescent="0.2">
      <c r="A142" s="44">
        <f t="shared" si="94"/>
        <v>131</v>
      </c>
      <c r="B142" s="44"/>
      <c r="C142" s="136">
        <v>30200</v>
      </c>
      <c r="D142" s="44"/>
      <c r="E142" s="137" t="s">
        <v>185</v>
      </c>
      <c r="G142" s="43">
        <v>6.2</v>
      </c>
      <c r="H142" s="135" t="str">
        <f>VLOOKUP($G142,alloc,3)</f>
        <v>P, S, T &amp; D Plant - Customer</v>
      </c>
      <c r="I142" s="42">
        <f>'Plt. Class.'!J$142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 x14ac:dyDescent="0.2">
      <c r="A143" s="44">
        <f t="shared" si="94"/>
        <v>132</v>
      </c>
      <c r="B143" s="44"/>
      <c r="C143" s="138">
        <v>30300</v>
      </c>
      <c r="D143" s="44"/>
      <c r="E143" s="137" t="s">
        <v>324</v>
      </c>
      <c r="G143" s="43">
        <v>6.2</v>
      </c>
      <c r="H143" s="135" t="str">
        <f>VLOOKUP($G143,alloc,3)</f>
        <v>P, S, T &amp; D Plant - Customer</v>
      </c>
      <c r="I143" s="42">
        <f>'Plt. Class.'!J$143</f>
        <v>214129.78095329864</v>
      </c>
      <c r="J143" s="135">
        <f>$I143*VLOOKUP($G143,alloc,6)</f>
        <v>165275.96411161104</v>
      </c>
      <c r="K143" s="135">
        <f>$I143*VLOOKUP($G143,alloc,7)</f>
        <v>46557.601730485723</v>
      </c>
      <c r="L143" s="135">
        <f>$I143*VLOOKUP($G143,alloc,8)</f>
        <v>111.56549738560119</v>
      </c>
      <c r="M143" s="135">
        <f>$I143*VLOOKUP($G143,alloc,9)</f>
        <v>1395.0862209019774</v>
      </c>
      <c r="N143" s="135">
        <f>$I143*VLOOKUP($G143,alloc,10)</f>
        <v>789.56339291433869</v>
      </c>
      <c r="O143" s="135">
        <f>$I143*VLOOKUP($G143,alloc,11)</f>
        <v>0</v>
      </c>
      <c r="P143" s="135">
        <f>$I143*VLOOKUP($G143,alloc,12)</f>
        <v>0</v>
      </c>
      <c r="Q143" s="135">
        <f>$I143*VLOOKUP($G143,alloc,13)</f>
        <v>0</v>
      </c>
      <c r="R143" s="135">
        <f>$I143*VLOOKUP($G143,alloc,14)</f>
        <v>0</v>
      </c>
      <c r="S143" s="135">
        <f>$I143*VLOOKUP($G143,alloc,15)</f>
        <v>0</v>
      </c>
      <c r="T143" s="135">
        <f>$I143*VLOOKUP($G143,alloc,16)</f>
        <v>0</v>
      </c>
      <c r="U143" s="135">
        <f>$I143*VLOOKUP($G143,alloc,17)</f>
        <v>0</v>
      </c>
      <c r="V143" s="135">
        <f>$I143*VLOOKUP($G143,alloc,18)</f>
        <v>0</v>
      </c>
      <c r="W143" s="135">
        <f>$I143*VLOOKUP($G143,alloc,19)</f>
        <v>0</v>
      </c>
      <c r="X143" s="135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 x14ac:dyDescent="0.2">
      <c r="A144" s="44">
        <f t="shared" si="94"/>
        <v>133</v>
      </c>
      <c r="B144" s="44"/>
      <c r="C144" s="44"/>
      <c r="D144" s="44"/>
      <c r="E144" s="44"/>
      <c r="G144" s="43"/>
      <c r="H144" s="135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 x14ac:dyDescent="0.2">
      <c r="A145" s="44">
        <f t="shared" si="94"/>
        <v>134</v>
      </c>
      <c r="B145" s="44"/>
      <c r="C145" s="44"/>
      <c r="D145" s="44" t="s">
        <v>425</v>
      </c>
      <c r="E145" s="44"/>
      <c r="G145" s="43"/>
      <c r="H145" s="135"/>
      <c r="I145" s="42">
        <f>'Plt. Class.'!J$145</f>
        <v>249892.18310992073</v>
      </c>
      <c r="J145" s="42">
        <f>SUM(J141:J143)</f>
        <v>192879.15629286107</v>
      </c>
      <c r="K145" s="42">
        <f t="shared" ref="K145:X145" si="95">SUM(K141:K143)</f>
        <v>54333.314520742635</v>
      </c>
      <c r="L145" s="42">
        <f t="shared" si="95"/>
        <v>130.19835717065661</v>
      </c>
      <c r="M145" s="42">
        <f t="shared" si="95"/>
        <v>1628.0833979081031</v>
      </c>
      <c r="N145" s="42">
        <f t="shared" si="95"/>
        <v>921.43054123831689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 x14ac:dyDescent="0.2">
      <c r="A146" s="44">
        <f t="shared" si="94"/>
        <v>135</v>
      </c>
      <c r="B146" s="44"/>
      <c r="C146" s="44"/>
      <c r="D146" s="44"/>
      <c r="E146" s="44"/>
      <c r="G146" s="43"/>
      <c r="H146" s="135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 x14ac:dyDescent="0.2">
      <c r="A147" s="44">
        <f t="shared" si="94"/>
        <v>136</v>
      </c>
      <c r="B147" s="44"/>
      <c r="C147" s="44"/>
      <c r="D147" s="44" t="s">
        <v>148</v>
      </c>
      <c r="E147" s="44"/>
      <c r="G147" s="43"/>
      <c r="H147" s="135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 x14ac:dyDescent="0.2">
      <c r="A148" s="44">
        <f t="shared" si="94"/>
        <v>137</v>
      </c>
      <c r="B148" s="44"/>
      <c r="C148" s="44"/>
      <c r="D148" s="44"/>
      <c r="E148" s="44"/>
      <c r="G148" s="43"/>
      <c r="H148" s="135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 x14ac:dyDescent="0.2">
      <c r="A149" s="44">
        <f t="shared" si="94"/>
        <v>138</v>
      </c>
      <c r="B149" s="44"/>
      <c r="C149" s="141">
        <v>37400</v>
      </c>
      <c r="E149" s="137" t="s">
        <v>115</v>
      </c>
      <c r="G149" s="43">
        <v>6.2</v>
      </c>
      <c r="H149" s="135" t="str">
        <f t="shared" ref="H149:H182" si="96">VLOOKUP($G149,alloc,3)</f>
        <v>P, S, T &amp; D Plant - Customer</v>
      </c>
      <c r="I149" s="42">
        <f>'Plt. Class.'!J$149</f>
        <v>0</v>
      </c>
      <c r="J149" s="135">
        <f t="shared" ref="J149:J182" si="97">$I149*VLOOKUP($G149,alloc,6)</f>
        <v>0</v>
      </c>
      <c r="K149" s="135">
        <f t="shared" ref="K149:K182" si="98">$I149*VLOOKUP($G149,alloc,7)</f>
        <v>0</v>
      </c>
      <c r="L149" s="135">
        <f t="shared" ref="L149:L182" si="99">$I149*VLOOKUP($G149,alloc,8)</f>
        <v>0</v>
      </c>
      <c r="M149" s="135">
        <f t="shared" ref="M149:M182" si="100">$I149*VLOOKUP($G149,alloc,9)</f>
        <v>0</v>
      </c>
      <c r="N149" s="135">
        <f t="shared" ref="N149:N182" si="101">$I149*VLOOKUP($G149,alloc,10)</f>
        <v>0</v>
      </c>
      <c r="O149" s="135">
        <f t="shared" ref="O149:O182" si="102">$I149*VLOOKUP($G149,alloc,11)</f>
        <v>0</v>
      </c>
      <c r="P149" s="135">
        <f t="shared" ref="P149:P182" si="103">$I149*VLOOKUP($G149,alloc,12)</f>
        <v>0</v>
      </c>
      <c r="Q149" s="135">
        <f t="shared" ref="Q149:Q182" si="104">$I149*VLOOKUP($G149,alloc,13)</f>
        <v>0</v>
      </c>
      <c r="R149" s="135">
        <f t="shared" ref="R149:R182" si="105">$I149*VLOOKUP($G149,alloc,14)</f>
        <v>0</v>
      </c>
      <c r="S149" s="135">
        <f t="shared" ref="S149:S182" si="106">$I149*VLOOKUP($G149,alloc,15)</f>
        <v>0</v>
      </c>
      <c r="T149" s="135">
        <f t="shared" ref="T149:T182" si="107">$I149*VLOOKUP($G149,alloc,16)</f>
        <v>0</v>
      </c>
      <c r="U149" s="135">
        <f t="shared" ref="U149:U182" si="108">$I149*VLOOKUP($G149,alloc,17)</f>
        <v>0</v>
      </c>
      <c r="V149" s="135">
        <f t="shared" ref="V149:V182" si="109">$I149*VLOOKUP($G149,alloc,18)</f>
        <v>0</v>
      </c>
      <c r="W149" s="135">
        <f t="shared" ref="W149:W182" si="110">$I149*VLOOKUP($G149,alloc,19)</f>
        <v>0</v>
      </c>
      <c r="X149" s="135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 x14ac:dyDescent="0.2">
      <c r="A150" s="44">
        <f t="shared" si="94"/>
        <v>139</v>
      </c>
      <c r="B150" s="44"/>
      <c r="C150" s="141">
        <v>39001</v>
      </c>
      <c r="E150" s="137" t="s">
        <v>291</v>
      </c>
      <c r="G150" s="43">
        <v>6.2</v>
      </c>
      <c r="H150" s="135" t="str">
        <f t="shared" si="96"/>
        <v>P, S, T &amp; D Plant - Customer</v>
      </c>
      <c r="I150" s="42">
        <f>'Plt. Class.'!J$150</f>
        <v>34610.121093312904</v>
      </c>
      <c r="J150" s="135">
        <f t="shared" si="97"/>
        <v>26713.804620033057</v>
      </c>
      <c r="K150" s="135">
        <f t="shared" si="98"/>
        <v>7525.1757440399251</v>
      </c>
      <c r="L150" s="135">
        <f t="shared" si="99"/>
        <v>18.03250046378875</v>
      </c>
      <c r="M150" s="135">
        <f t="shared" si="100"/>
        <v>225.48990068579204</v>
      </c>
      <c r="N150" s="135">
        <f t="shared" si="101"/>
        <v>127.61832809034725</v>
      </c>
      <c r="O150" s="135">
        <f t="shared" si="102"/>
        <v>0</v>
      </c>
      <c r="P150" s="135">
        <f t="shared" si="103"/>
        <v>0</v>
      </c>
      <c r="Q150" s="135">
        <f t="shared" si="104"/>
        <v>0</v>
      </c>
      <c r="R150" s="135">
        <f t="shared" si="105"/>
        <v>0</v>
      </c>
      <c r="S150" s="135">
        <f t="shared" si="106"/>
        <v>0</v>
      </c>
      <c r="T150" s="135">
        <f t="shared" si="107"/>
        <v>0</v>
      </c>
      <c r="U150" s="135">
        <f t="shared" si="108"/>
        <v>0</v>
      </c>
      <c r="V150" s="135">
        <f t="shared" si="109"/>
        <v>0</v>
      </c>
      <c r="W150" s="135">
        <f t="shared" si="110"/>
        <v>0</v>
      </c>
      <c r="X150" s="135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 x14ac:dyDescent="0.2">
      <c r="A151" s="44">
        <f t="shared" si="94"/>
        <v>140</v>
      </c>
      <c r="B151" s="44"/>
      <c r="C151" s="141">
        <v>36602</v>
      </c>
      <c r="E151" s="137" t="s">
        <v>139</v>
      </c>
      <c r="G151" s="43">
        <v>6.2</v>
      </c>
      <c r="H151" s="135" t="str">
        <f t="shared" si="96"/>
        <v>P, S, T &amp; D Plant - Customer</v>
      </c>
      <c r="I151" s="42">
        <f>'Plt. Class.'!J$151</f>
        <v>0</v>
      </c>
      <c r="J151" s="135">
        <f t="shared" si="97"/>
        <v>0</v>
      </c>
      <c r="K151" s="135">
        <f t="shared" si="98"/>
        <v>0</v>
      </c>
      <c r="L151" s="135">
        <f t="shared" si="99"/>
        <v>0</v>
      </c>
      <c r="M151" s="135">
        <f t="shared" si="100"/>
        <v>0</v>
      </c>
      <c r="N151" s="135">
        <f t="shared" si="101"/>
        <v>0</v>
      </c>
      <c r="O151" s="135">
        <f t="shared" si="102"/>
        <v>0</v>
      </c>
      <c r="P151" s="135">
        <f t="shared" si="103"/>
        <v>0</v>
      </c>
      <c r="Q151" s="135">
        <f t="shared" si="104"/>
        <v>0</v>
      </c>
      <c r="R151" s="135">
        <f t="shared" si="105"/>
        <v>0</v>
      </c>
      <c r="S151" s="135">
        <f t="shared" si="106"/>
        <v>0</v>
      </c>
      <c r="T151" s="135">
        <f t="shared" si="107"/>
        <v>0</v>
      </c>
      <c r="U151" s="135">
        <f t="shared" si="108"/>
        <v>0</v>
      </c>
      <c r="V151" s="135">
        <f t="shared" si="109"/>
        <v>0</v>
      </c>
      <c r="W151" s="135">
        <f t="shared" si="110"/>
        <v>0</v>
      </c>
      <c r="X151" s="135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 x14ac:dyDescent="0.2">
      <c r="A152" s="44">
        <f t="shared" si="94"/>
        <v>141</v>
      </c>
      <c r="B152" s="44"/>
      <c r="C152" s="141">
        <v>38900</v>
      </c>
      <c r="E152" s="137" t="s">
        <v>115</v>
      </c>
      <c r="G152" s="43">
        <v>6.2</v>
      </c>
      <c r="H152" s="135" t="str">
        <f t="shared" si="96"/>
        <v>P, S, T &amp; D Plant - Customer</v>
      </c>
      <c r="I152" s="42">
        <f>'Plt. Class.'!J$152</f>
        <v>0</v>
      </c>
      <c r="J152" s="135">
        <f t="shared" si="97"/>
        <v>0</v>
      </c>
      <c r="K152" s="135">
        <f t="shared" si="98"/>
        <v>0</v>
      </c>
      <c r="L152" s="135">
        <f t="shared" si="99"/>
        <v>0</v>
      </c>
      <c r="M152" s="135">
        <f t="shared" si="100"/>
        <v>0</v>
      </c>
      <c r="N152" s="135">
        <f t="shared" si="101"/>
        <v>0</v>
      </c>
      <c r="O152" s="135">
        <f t="shared" si="102"/>
        <v>0</v>
      </c>
      <c r="P152" s="135">
        <f t="shared" si="103"/>
        <v>0</v>
      </c>
      <c r="Q152" s="135">
        <f t="shared" si="104"/>
        <v>0</v>
      </c>
      <c r="R152" s="135">
        <f t="shared" si="105"/>
        <v>0</v>
      </c>
      <c r="S152" s="135">
        <f t="shared" si="106"/>
        <v>0</v>
      </c>
      <c r="T152" s="135">
        <f t="shared" si="107"/>
        <v>0</v>
      </c>
      <c r="U152" s="135">
        <f t="shared" si="108"/>
        <v>0</v>
      </c>
      <c r="V152" s="135">
        <f t="shared" si="109"/>
        <v>0</v>
      </c>
      <c r="W152" s="135">
        <f t="shared" si="110"/>
        <v>0</v>
      </c>
      <c r="X152" s="135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 x14ac:dyDescent="0.2">
      <c r="A153" s="44">
        <f t="shared" si="94"/>
        <v>142</v>
      </c>
      <c r="B153" s="44"/>
      <c r="C153" s="141">
        <v>39004</v>
      </c>
      <c r="E153" s="137" t="s">
        <v>293</v>
      </c>
      <c r="G153" s="43">
        <v>6.2</v>
      </c>
      <c r="H153" s="135" t="str">
        <f t="shared" si="96"/>
        <v>P, S, T &amp; D Plant - Customer</v>
      </c>
      <c r="I153" s="42">
        <f>'Plt. Class.'!J$153</f>
        <v>2968.90477287661</v>
      </c>
      <c r="J153" s="135">
        <f t="shared" si="97"/>
        <v>2291.5476609942625</v>
      </c>
      <c r="K153" s="135">
        <f t="shared" si="98"/>
        <v>645.52013912289033</v>
      </c>
      <c r="L153" s="135">
        <f t="shared" si="99"/>
        <v>1.5468532037059548</v>
      </c>
      <c r="M153" s="135">
        <f t="shared" si="100"/>
        <v>19.342840222274408</v>
      </c>
      <c r="N153" s="135">
        <f t="shared" si="101"/>
        <v>10.947279333477127</v>
      </c>
      <c r="O153" s="135">
        <f t="shared" si="102"/>
        <v>0</v>
      </c>
      <c r="P153" s="135">
        <f t="shared" si="103"/>
        <v>0</v>
      </c>
      <c r="Q153" s="135">
        <f t="shared" si="104"/>
        <v>0</v>
      </c>
      <c r="R153" s="135">
        <f t="shared" si="105"/>
        <v>0</v>
      </c>
      <c r="S153" s="135">
        <f t="shared" si="106"/>
        <v>0</v>
      </c>
      <c r="T153" s="135">
        <f t="shared" si="107"/>
        <v>0</v>
      </c>
      <c r="U153" s="135">
        <f t="shared" si="108"/>
        <v>0</v>
      </c>
      <c r="V153" s="135">
        <f t="shared" si="109"/>
        <v>0</v>
      </c>
      <c r="W153" s="135">
        <f t="shared" si="110"/>
        <v>0</v>
      </c>
      <c r="X153" s="135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 x14ac:dyDescent="0.2">
      <c r="A154" s="44">
        <f t="shared" si="94"/>
        <v>143</v>
      </c>
      <c r="B154" s="44"/>
      <c r="C154" s="141">
        <v>39009</v>
      </c>
      <c r="E154" s="137" t="s">
        <v>294</v>
      </c>
      <c r="G154" s="43">
        <v>6.2</v>
      </c>
      <c r="H154" s="135" t="str">
        <f t="shared" si="96"/>
        <v>P, S, T &amp; D Plant - Customer</v>
      </c>
      <c r="I154" s="42">
        <f>'Plt. Class.'!J$154</f>
        <v>7494.4827387764399</v>
      </c>
      <c r="J154" s="135">
        <f t="shared" si="97"/>
        <v>5784.6127458527244</v>
      </c>
      <c r="K154" s="135">
        <f t="shared" si="98"/>
        <v>1629.5031030926677</v>
      </c>
      <c r="L154" s="135">
        <f t="shared" si="99"/>
        <v>3.904761358634901</v>
      </c>
      <c r="M154" s="135">
        <f t="shared" si="100"/>
        <v>48.827629464278218</v>
      </c>
      <c r="N154" s="135">
        <f t="shared" si="101"/>
        <v>27.634499008135816</v>
      </c>
      <c r="O154" s="135">
        <f t="shared" si="102"/>
        <v>0</v>
      </c>
      <c r="P154" s="135">
        <f t="shared" si="103"/>
        <v>0</v>
      </c>
      <c r="Q154" s="135">
        <f t="shared" si="104"/>
        <v>0</v>
      </c>
      <c r="R154" s="135">
        <f t="shared" si="105"/>
        <v>0</v>
      </c>
      <c r="S154" s="135">
        <f t="shared" si="106"/>
        <v>0</v>
      </c>
      <c r="T154" s="135">
        <f t="shared" si="107"/>
        <v>0</v>
      </c>
      <c r="U154" s="135">
        <f t="shared" si="108"/>
        <v>0</v>
      </c>
      <c r="V154" s="135">
        <f t="shared" si="109"/>
        <v>0</v>
      </c>
      <c r="W154" s="135">
        <f t="shared" si="110"/>
        <v>0</v>
      </c>
      <c r="X154" s="135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 x14ac:dyDescent="0.2">
      <c r="A155" s="44">
        <f t="shared" si="94"/>
        <v>144</v>
      </c>
      <c r="B155" s="44"/>
      <c r="C155" s="141">
        <v>39100</v>
      </c>
      <c r="E155" s="137" t="s">
        <v>295</v>
      </c>
      <c r="G155" s="43">
        <v>6.2</v>
      </c>
      <c r="H155" s="135" t="str">
        <f t="shared" si="96"/>
        <v>P, S, T &amp; D Plant - Customer</v>
      </c>
      <c r="I155" s="42">
        <f>'Plt. Class.'!J$155</f>
        <v>7451.1242014915651</v>
      </c>
      <c r="J155" s="135">
        <f t="shared" si="97"/>
        <v>5751.1464805797505</v>
      </c>
      <c r="K155" s="135">
        <f t="shared" si="98"/>
        <v>1620.0757852224556</v>
      </c>
      <c r="L155" s="135">
        <f t="shared" si="99"/>
        <v>3.8821707747536509</v>
      </c>
      <c r="M155" s="135">
        <f t="shared" si="100"/>
        <v>48.545142377917323</v>
      </c>
      <c r="N155" s="135">
        <f t="shared" si="101"/>
        <v>27.474622536689207</v>
      </c>
      <c r="O155" s="135">
        <f t="shared" si="102"/>
        <v>0</v>
      </c>
      <c r="P155" s="135">
        <f t="shared" si="103"/>
        <v>0</v>
      </c>
      <c r="Q155" s="135">
        <f t="shared" si="104"/>
        <v>0</v>
      </c>
      <c r="R155" s="135">
        <f t="shared" si="105"/>
        <v>0</v>
      </c>
      <c r="S155" s="135">
        <f t="shared" si="106"/>
        <v>0</v>
      </c>
      <c r="T155" s="135">
        <f t="shared" si="107"/>
        <v>0</v>
      </c>
      <c r="U155" s="135">
        <f t="shared" si="108"/>
        <v>0</v>
      </c>
      <c r="V155" s="135">
        <f t="shared" si="109"/>
        <v>0</v>
      </c>
      <c r="W155" s="135">
        <f t="shared" si="110"/>
        <v>0</v>
      </c>
      <c r="X155" s="135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 x14ac:dyDescent="0.2">
      <c r="A156" s="44">
        <f t="shared" si="94"/>
        <v>145</v>
      </c>
      <c r="B156" s="44"/>
      <c r="C156" s="141">
        <v>39102</v>
      </c>
      <c r="E156" s="137" t="s">
        <v>296</v>
      </c>
      <c r="G156" s="43">
        <v>6.2</v>
      </c>
      <c r="H156" s="135" t="str">
        <f t="shared" si="96"/>
        <v>P, S, T &amp; D Plant - Customer</v>
      </c>
      <c r="I156" s="42">
        <f>'Plt. Class.'!J$156</f>
        <v>0</v>
      </c>
      <c r="J156" s="135">
        <f t="shared" si="97"/>
        <v>0</v>
      </c>
      <c r="K156" s="135">
        <f t="shared" si="98"/>
        <v>0</v>
      </c>
      <c r="L156" s="135">
        <f t="shared" si="99"/>
        <v>0</v>
      </c>
      <c r="M156" s="135">
        <f t="shared" si="100"/>
        <v>0</v>
      </c>
      <c r="N156" s="135">
        <f t="shared" si="101"/>
        <v>0</v>
      </c>
      <c r="O156" s="135">
        <f t="shared" si="102"/>
        <v>0</v>
      </c>
      <c r="P156" s="135">
        <f t="shared" si="103"/>
        <v>0</v>
      </c>
      <c r="Q156" s="135">
        <f t="shared" si="104"/>
        <v>0</v>
      </c>
      <c r="R156" s="135">
        <f t="shared" si="105"/>
        <v>0</v>
      </c>
      <c r="S156" s="135">
        <f t="shared" si="106"/>
        <v>0</v>
      </c>
      <c r="T156" s="135">
        <f t="shared" si="107"/>
        <v>0</v>
      </c>
      <c r="U156" s="135">
        <f t="shared" si="108"/>
        <v>0</v>
      </c>
      <c r="V156" s="135">
        <f t="shared" si="109"/>
        <v>0</v>
      </c>
      <c r="W156" s="135">
        <f t="shared" si="110"/>
        <v>0</v>
      </c>
      <c r="X156" s="135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 x14ac:dyDescent="0.2">
      <c r="A157" s="44">
        <f t="shared" si="94"/>
        <v>146</v>
      </c>
      <c r="B157" s="44"/>
      <c r="C157" s="141">
        <v>39103</v>
      </c>
      <c r="E157" s="137" t="s">
        <v>297</v>
      </c>
      <c r="G157" s="43">
        <v>6.2</v>
      </c>
      <c r="H157" s="135" t="str">
        <f t="shared" si="96"/>
        <v>P, S, T &amp; D Plant - Customer</v>
      </c>
      <c r="I157" s="42">
        <f>'Plt. Class.'!J$157</f>
        <v>0</v>
      </c>
      <c r="J157" s="135">
        <f t="shared" si="97"/>
        <v>0</v>
      </c>
      <c r="K157" s="135">
        <f t="shared" si="98"/>
        <v>0</v>
      </c>
      <c r="L157" s="135">
        <f t="shared" si="99"/>
        <v>0</v>
      </c>
      <c r="M157" s="135">
        <f t="shared" si="100"/>
        <v>0</v>
      </c>
      <c r="N157" s="135">
        <f t="shared" si="101"/>
        <v>0</v>
      </c>
      <c r="O157" s="135">
        <f t="shared" si="102"/>
        <v>0</v>
      </c>
      <c r="P157" s="135">
        <f t="shared" si="103"/>
        <v>0</v>
      </c>
      <c r="Q157" s="135">
        <f t="shared" si="104"/>
        <v>0</v>
      </c>
      <c r="R157" s="135">
        <f t="shared" si="105"/>
        <v>0</v>
      </c>
      <c r="S157" s="135">
        <f t="shared" si="106"/>
        <v>0</v>
      </c>
      <c r="T157" s="135">
        <f t="shared" si="107"/>
        <v>0</v>
      </c>
      <c r="U157" s="135">
        <f t="shared" si="108"/>
        <v>0</v>
      </c>
      <c r="V157" s="135">
        <f t="shared" si="109"/>
        <v>0</v>
      </c>
      <c r="W157" s="135">
        <f t="shared" si="110"/>
        <v>0</v>
      </c>
      <c r="X157" s="135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 x14ac:dyDescent="0.2">
      <c r="A158" s="44">
        <f t="shared" si="94"/>
        <v>147</v>
      </c>
      <c r="B158" s="44"/>
      <c r="C158" s="141">
        <v>39200</v>
      </c>
      <c r="E158" s="137" t="s">
        <v>298</v>
      </c>
      <c r="G158" s="43">
        <v>6.2</v>
      </c>
      <c r="H158" s="135" t="str">
        <f t="shared" si="96"/>
        <v>P, S, T &amp; D Plant - Customer</v>
      </c>
      <c r="I158" s="42">
        <f>'Plt. Class.'!J$158</f>
        <v>5265.6084420318821</v>
      </c>
      <c r="J158" s="135">
        <f t="shared" si="97"/>
        <v>4064.2572369737945</v>
      </c>
      <c r="K158" s="135">
        <f t="shared" si="98"/>
        <v>1144.8855905114453</v>
      </c>
      <c r="L158" s="135">
        <f t="shared" si="99"/>
        <v>2.7434774474515136</v>
      </c>
      <c r="M158" s="135">
        <f t="shared" si="100"/>
        <v>34.306193885968405</v>
      </c>
      <c r="N158" s="135">
        <f t="shared" si="101"/>
        <v>19.415943213222771</v>
      </c>
      <c r="O158" s="135">
        <f t="shared" si="102"/>
        <v>0</v>
      </c>
      <c r="P158" s="135">
        <f t="shared" si="103"/>
        <v>0</v>
      </c>
      <c r="Q158" s="135">
        <f t="shared" si="104"/>
        <v>0</v>
      </c>
      <c r="R158" s="135">
        <f t="shared" si="105"/>
        <v>0</v>
      </c>
      <c r="S158" s="135">
        <f t="shared" si="106"/>
        <v>0</v>
      </c>
      <c r="T158" s="135">
        <f t="shared" si="107"/>
        <v>0</v>
      </c>
      <c r="U158" s="135">
        <f t="shared" si="108"/>
        <v>0</v>
      </c>
      <c r="V158" s="135">
        <f t="shared" si="109"/>
        <v>0</v>
      </c>
      <c r="W158" s="135">
        <f t="shared" si="110"/>
        <v>0</v>
      </c>
      <c r="X158" s="135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 x14ac:dyDescent="0.2">
      <c r="A159" s="44">
        <f t="shared" si="94"/>
        <v>148</v>
      </c>
      <c r="B159" s="44"/>
      <c r="C159" s="141">
        <v>39201</v>
      </c>
      <c r="E159" s="137" t="s">
        <v>299</v>
      </c>
      <c r="G159" s="43">
        <v>6.2</v>
      </c>
      <c r="H159" s="135" t="str">
        <f t="shared" si="96"/>
        <v>P, S, T &amp; D Plant - Customer</v>
      </c>
      <c r="I159" s="42">
        <f>'Plt. Class.'!J$159</f>
        <v>0</v>
      </c>
      <c r="J159" s="135">
        <f t="shared" si="97"/>
        <v>0</v>
      </c>
      <c r="K159" s="135">
        <f t="shared" si="98"/>
        <v>0</v>
      </c>
      <c r="L159" s="135">
        <f t="shared" si="99"/>
        <v>0</v>
      </c>
      <c r="M159" s="135">
        <f t="shared" si="100"/>
        <v>0</v>
      </c>
      <c r="N159" s="135">
        <f t="shared" si="101"/>
        <v>0</v>
      </c>
      <c r="O159" s="135">
        <f t="shared" si="102"/>
        <v>0</v>
      </c>
      <c r="P159" s="135">
        <f t="shared" si="103"/>
        <v>0</v>
      </c>
      <c r="Q159" s="135">
        <f t="shared" si="104"/>
        <v>0</v>
      </c>
      <c r="R159" s="135">
        <f t="shared" si="105"/>
        <v>0</v>
      </c>
      <c r="S159" s="135">
        <f t="shared" si="106"/>
        <v>0</v>
      </c>
      <c r="T159" s="135">
        <f t="shared" si="107"/>
        <v>0</v>
      </c>
      <c r="U159" s="135">
        <f t="shared" si="108"/>
        <v>0</v>
      </c>
      <c r="V159" s="135">
        <f t="shared" si="109"/>
        <v>0</v>
      </c>
      <c r="W159" s="135">
        <f t="shared" si="110"/>
        <v>0</v>
      </c>
      <c r="X159" s="135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 x14ac:dyDescent="0.2">
      <c r="A160" s="44">
        <f t="shared" si="94"/>
        <v>149</v>
      </c>
      <c r="B160" s="44"/>
      <c r="C160" s="141">
        <v>39202</v>
      </c>
      <c r="E160" s="137" t="s">
        <v>300</v>
      </c>
      <c r="G160" s="43">
        <v>6.2</v>
      </c>
      <c r="H160" s="135" t="str">
        <f t="shared" si="96"/>
        <v>P, S, T &amp; D Plant - Customer</v>
      </c>
      <c r="I160" s="42">
        <f>'Plt. Class.'!J$160</f>
        <v>0</v>
      </c>
      <c r="J160" s="135">
        <f t="shared" si="97"/>
        <v>0</v>
      </c>
      <c r="K160" s="135">
        <f t="shared" si="98"/>
        <v>0</v>
      </c>
      <c r="L160" s="135">
        <f t="shared" si="99"/>
        <v>0</v>
      </c>
      <c r="M160" s="135">
        <f t="shared" si="100"/>
        <v>0</v>
      </c>
      <c r="N160" s="135">
        <f t="shared" si="101"/>
        <v>0</v>
      </c>
      <c r="O160" s="135">
        <f t="shared" si="102"/>
        <v>0</v>
      </c>
      <c r="P160" s="135">
        <f t="shared" si="103"/>
        <v>0</v>
      </c>
      <c r="Q160" s="135">
        <f t="shared" si="104"/>
        <v>0</v>
      </c>
      <c r="R160" s="135">
        <f t="shared" si="105"/>
        <v>0</v>
      </c>
      <c r="S160" s="135">
        <f t="shared" si="106"/>
        <v>0</v>
      </c>
      <c r="T160" s="135">
        <f t="shared" si="107"/>
        <v>0</v>
      </c>
      <c r="U160" s="135">
        <f t="shared" si="108"/>
        <v>0</v>
      </c>
      <c r="V160" s="135">
        <f t="shared" si="109"/>
        <v>0</v>
      </c>
      <c r="W160" s="135">
        <f t="shared" si="110"/>
        <v>0</v>
      </c>
      <c r="X160" s="135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 x14ac:dyDescent="0.2">
      <c r="A161" s="44">
        <f t="shared" si="94"/>
        <v>150</v>
      </c>
      <c r="B161" s="44"/>
      <c r="C161" s="141">
        <v>39300</v>
      </c>
      <c r="E161" s="137" t="s">
        <v>186</v>
      </c>
      <c r="G161" s="43">
        <v>6.2</v>
      </c>
      <c r="H161" s="135" t="str">
        <f t="shared" si="96"/>
        <v>P, S, T &amp; D Plant - Customer</v>
      </c>
      <c r="I161" s="42">
        <f>'Plt. Class.'!J$161</f>
        <v>0</v>
      </c>
      <c r="J161" s="135">
        <f t="shared" si="97"/>
        <v>0</v>
      </c>
      <c r="K161" s="135">
        <f t="shared" si="98"/>
        <v>0</v>
      </c>
      <c r="L161" s="135">
        <f t="shared" si="99"/>
        <v>0</v>
      </c>
      <c r="M161" s="135">
        <f t="shared" si="100"/>
        <v>0</v>
      </c>
      <c r="N161" s="135">
        <f t="shared" si="101"/>
        <v>0</v>
      </c>
      <c r="O161" s="135">
        <f t="shared" si="102"/>
        <v>0</v>
      </c>
      <c r="P161" s="135">
        <f t="shared" si="103"/>
        <v>0</v>
      </c>
      <c r="Q161" s="135">
        <f t="shared" si="104"/>
        <v>0</v>
      </c>
      <c r="R161" s="135">
        <f t="shared" si="105"/>
        <v>0</v>
      </c>
      <c r="S161" s="135">
        <f t="shared" si="106"/>
        <v>0</v>
      </c>
      <c r="T161" s="135">
        <f t="shared" si="107"/>
        <v>0</v>
      </c>
      <c r="U161" s="135">
        <f t="shared" si="108"/>
        <v>0</v>
      </c>
      <c r="V161" s="135">
        <f t="shared" si="109"/>
        <v>0</v>
      </c>
      <c r="W161" s="135">
        <f t="shared" si="110"/>
        <v>0</v>
      </c>
      <c r="X161" s="135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 x14ac:dyDescent="0.2">
      <c r="A162" s="44">
        <f t="shared" si="94"/>
        <v>151</v>
      </c>
      <c r="B162" s="44"/>
      <c r="C162" s="141">
        <v>39400</v>
      </c>
      <c r="E162" s="137" t="s">
        <v>301</v>
      </c>
      <c r="G162" s="43">
        <v>6.2</v>
      </c>
      <c r="H162" s="135" t="str">
        <f t="shared" si="96"/>
        <v>P, S, T &amp; D Plant - Customer</v>
      </c>
      <c r="I162" s="42">
        <f>'Plt. Class.'!J$162</f>
        <v>33940.245490879155</v>
      </c>
      <c r="J162" s="135">
        <f t="shared" si="97"/>
        <v>26196.761472021659</v>
      </c>
      <c r="K162" s="135">
        <f t="shared" si="98"/>
        <v>7379.5266831375475</v>
      </c>
      <c r="L162" s="135">
        <f t="shared" si="99"/>
        <v>17.683483132153317</v>
      </c>
      <c r="M162" s="135">
        <f t="shared" si="100"/>
        <v>221.12556510148789</v>
      </c>
      <c r="N162" s="135">
        <f t="shared" si="101"/>
        <v>125.14828748631058</v>
      </c>
      <c r="O162" s="135">
        <f t="shared" si="102"/>
        <v>0</v>
      </c>
      <c r="P162" s="135">
        <f t="shared" si="103"/>
        <v>0</v>
      </c>
      <c r="Q162" s="135">
        <f t="shared" si="104"/>
        <v>0</v>
      </c>
      <c r="R162" s="135">
        <f t="shared" si="105"/>
        <v>0</v>
      </c>
      <c r="S162" s="135">
        <f t="shared" si="106"/>
        <v>0</v>
      </c>
      <c r="T162" s="135">
        <f t="shared" si="107"/>
        <v>0</v>
      </c>
      <c r="U162" s="135">
        <f t="shared" si="108"/>
        <v>0</v>
      </c>
      <c r="V162" s="135">
        <f t="shared" si="109"/>
        <v>0</v>
      </c>
      <c r="W162" s="135">
        <f t="shared" si="110"/>
        <v>0</v>
      </c>
      <c r="X162" s="135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 x14ac:dyDescent="0.2">
      <c r="A163" s="44">
        <f t="shared" si="94"/>
        <v>152</v>
      </c>
      <c r="B163" s="44"/>
      <c r="C163" s="141">
        <v>39600</v>
      </c>
      <c r="E163" s="137" t="s">
        <v>302</v>
      </c>
      <c r="G163" s="43">
        <v>6.2</v>
      </c>
      <c r="H163" s="135" t="str">
        <f t="shared" si="96"/>
        <v>P, S, T &amp; D Plant - Customer</v>
      </c>
      <c r="I163" s="42">
        <f>'Plt. Class.'!J$163</f>
        <v>3959.2749801485406</v>
      </c>
      <c r="J163" s="135">
        <f t="shared" si="97"/>
        <v>3055.964409125078</v>
      </c>
      <c r="K163" s="135">
        <f t="shared" si="98"/>
        <v>860.85338922303174</v>
      </c>
      <c r="L163" s="135">
        <f t="shared" si="99"/>
        <v>2.0628540340354449</v>
      </c>
      <c r="M163" s="135">
        <f t="shared" si="100"/>
        <v>25.795244103723491</v>
      </c>
      <c r="N163" s="135">
        <f t="shared" si="101"/>
        <v>14.599083662672451</v>
      </c>
      <c r="O163" s="135">
        <f t="shared" si="102"/>
        <v>0</v>
      </c>
      <c r="P163" s="135">
        <f t="shared" si="103"/>
        <v>0</v>
      </c>
      <c r="Q163" s="135">
        <f t="shared" si="104"/>
        <v>0</v>
      </c>
      <c r="R163" s="135">
        <f t="shared" si="105"/>
        <v>0</v>
      </c>
      <c r="S163" s="135">
        <f t="shared" si="106"/>
        <v>0</v>
      </c>
      <c r="T163" s="135">
        <f t="shared" si="107"/>
        <v>0</v>
      </c>
      <c r="U163" s="135">
        <f t="shared" si="108"/>
        <v>0</v>
      </c>
      <c r="V163" s="135">
        <f t="shared" si="109"/>
        <v>0</v>
      </c>
      <c r="W163" s="135">
        <f t="shared" si="110"/>
        <v>0</v>
      </c>
      <c r="X163" s="135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 x14ac:dyDescent="0.2">
      <c r="A164" s="44">
        <f t="shared" si="94"/>
        <v>153</v>
      </c>
      <c r="B164" s="44"/>
      <c r="C164" s="141">
        <v>39603</v>
      </c>
      <c r="E164" s="137" t="s">
        <v>303</v>
      </c>
      <c r="G164" s="43">
        <v>6.2</v>
      </c>
      <c r="H164" s="135" t="str">
        <f t="shared" si="96"/>
        <v>P, S, T &amp; D Plant - Customer</v>
      </c>
      <c r="I164" s="42">
        <f>'Plt. Class.'!J$164</f>
        <v>0</v>
      </c>
      <c r="J164" s="135">
        <f t="shared" si="97"/>
        <v>0</v>
      </c>
      <c r="K164" s="135">
        <f t="shared" si="98"/>
        <v>0</v>
      </c>
      <c r="L164" s="135">
        <f t="shared" si="99"/>
        <v>0</v>
      </c>
      <c r="M164" s="135">
        <f t="shared" si="100"/>
        <v>0</v>
      </c>
      <c r="N164" s="135">
        <f t="shared" si="101"/>
        <v>0</v>
      </c>
      <c r="O164" s="135">
        <f t="shared" si="102"/>
        <v>0</v>
      </c>
      <c r="P164" s="135">
        <f t="shared" si="103"/>
        <v>0</v>
      </c>
      <c r="Q164" s="135">
        <f t="shared" si="104"/>
        <v>0</v>
      </c>
      <c r="R164" s="135">
        <f t="shared" si="105"/>
        <v>0</v>
      </c>
      <c r="S164" s="135">
        <f t="shared" si="106"/>
        <v>0</v>
      </c>
      <c r="T164" s="135">
        <f t="shared" si="107"/>
        <v>0</v>
      </c>
      <c r="U164" s="135">
        <f t="shared" si="108"/>
        <v>0</v>
      </c>
      <c r="V164" s="135">
        <f t="shared" si="109"/>
        <v>0</v>
      </c>
      <c r="W164" s="135">
        <f t="shared" si="110"/>
        <v>0</v>
      </c>
      <c r="X164" s="135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 x14ac:dyDescent="0.2">
      <c r="A165" s="44">
        <f t="shared" si="94"/>
        <v>154</v>
      </c>
      <c r="B165" s="44"/>
      <c r="C165" s="141">
        <v>39604</v>
      </c>
      <c r="E165" s="137" t="s">
        <v>304</v>
      </c>
      <c r="G165" s="43">
        <v>6.2</v>
      </c>
      <c r="H165" s="135" t="str">
        <f t="shared" si="96"/>
        <v>P, S, T &amp; D Plant - Customer</v>
      </c>
      <c r="I165" s="42">
        <f>'Plt. Class.'!J$165</f>
        <v>0</v>
      </c>
      <c r="J165" s="135">
        <f t="shared" si="97"/>
        <v>0</v>
      </c>
      <c r="K165" s="135">
        <f t="shared" si="98"/>
        <v>0</v>
      </c>
      <c r="L165" s="135">
        <f t="shared" si="99"/>
        <v>0</v>
      </c>
      <c r="M165" s="135">
        <f t="shared" si="100"/>
        <v>0</v>
      </c>
      <c r="N165" s="135">
        <f t="shared" si="101"/>
        <v>0</v>
      </c>
      <c r="O165" s="135">
        <f t="shared" si="102"/>
        <v>0</v>
      </c>
      <c r="P165" s="135">
        <f t="shared" si="103"/>
        <v>0</v>
      </c>
      <c r="Q165" s="135">
        <f t="shared" si="104"/>
        <v>0</v>
      </c>
      <c r="R165" s="135">
        <f t="shared" si="105"/>
        <v>0</v>
      </c>
      <c r="S165" s="135">
        <f t="shared" si="106"/>
        <v>0</v>
      </c>
      <c r="T165" s="135">
        <f t="shared" si="107"/>
        <v>0</v>
      </c>
      <c r="U165" s="135">
        <f t="shared" si="108"/>
        <v>0</v>
      </c>
      <c r="V165" s="135">
        <f t="shared" si="109"/>
        <v>0</v>
      </c>
      <c r="W165" s="135">
        <f t="shared" si="110"/>
        <v>0</v>
      </c>
      <c r="X165" s="135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 x14ac:dyDescent="0.2">
      <c r="A166" s="44">
        <f t="shared" si="94"/>
        <v>155</v>
      </c>
      <c r="B166" s="44"/>
      <c r="C166" s="141">
        <v>39605</v>
      </c>
      <c r="E166" s="140" t="s">
        <v>305</v>
      </c>
      <c r="G166" s="43">
        <v>6.2</v>
      </c>
      <c r="H166" s="135" t="str">
        <f t="shared" si="96"/>
        <v>P, S, T &amp; D Plant - Customer</v>
      </c>
      <c r="I166" s="42">
        <f>'Plt. Class.'!J$166</f>
        <v>0</v>
      </c>
      <c r="J166" s="135">
        <f t="shared" si="97"/>
        <v>0</v>
      </c>
      <c r="K166" s="135">
        <f t="shared" si="98"/>
        <v>0</v>
      </c>
      <c r="L166" s="135">
        <f t="shared" si="99"/>
        <v>0</v>
      </c>
      <c r="M166" s="135">
        <f t="shared" si="100"/>
        <v>0</v>
      </c>
      <c r="N166" s="135">
        <f t="shared" si="101"/>
        <v>0</v>
      </c>
      <c r="O166" s="135">
        <f t="shared" si="102"/>
        <v>0</v>
      </c>
      <c r="P166" s="135">
        <f t="shared" si="103"/>
        <v>0</v>
      </c>
      <c r="Q166" s="135">
        <f t="shared" si="104"/>
        <v>0</v>
      </c>
      <c r="R166" s="135">
        <f t="shared" si="105"/>
        <v>0</v>
      </c>
      <c r="S166" s="135">
        <f t="shared" si="106"/>
        <v>0</v>
      </c>
      <c r="T166" s="135">
        <f t="shared" si="107"/>
        <v>0</v>
      </c>
      <c r="U166" s="135">
        <f t="shared" si="108"/>
        <v>0</v>
      </c>
      <c r="V166" s="135">
        <f t="shared" si="109"/>
        <v>0</v>
      </c>
      <c r="W166" s="135">
        <f t="shared" si="110"/>
        <v>0</v>
      </c>
      <c r="X166" s="135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 x14ac:dyDescent="0.2">
      <c r="A167" s="44">
        <f t="shared" si="94"/>
        <v>156</v>
      </c>
      <c r="B167" s="44"/>
      <c r="C167" s="141">
        <v>39700</v>
      </c>
      <c r="E167" s="137" t="s">
        <v>306</v>
      </c>
      <c r="G167" s="43">
        <v>6.2</v>
      </c>
      <c r="H167" s="135" t="str">
        <f t="shared" si="96"/>
        <v>P, S, T &amp; D Plant - Customer</v>
      </c>
      <c r="I167" s="42">
        <f>'Plt. Class.'!J$167</f>
        <v>7244.9496960500164</v>
      </c>
      <c r="J167" s="135">
        <f t="shared" si="97"/>
        <v>5592.0107918848726</v>
      </c>
      <c r="K167" s="135">
        <f t="shared" si="98"/>
        <v>1575.2478753978946</v>
      </c>
      <c r="L167" s="135">
        <f t="shared" si="99"/>
        <v>3.774750120114148</v>
      </c>
      <c r="M167" s="135">
        <f t="shared" si="100"/>
        <v>47.201885917455542</v>
      </c>
      <c r="N167" s="135">
        <f t="shared" si="101"/>
        <v>26.714392729680867</v>
      </c>
      <c r="O167" s="135">
        <f t="shared" si="102"/>
        <v>0</v>
      </c>
      <c r="P167" s="135">
        <f t="shared" si="103"/>
        <v>0</v>
      </c>
      <c r="Q167" s="135">
        <f t="shared" si="104"/>
        <v>0</v>
      </c>
      <c r="R167" s="135">
        <f t="shared" si="105"/>
        <v>0</v>
      </c>
      <c r="S167" s="135">
        <f t="shared" si="106"/>
        <v>0</v>
      </c>
      <c r="T167" s="135">
        <f t="shared" si="107"/>
        <v>0</v>
      </c>
      <c r="U167" s="135">
        <f t="shared" si="108"/>
        <v>0</v>
      </c>
      <c r="V167" s="135">
        <f t="shared" si="109"/>
        <v>0</v>
      </c>
      <c r="W167" s="135">
        <f t="shared" si="110"/>
        <v>0</v>
      </c>
      <c r="X167" s="135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 x14ac:dyDescent="0.2">
      <c r="A168" s="44">
        <f t="shared" si="94"/>
        <v>157</v>
      </c>
      <c r="B168" s="44"/>
      <c r="C168" s="141">
        <v>39701</v>
      </c>
      <c r="E168" s="137" t="s">
        <v>307</v>
      </c>
      <c r="G168" s="43">
        <v>6.2</v>
      </c>
      <c r="H168" s="135" t="str">
        <f t="shared" si="96"/>
        <v>P, S, T &amp; D Plant - Customer</v>
      </c>
      <c r="I168" s="42">
        <f>'Plt. Class.'!J$168</f>
        <v>0</v>
      </c>
      <c r="J168" s="135">
        <f t="shared" si="97"/>
        <v>0</v>
      </c>
      <c r="K168" s="135">
        <f t="shared" si="98"/>
        <v>0</v>
      </c>
      <c r="L168" s="135">
        <f t="shared" si="99"/>
        <v>0</v>
      </c>
      <c r="M168" s="135">
        <f t="shared" si="100"/>
        <v>0</v>
      </c>
      <c r="N168" s="135">
        <f t="shared" si="101"/>
        <v>0</v>
      </c>
      <c r="O168" s="135">
        <f t="shared" si="102"/>
        <v>0</v>
      </c>
      <c r="P168" s="135">
        <f t="shared" si="103"/>
        <v>0</v>
      </c>
      <c r="Q168" s="135">
        <f t="shared" si="104"/>
        <v>0</v>
      </c>
      <c r="R168" s="135">
        <f t="shared" si="105"/>
        <v>0</v>
      </c>
      <c r="S168" s="135">
        <f t="shared" si="106"/>
        <v>0</v>
      </c>
      <c r="T168" s="135">
        <f t="shared" si="107"/>
        <v>0</v>
      </c>
      <c r="U168" s="135">
        <f t="shared" si="108"/>
        <v>0</v>
      </c>
      <c r="V168" s="135">
        <f t="shared" si="109"/>
        <v>0</v>
      </c>
      <c r="W168" s="135">
        <f t="shared" si="110"/>
        <v>0</v>
      </c>
      <c r="X168" s="135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 x14ac:dyDescent="0.2">
      <c r="A169" s="44">
        <f t="shared" si="94"/>
        <v>158</v>
      </c>
      <c r="B169" s="44"/>
      <c r="C169" s="141">
        <v>39702</v>
      </c>
      <c r="E169" s="137" t="s">
        <v>308</v>
      </c>
      <c r="G169" s="43">
        <v>6.2</v>
      </c>
      <c r="H169" s="135" t="str">
        <f t="shared" si="96"/>
        <v>P, S, T &amp; D Plant - Customer</v>
      </c>
      <c r="I169" s="42">
        <f>'Plt. Class.'!J$169</f>
        <v>0</v>
      </c>
      <c r="J169" s="135">
        <f t="shared" si="97"/>
        <v>0</v>
      </c>
      <c r="K169" s="135">
        <f t="shared" si="98"/>
        <v>0</v>
      </c>
      <c r="L169" s="135">
        <f t="shared" si="99"/>
        <v>0</v>
      </c>
      <c r="M169" s="135">
        <f t="shared" si="100"/>
        <v>0</v>
      </c>
      <c r="N169" s="135">
        <f t="shared" si="101"/>
        <v>0</v>
      </c>
      <c r="O169" s="135">
        <f t="shared" si="102"/>
        <v>0</v>
      </c>
      <c r="P169" s="135">
        <f t="shared" si="103"/>
        <v>0</v>
      </c>
      <c r="Q169" s="135">
        <f t="shared" si="104"/>
        <v>0</v>
      </c>
      <c r="R169" s="135">
        <f t="shared" si="105"/>
        <v>0</v>
      </c>
      <c r="S169" s="135">
        <f t="shared" si="106"/>
        <v>0</v>
      </c>
      <c r="T169" s="135">
        <f t="shared" si="107"/>
        <v>0</v>
      </c>
      <c r="U169" s="135">
        <f t="shared" si="108"/>
        <v>0</v>
      </c>
      <c r="V169" s="135">
        <f t="shared" si="109"/>
        <v>0</v>
      </c>
      <c r="W169" s="135">
        <f t="shared" si="110"/>
        <v>0</v>
      </c>
      <c r="X169" s="135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 x14ac:dyDescent="0.2">
      <c r="A170" s="44">
        <f t="shared" si="94"/>
        <v>159</v>
      </c>
      <c r="B170" s="44"/>
      <c r="C170" s="141">
        <v>39705</v>
      </c>
      <c r="E170" s="137" t="s">
        <v>309</v>
      </c>
      <c r="G170" s="43">
        <v>6.2</v>
      </c>
      <c r="H170" s="135" t="str">
        <f t="shared" si="96"/>
        <v>P, S, T &amp; D Plant - Customer</v>
      </c>
      <c r="I170" s="42">
        <f>'Plt. Class.'!J$170</f>
        <v>0</v>
      </c>
      <c r="J170" s="135">
        <f t="shared" si="97"/>
        <v>0</v>
      </c>
      <c r="K170" s="135">
        <f t="shared" si="98"/>
        <v>0</v>
      </c>
      <c r="L170" s="135">
        <f t="shared" si="99"/>
        <v>0</v>
      </c>
      <c r="M170" s="135">
        <f t="shared" si="100"/>
        <v>0</v>
      </c>
      <c r="N170" s="135">
        <f t="shared" si="101"/>
        <v>0</v>
      </c>
      <c r="O170" s="135">
        <f t="shared" si="102"/>
        <v>0</v>
      </c>
      <c r="P170" s="135">
        <f t="shared" si="103"/>
        <v>0</v>
      </c>
      <c r="Q170" s="135">
        <f t="shared" si="104"/>
        <v>0</v>
      </c>
      <c r="R170" s="135">
        <f t="shared" si="105"/>
        <v>0</v>
      </c>
      <c r="S170" s="135">
        <f t="shared" si="106"/>
        <v>0</v>
      </c>
      <c r="T170" s="135">
        <f t="shared" si="107"/>
        <v>0</v>
      </c>
      <c r="U170" s="135">
        <f t="shared" si="108"/>
        <v>0</v>
      </c>
      <c r="V170" s="135">
        <f t="shared" si="109"/>
        <v>0</v>
      </c>
      <c r="W170" s="135">
        <f t="shared" si="110"/>
        <v>0</v>
      </c>
      <c r="X170" s="135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 x14ac:dyDescent="0.2">
      <c r="A171" s="44">
        <f t="shared" si="94"/>
        <v>160</v>
      </c>
      <c r="B171" s="44"/>
      <c r="C171" s="141">
        <v>39800</v>
      </c>
      <c r="E171" s="137" t="s">
        <v>310</v>
      </c>
      <c r="G171" s="43">
        <v>6.2</v>
      </c>
      <c r="H171" s="135" t="str">
        <f t="shared" si="96"/>
        <v>P, S, T &amp; D Plant - Customer</v>
      </c>
      <c r="I171" s="42">
        <f>'Plt. Class.'!J$171</f>
        <v>157124.15997948885</v>
      </c>
      <c r="J171" s="135">
        <f t="shared" si="97"/>
        <v>121276.20413295427</v>
      </c>
      <c r="K171" s="135">
        <f t="shared" si="98"/>
        <v>34163.039022384401</v>
      </c>
      <c r="L171" s="135">
        <f t="shared" si="99"/>
        <v>81.864535523107037</v>
      </c>
      <c r="M171" s="135">
        <f t="shared" si="100"/>
        <v>1023.6864278397145</v>
      </c>
      <c r="N171" s="135">
        <f t="shared" si="101"/>
        <v>579.36586078737798</v>
      </c>
      <c r="O171" s="135">
        <f t="shared" si="102"/>
        <v>0</v>
      </c>
      <c r="P171" s="135">
        <f t="shared" si="103"/>
        <v>0</v>
      </c>
      <c r="Q171" s="135">
        <f t="shared" si="104"/>
        <v>0</v>
      </c>
      <c r="R171" s="135">
        <f t="shared" si="105"/>
        <v>0</v>
      </c>
      <c r="S171" s="135">
        <f t="shared" si="106"/>
        <v>0</v>
      </c>
      <c r="T171" s="135">
        <f t="shared" si="107"/>
        <v>0</v>
      </c>
      <c r="U171" s="135">
        <f t="shared" si="108"/>
        <v>0</v>
      </c>
      <c r="V171" s="135">
        <f t="shared" si="109"/>
        <v>0</v>
      </c>
      <c r="W171" s="135">
        <f t="shared" si="110"/>
        <v>0</v>
      </c>
      <c r="X171" s="135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 x14ac:dyDescent="0.2">
      <c r="A172" s="44">
        <f t="shared" si="94"/>
        <v>161</v>
      </c>
      <c r="B172" s="44"/>
      <c r="C172" s="141">
        <v>39900</v>
      </c>
      <c r="E172" s="137" t="s">
        <v>311</v>
      </c>
      <c r="G172" s="43">
        <v>6.2</v>
      </c>
      <c r="H172" s="135" t="str">
        <f t="shared" si="96"/>
        <v>P, S, T &amp; D Plant - Customer</v>
      </c>
      <c r="I172" s="42">
        <f>'Plt. Class.'!J$172</f>
        <v>0</v>
      </c>
      <c r="J172" s="135">
        <f t="shared" si="97"/>
        <v>0</v>
      </c>
      <c r="K172" s="135">
        <f t="shared" si="98"/>
        <v>0</v>
      </c>
      <c r="L172" s="135">
        <f t="shared" si="99"/>
        <v>0</v>
      </c>
      <c r="M172" s="135">
        <f t="shared" si="100"/>
        <v>0</v>
      </c>
      <c r="N172" s="135">
        <f t="shared" si="101"/>
        <v>0</v>
      </c>
      <c r="O172" s="135">
        <f t="shared" si="102"/>
        <v>0</v>
      </c>
      <c r="P172" s="135">
        <f t="shared" si="103"/>
        <v>0</v>
      </c>
      <c r="Q172" s="135">
        <f t="shared" si="104"/>
        <v>0</v>
      </c>
      <c r="R172" s="135">
        <f t="shared" si="105"/>
        <v>0</v>
      </c>
      <c r="S172" s="135">
        <f t="shared" si="106"/>
        <v>0</v>
      </c>
      <c r="T172" s="135">
        <f t="shared" si="107"/>
        <v>0</v>
      </c>
      <c r="U172" s="135">
        <f t="shared" si="108"/>
        <v>0</v>
      </c>
      <c r="V172" s="135">
        <f t="shared" si="109"/>
        <v>0</v>
      </c>
      <c r="W172" s="135">
        <f t="shared" si="110"/>
        <v>0</v>
      </c>
      <c r="X172" s="135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 x14ac:dyDescent="0.2">
      <c r="A173" s="44">
        <f t="shared" si="94"/>
        <v>162</v>
      </c>
      <c r="B173" s="44"/>
      <c r="C173" s="141">
        <v>39901</v>
      </c>
      <c r="E173" s="137" t="s">
        <v>312</v>
      </c>
      <c r="G173" s="43">
        <v>6.2</v>
      </c>
      <c r="H173" s="135" t="str">
        <f t="shared" si="96"/>
        <v>P, S, T &amp; D Plant - Customer</v>
      </c>
      <c r="I173" s="42">
        <f>'Plt. Class.'!J$173</f>
        <v>0</v>
      </c>
      <c r="J173" s="135">
        <f t="shared" si="97"/>
        <v>0</v>
      </c>
      <c r="K173" s="135">
        <f t="shared" si="98"/>
        <v>0</v>
      </c>
      <c r="L173" s="135">
        <f t="shared" si="99"/>
        <v>0</v>
      </c>
      <c r="M173" s="135">
        <f t="shared" si="100"/>
        <v>0</v>
      </c>
      <c r="N173" s="135">
        <f t="shared" si="101"/>
        <v>0</v>
      </c>
      <c r="O173" s="135">
        <f t="shared" si="102"/>
        <v>0</v>
      </c>
      <c r="P173" s="135">
        <f t="shared" si="103"/>
        <v>0</v>
      </c>
      <c r="Q173" s="135">
        <f t="shared" si="104"/>
        <v>0</v>
      </c>
      <c r="R173" s="135">
        <f t="shared" si="105"/>
        <v>0</v>
      </c>
      <c r="S173" s="135">
        <f t="shared" si="106"/>
        <v>0</v>
      </c>
      <c r="T173" s="135">
        <f t="shared" si="107"/>
        <v>0</v>
      </c>
      <c r="U173" s="135">
        <f t="shared" si="108"/>
        <v>0</v>
      </c>
      <c r="V173" s="135">
        <f t="shared" si="109"/>
        <v>0</v>
      </c>
      <c r="W173" s="135">
        <f t="shared" si="110"/>
        <v>0</v>
      </c>
      <c r="X173" s="135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 x14ac:dyDescent="0.2">
      <c r="A174" s="44">
        <f t="shared" si="94"/>
        <v>163</v>
      </c>
      <c r="B174" s="44"/>
      <c r="C174" s="141">
        <v>39902</v>
      </c>
      <c r="E174" s="137" t="s">
        <v>313</v>
      </c>
      <c r="G174" s="43">
        <v>6.2</v>
      </c>
      <c r="H174" s="135" t="str">
        <f t="shared" si="96"/>
        <v>P, S, T &amp; D Plant - Customer</v>
      </c>
      <c r="I174" s="42">
        <f>'Plt. Class.'!J$174</f>
        <v>0</v>
      </c>
      <c r="J174" s="135">
        <f t="shared" si="97"/>
        <v>0</v>
      </c>
      <c r="K174" s="135">
        <f t="shared" si="98"/>
        <v>0</v>
      </c>
      <c r="L174" s="135">
        <f t="shared" si="99"/>
        <v>0</v>
      </c>
      <c r="M174" s="135">
        <f t="shared" si="100"/>
        <v>0</v>
      </c>
      <c r="N174" s="135">
        <f t="shared" si="101"/>
        <v>0</v>
      </c>
      <c r="O174" s="135">
        <f t="shared" si="102"/>
        <v>0</v>
      </c>
      <c r="P174" s="135">
        <f t="shared" si="103"/>
        <v>0</v>
      </c>
      <c r="Q174" s="135">
        <f t="shared" si="104"/>
        <v>0</v>
      </c>
      <c r="R174" s="135">
        <f t="shared" si="105"/>
        <v>0</v>
      </c>
      <c r="S174" s="135">
        <f t="shared" si="106"/>
        <v>0</v>
      </c>
      <c r="T174" s="135">
        <f t="shared" si="107"/>
        <v>0</v>
      </c>
      <c r="U174" s="135">
        <f t="shared" si="108"/>
        <v>0</v>
      </c>
      <c r="V174" s="135">
        <f t="shared" si="109"/>
        <v>0</v>
      </c>
      <c r="W174" s="135">
        <f t="shared" si="110"/>
        <v>0</v>
      </c>
      <c r="X174" s="135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 x14ac:dyDescent="0.2">
      <c r="A175" s="44">
        <f t="shared" si="94"/>
        <v>164</v>
      </c>
      <c r="B175" s="44"/>
      <c r="C175" s="141">
        <v>39903</v>
      </c>
      <c r="E175" s="137" t="s">
        <v>314</v>
      </c>
      <c r="G175" s="43">
        <v>6.2</v>
      </c>
      <c r="H175" s="135" t="str">
        <f t="shared" si="96"/>
        <v>P, S, T &amp; D Plant - Customer</v>
      </c>
      <c r="I175" s="42">
        <f>'Plt. Class.'!J$175</f>
        <v>0</v>
      </c>
      <c r="J175" s="135">
        <f t="shared" si="97"/>
        <v>0</v>
      </c>
      <c r="K175" s="135">
        <f t="shared" si="98"/>
        <v>0</v>
      </c>
      <c r="L175" s="135">
        <f t="shared" si="99"/>
        <v>0</v>
      </c>
      <c r="M175" s="135">
        <f t="shared" si="100"/>
        <v>0</v>
      </c>
      <c r="N175" s="135">
        <f t="shared" si="101"/>
        <v>0</v>
      </c>
      <c r="O175" s="135">
        <f t="shared" si="102"/>
        <v>0</v>
      </c>
      <c r="P175" s="135">
        <f t="shared" si="103"/>
        <v>0</v>
      </c>
      <c r="Q175" s="135">
        <f t="shared" si="104"/>
        <v>0</v>
      </c>
      <c r="R175" s="135">
        <f t="shared" si="105"/>
        <v>0</v>
      </c>
      <c r="S175" s="135">
        <f t="shared" si="106"/>
        <v>0</v>
      </c>
      <c r="T175" s="135">
        <f t="shared" si="107"/>
        <v>0</v>
      </c>
      <c r="U175" s="135">
        <f t="shared" si="108"/>
        <v>0</v>
      </c>
      <c r="V175" s="135">
        <f t="shared" si="109"/>
        <v>0</v>
      </c>
      <c r="W175" s="135">
        <f t="shared" si="110"/>
        <v>0</v>
      </c>
      <c r="X175" s="135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 x14ac:dyDescent="0.2">
      <c r="A176" s="44">
        <f t="shared" si="94"/>
        <v>165</v>
      </c>
      <c r="B176" s="44"/>
      <c r="C176" s="141">
        <v>39904</v>
      </c>
      <c r="E176" s="137" t="s">
        <v>315</v>
      </c>
      <c r="G176" s="43">
        <v>6.2</v>
      </c>
      <c r="H176" s="135" t="str">
        <f t="shared" si="96"/>
        <v>P, S, T &amp; D Plant - Customer</v>
      </c>
      <c r="I176" s="42">
        <f>'Plt. Class.'!J$176</f>
        <v>0</v>
      </c>
      <c r="J176" s="135">
        <f t="shared" si="97"/>
        <v>0</v>
      </c>
      <c r="K176" s="135">
        <f t="shared" si="98"/>
        <v>0</v>
      </c>
      <c r="L176" s="135">
        <f t="shared" si="99"/>
        <v>0</v>
      </c>
      <c r="M176" s="135">
        <f t="shared" si="100"/>
        <v>0</v>
      </c>
      <c r="N176" s="135">
        <f t="shared" si="101"/>
        <v>0</v>
      </c>
      <c r="O176" s="135">
        <f t="shared" si="102"/>
        <v>0</v>
      </c>
      <c r="P176" s="135">
        <f t="shared" si="103"/>
        <v>0</v>
      </c>
      <c r="Q176" s="135">
        <f t="shared" si="104"/>
        <v>0</v>
      </c>
      <c r="R176" s="135">
        <f t="shared" si="105"/>
        <v>0</v>
      </c>
      <c r="S176" s="135">
        <f t="shared" si="106"/>
        <v>0</v>
      </c>
      <c r="T176" s="135">
        <f t="shared" si="107"/>
        <v>0</v>
      </c>
      <c r="U176" s="135">
        <f t="shared" si="108"/>
        <v>0</v>
      </c>
      <c r="V176" s="135">
        <f t="shared" si="109"/>
        <v>0</v>
      </c>
      <c r="W176" s="135">
        <f t="shared" si="110"/>
        <v>0</v>
      </c>
      <c r="X176" s="135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 x14ac:dyDescent="0.2">
      <c r="A177" s="44">
        <f t="shared" si="94"/>
        <v>166</v>
      </c>
      <c r="B177" s="44"/>
      <c r="C177" s="141">
        <v>39905</v>
      </c>
      <c r="E177" s="137" t="s">
        <v>316</v>
      </c>
      <c r="G177" s="43">
        <v>6.2</v>
      </c>
      <c r="H177" s="135" t="str">
        <f t="shared" si="96"/>
        <v>P, S, T &amp; D Plant - Customer</v>
      </c>
      <c r="I177" s="42">
        <f>'Plt. Class.'!J$177</f>
        <v>0</v>
      </c>
      <c r="J177" s="135">
        <f t="shared" si="97"/>
        <v>0</v>
      </c>
      <c r="K177" s="135">
        <f t="shared" si="98"/>
        <v>0</v>
      </c>
      <c r="L177" s="135">
        <f t="shared" si="99"/>
        <v>0</v>
      </c>
      <c r="M177" s="135">
        <f t="shared" si="100"/>
        <v>0</v>
      </c>
      <c r="N177" s="135">
        <f t="shared" si="101"/>
        <v>0</v>
      </c>
      <c r="O177" s="135">
        <f t="shared" si="102"/>
        <v>0</v>
      </c>
      <c r="P177" s="135">
        <f t="shared" si="103"/>
        <v>0</v>
      </c>
      <c r="Q177" s="135">
        <f t="shared" si="104"/>
        <v>0</v>
      </c>
      <c r="R177" s="135">
        <f t="shared" si="105"/>
        <v>0</v>
      </c>
      <c r="S177" s="135">
        <f t="shared" si="106"/>
        <v>0</v>
      </c>
      <c r="T177" s="135">
        <f t="shared" si="107"/>
        <v>0</v>
      </c>
      <c r="U177" s="135">
        <f t="shared" si="108"/>
        <v>0</v>
      </c>
      <c r="V177" s="135">
        <f t="shared" si="109"/>
        <v>0</v>
      </c>
      <c r="W177" s="135">
        <f t="shared" si="110"/>
        <v>0</v>
      </c>
      <c r="X177" s="135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 x14ac:dyDescent="0.2">
      <c r="A178" s="44">
        <f t="shared" si="94"/>
        <v>167</v>
      </c>
      <c r="B178" s="44"/>
      <c r="C178" s="141">
        <v>39906</v>
      </c>
      <c r="E178" s="137" t="s">
        <v>317</v>
      </c>
      <c r="G178" s="43">
        <v>6.2</v>
      </c>
      <c r="H178" s="135" t="str">
        <f t="shared" si="96"/>
        <v>P, S, T &amp; D Plant - Customer</v>
      </c>
      <c r="I178" s="42">
        <f>'Plt. Class.'!J$178</f>
        <v>13543.424227804226</v>
      </c>
      <c r="J178" s="135">
        <f t="shared" si="97"/>
        <v>10453.485202560809</v>
      </c>
      <c r="K178" s="135">
        <f t="shared" si="98"/>
        <v>2944.7064694034411</v>
      </c>
      <c r="L178" s="135">
        <f t="shared" si="99"/>
        <v>7.0563695229703818</v>
      </c>
      <c r="M178" s="135">
        <f t="shared" si="100"/>
        <v>88.237350451315706</v>
      </c>
      <c r="N178" s="135">
        <f t="shared" si="101"/>
        <v>49.938835865691999</v>
      </c>
      <c r="O178" s="135">
        <f t="shared" si="102"/>
        <v>0</v>
      </c>
      <c r="P178" s="135">
        <f t="shared" si="103"/>
        <v>0</v>
      </c>
      <c r="Q178" s="135">
        <f t="shared" si="104"/>
        <v>0</v>
      </c>
      <c r="R178" s="135">
        <f t="shared" si="105"/>
        <v>0</v>
      </c>
      <c r="S178" s="135">
        <f t="shared" si="106"/>
        <v>0</v>
      </c>
      <c r="T178" s="135">
        <f t="shared" si="107"/>
        <v>0</v>
      </c>
      <c r="U178" s="135">
        <f t="shared" si="108"/>
        <v>0</v>
      </c>
      <c r="V178" s="135">
        <f t="shared" si="109"/>
        <v>0</v>
      </c>
      <c r="W178" s="135">
        <f t="shared" si="110"/>
        <v>0</v>
      </c>
      <c r="X178" s="135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 x14ac:dyDescent="0.2">
      <c r="A179" s="44">
        <f t="shared" si="94"/>
        <v>168</v>
      </c>
      <c r="B179" s="44"/>
      <c r="C179" s="141">
        <v>39907</v>
      </c>
      <c r="E179" s="137" t="s">
        <v>318</v>
      </c>
      <c r="G179" s="43">
        <v>6.2</v>
      </c>
      <c r="H179" s="135" t="str">
        <f t="shared" si="96"/>
        <v>P, S, T &amp; D Plant - Customer</v>
      </c>
      <c r="I179" s="42">
        <f>'Plt. Class.'!J$179</f>
        <v>31901.593191254215</v>
      </c>
      <c r="J179" s="135">
        <f t="shared" si="97"/>
        <v>24623.228716284375</v>
      </c>
      <c r="K179" s="135">
        <f t="shared" si="98"/>
        <v>6936.2685739183653</v>
      </c>
      <c r="L179" s="135">
        <f t="shared" si="99"/>
        <v>16.621308329604197</v>
      </c>
      <c r="M179" s="135">
        <f t="shared" si="100"/>
        <v>207.84345310494513</v>
      </c>
      <c r="N179" s="135">
        <f t="shared" si="101"/>
        <v>117.63113961692781</v>
      </c>
      <c r="O179" s="135">
        <f t="shared" si="102"/>
        <v>0</v>
      </c>
      <c r="P179" s="135">
        <f t="shared" si="103"/>
        <v>0</v>
      </c>
      <c r="Q179" s="135">
        <f t="shared" si="104"/>
        <v>0</v>
      </c>
      <c r="R179" s="135">
        <f t="shared" si="105"/>
        <v>0</v>
      </c>
      <c r="S179" s="135">
        <f t="shared" si="106"/>
        <v>0</v>
      </c>
      <c r="T179" s="135">
        <f t="shared" si="107"/>
        <v>0</v>
      </c>
      <c r="U179" s="135">
        <f t="shared" si="108"/>
        <v>0</v>
      </c>
      <c r="V179" s="135">
        <f t="shared" si="109"/>
        <v>0</v>
      </c>
      <c r="W179" s="135">
        <f t="shared" si="110"/>
        <v>0</v>
      </c>
      <c r="X179" s="135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 x14ac:dyDescent="0.2">
      <c r="A180" s="44">
        <f t="shared" si="94"/>
        <v>169</v>
      </c>
      <c r="B180" s="44"/>
      <c r="C180" s="141">
        <v>39908</v>
      </c>
      <c r="E180" s="137" t="s">
        <v>319</v>
      </c>
      <c r="G180" s="43">
        <v>6.2</v>
      </c>
      <c r="H180" s="135" t="str">
        <f t="shared" si="96"/>
        <v>P, S, T &amp; D Plant - Customer</v>
      </c>
      <c r="I180" s="42">
        <f>'Plt. Class.'!J$180</f>
        <v>159892.08161494348</v>
      </c>
      <c r="J180" s="135">
        <f t="shared" si="97"/>
        <v>123412.62306005777</v>
      </c>
      <c r="K180" s="135">
        <f t="shared" si="98"/>
        <v>34764.859995398881</v>
      </c>
      <c r="L180" s="135">
        <f t="shared" si="99"/>
        <v>83.306672869015102</v>
      </c>
      <c r="M180" s="135">
        <f t="shared" si="100"/>
        <v>1041.7198341084177</v>
      </c>
      <c r="N180" s="135">
        <f t="shared" si="101"/>
        <v>589.57205250943093</v>
      </c>
      <c r="O180" s="135">
        <f t="shared" si="102"/>
        <v>0</v>
      </c>
      <c r="P180" s="135">
        <f t="shared" si="103"/>
        <v>0</v>
      </c>
      <c r="Q180" s="135">
        <f t="shared" si="104"/>
        <v>0</v>
      </c>
      <c r="R180" s="135">
        <f t="shared" si="105"/>
        <v>0</v>
      </c>
      <c r="S180" s="135">
        <f t="shared" si="106"/>
        <v>0</v>
      </c>
      <c r="T180" s="135">
        <f t="shared" si="107"/>
        <v>0</v>
      </c>
      <c r="U180" s="135">
        <f t="shared" si="108"/>
        <v>0</v>
      </c>
      <c r="V180" s="135">
        <f t="shared" si="109"/>
        <v>0</v>
      </c>
      <c r="W180" s="135">
        <f t="shared" si="110"/>
        <v>0</v>
      </c>
      <c r="X180" s="135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 x14ac:dyDescent="0.2">
      <c r="A181" s="44">
        <f t="shared" si="94"/>
        <v>170</v>
      </c>
      <c r="B181" s="44"/>
      <c r="C181" s="141">
        <v>39909</v>
      </c>
      <c r="E181" s="137" t="s">
        <v>320</v>
      </c>
      <c r="G181" s="43">
        <v>6.2</v>
      </c>
      <c r="H181" s="135" t="str">
        <f t="shared" si="96"/>
        <v>P, S, T &amp; D Plant - Customer</v>
      </c>
      <c r="I181" s="42">
        <f>'Plt. Class.'!J$181</f>
        <v>0</v>
      </c>
      <c r="J181" s="135">
        <f t="shared" si="97"/>
        <v>0</v>
      </c>
      <c r="K181" s="135">
        <f t="shared" si="98"/>
        <v>0</v>
      </c>
      <c r="L181" s="135">
        <f t="shared" si="99"/>
        <v>0</v>
      </c>
      <c r="M181" s="135">
        <f t="shared" si="100"/>
        <v>0</v>
      </c>
      <c r="N181" s="135">
        <f t="shared" si="101"/>
        <v>0</v>
      </c>
      <c r="O181" s="135">
        <f t="shared" si="102"/>
        <v>0</v>
      </c>
      <c r="P181" s="135">
        <f t="shared" si="103"/>
        <v>0</v>
      </c>
      <c r="Q181" s="135">
        <f t="shared" si="104"/>
        <v>0</v>
      </c>
      <c r="R181" s="135">
        <f t="shared" si="105"/>
        <v>0</v>
      </c>
      <c r="S181" s="135">
        <f t="shared" si="106"/>
        <v>0</v>
      </c>
      <c r="T181" s="135">
        <f t="shared" si="107"/>
        <v>0</v>
      </c>
      <c r="U181" s="135">
        <f t="shared" si="108"/>
        <v>0</v>
      </c>
      <c r="V181" s="135">
        <f t="shared" si="109"/>
        <v>0</v>
      </c>
      <c r="W181" s="135">
        <f t="shared" si="110"/>
        <v>0</v>
      </c>
      <c r="X181" s="135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 x14ac:dyDescent="0.2">
      <c r="A182" s="44">
        <f t="shared" si="94"/>
        <v>171</v>
      </c>
      <c r="B182" s="44"/>
      <c r="C182" s="141">
        <v>39924</v>
      </c>
      <c r="E182" s="137" t="s">
        <v>321</v>
      </c>
      <c r="G182" s="43">
        <v>6.2</v>
      </c>
      <c r="H182" s="135" t="str">
        <f t="shared" si="96"/>
        <v>P, S, T &amp; D Plant - Customer</v>
      </c>
      <c r="I182" s="42">
        <f>'Plt. Class.'!J$182</f>
        <v>0</v>
      </c>
      <c r="J182" s="135">
        <f t="shared" si="97"/>
        <v>0</v>
      </c>
      <c r="K182" s="135">
        <f t="shared" si="98"/>
        <v>0</v>
      </c>
      <c r="L182" s="135">
        <f t="shared" si="99"/>
        <v>0</v>
      </c>
      <c r="M182" s="135">
        <f t="shared" si="100"/>
        <v>0</v>
      </c>
      <c r="N182" s="135">
        <f t="shared" si="101"/>
        <v>0</v>
      </c>
      <c r="O182" s="135">
        <f t="shared" si="102"/>
        <v>0</v>
      </c>
      <c r="P182" s="135">
        <f t="shared" si="103"/>
        <v>0</v>
      </c>
      <c r="Q182" s="135">
        <f t="shared" si="104"/>
        <v>0</v>
      </c>
      <c r="R182" s="135">
        <f t="shared" si="105"/>
        <v>0</v>
      </c>
      <c r="S182" s="135">
        <f t="shared" si="106"/>
        <v>0</v>
      </c>
      <c r="T182" s="135">
        <f t="shared" si="107"/>
        <v>0</v>
      </c>
      <c r="U182" s="135">
        <f t="shared" si="108"/>
        <v>0</v>
      </c>
      <c r="V182" s="135">
        <f t="shared" si="109"/>
        <v>0</v>
      </c>
      <c r="W182" s="135">
        <f t="shared" si="110"/>
        <v>0</v>
      </c>
      <c r="X182" s="135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 x14ac:dyDescent="0.2">
      <c r="A183" s="44">
        <f t="shared" si="94"/>
        <v>172</v>
      </c>
      <c r="B183" s="44"/>
      <c r="C183" s="44"/>
      <c r="D183" s="44"/>
      <c r="E183" s="44"/>
      <c r="G183" s="43"/>
      <c r="H183" s="135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 x14ac:dyDescent="0.2">
      <c r="A184" s="44">
        <f t="shared" si="94"/>
        <v>173</v>
      </c>
      <c r="B184" s="44"/>
      <c r="C184" s="44"/>
      <c r="D184" s="44" t="s">
        <v>149</v>
      </c>
      <c r="E184" s="44"/>
      <c r="G184" s="43"/>
      <c r="H184" s="135"/>
      <c r="I184" s="42">
        <f>'Plt. Class.'!J$184</f>
        <v>465395.97042905784</v>
      </c>
      <c r="J184" s="42">
        <f>SUM(J149:J182)</f>
        <v>359215.64652932243</v>
      </c>
      <c r="K184" s="42">
        <f t="shared" ref="K184:X184" si="113">SUM(K149:K182)</f>
        <v>101189.66237085295</v>
      </c>
      <c r="L184" s="42">
        <f t="shared" si="113"/>
        <v>242.47973677933442</v>
      </c>
      <c r="M184" s="42">
        <f t="shared" si="113"/>
        <v>3032.1214672632905</v>
      </c>
      <c r="N184" s="42">
        <f t="shared" si="113"/>
        <v>1716.0603248399648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 x14ac:dyDescent="0.2">
      <c r="A185" s="44">
        <f t="shared" si="94"/>
        <v>174</v>
      </c>
      <c r="B185" s="44"/>
      <c r="C185" s="44"/>
      <c r="D185" s="44"/>
      <c r="E185" s="44"/>
      <c r="G185" s="43"/>
      <c r="H185" s="135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 x14ac:dyDescent="0.2">
      <c r="A186" s="44">
        <f t="shared" si="94"/>
        <v>175</v>
      </c>
      <c r="B186" s="44"/>
      <c r="C186" s="44"/>
      <c r="D186" s="44" t="s">
        <v>348</v>
      </c>
      <c r="E186" s="44"/>
      <c r="G186" s="43">
        <v>6.2</v>
      </c>
      <c r="H186" s="135" t="str">
        <f>VLOOKUP($G186,alloc,3)</f>
        <v>P, S, T &amp; D Plant - Customer</v>
      </c>
      <c r="I186" s="42">
        <f>'Plt. Class.'!J$186</f>
        <v>895.79660511563895</v>
      </c>
      <c r="J186" s="135">
        <f>$I186*VLOOKUP($G186,alloc,6)</f>
        <v>691.42016070471584</v>
      </c>
      <c r="K186" s="135">
        <f>$I186*VLOOKUP($G186,alloc,7)</f>
        <v>194.77039292162331</v>
      </c>
      <c r="L186" s="135">
        <f>$I186*VLOOKUP($G186,alloc,8)</f>
        <v>0.46672626927991856</v>
      </c>
      <c r="M186" s="135">
        <f>$I186*VLOOKUP($G186,alloc,9)</f>
        <v>5.8362433051764917</v>
      </c>
      <c r="N186" s="135">
        <f>$I186*VLOOKUP($G186,alloc,10)</f>
        <v>3.303081914843542</v>
      </c>
      <c r="O186" s="135">
        <f>$I186*VLOOKUP($G186,alloc,11)</f>
        <v>0</v>
      </c>
      <c r="P186" s="135">
        <f>$I186*VLOOKUP($G186,alloc,12)</f>
        <v>0</v>
      </c>
      <c r="Q186" s="135">
        <f>$I186*VLOOKUP($G186,alloc,13)</f>
        <v>0</v>
      </c>
      <c r="R186" s="135">
        <f>$I186*VLOOKUP($G186,alloc,14)</f>
        <v>0</v>
      </c>
      <c r="S186" s="135">
        <f>$I186*VLOOKUP($G186,alloc,15)</f>
        <v>0</v>
      </c>
      <c r="T186" s="135">
        <f>$I186*VLOOKUP($G186,alloc,16)</f>
        <v>0</v>
      </c>
      <c r="U186" s="135">
        <f>$I186*VLOOKUP($G186,alloc,17)</f>
        <v>0</v>
      </c>
      <c r="V186" s="135">
        <f>$I186*VLOOKUP($G186,alloc,18)</f>
        <v>0</v>
      </c>
      <c r="W186" s="135">
        <f>$I186*VLOOKUP($G186,alloc,19)</f>
        <v>0</v>
      </c>
      <c r="X186" s="135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 x14ac:dyDescent="0.2">
      <c r="A187" s="44">
        <f t="shared" si="94"/>
        <v>176</v>
      </c>
      <c r="B187" s="44"/>
      <c r="C187" s="44"/>
      <c r="D187" s="44"/>
      <c r="E187" s="44"/>
      <c r="G187" s="43"/>
      <c r="H187" s="135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 x14ac:dyDescent="0.2">
      <c r="A188" s="44">
        <f t="shared" si="94"/>
        <v>177</v>
      </c>
      <c r="B188" s="44"/>
      <c r="C188" s="44"/>
      <c r="D188" s="44" t="s">
        <v>350</v>
      </c>
      <c r="E188" s="44"/>
      <c r="G188" s="43"/>
      <c r="H188" s="135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 x14ac:dyDescent="0.2">
      <c r="A189" s="44">
        <f t="shared" si="94"/>
        <v>178</v>
      </c>
      <c r="B189" s="44"/>
      <c r="C189" s="44"/>
      <c r="D189" s="44"/>
      <c r="E189" s="44"/>
      <c r="G189" s="43"/>
      <c r="H189" s="135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 x14ac:dyDescent="0.2">
      <c r="A190" s="44">
        <f t="shared" si="94"/>
        <v>179</v>
      </c>
      <c r="B190" s="44"/>
      <c r="C190" s="44"/>
      <c r="D190" s="44" t="s">
        <v>148</v>
      </c>
      <c r="E190" s="44"/>
      <c r="G190" s="43"/>
      <c r="H190" s="135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 x14ac:dyDescent="0.2">
      <c r="A191" s="44">
        <f t="shared" si="94"/>
        <v>180</v>
      </c>
      <c r="B191" s="44"/>
      <c r="C191" s="44"/>
      <c r="D191" s="44"/>
      <c r="E191" s="44"/>
      <c r="G191" s="43"/>
      <c r="H191" s="135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 x14ac:dyDescent="0.2">
      <c r="A192" s="44">
        <f t="shared" si="94"/>
        <v>181</v>
      </c>
      <c r="B192" s="44"/>
      <c r="C192" s="141">
        <v>37400</v>
      </c>
      <c r="E192" s="137" t="s">
        <v>115</v>
      </c>
      <c r="G192" s="43">
        <v>6.2</v>
      </c>
      <c r="H192" s="135" t="str">
        <f t="shared" ref="H192:H225" si="114">VLOOKUP($G192,alloc,3)</f>
        <v>P, S, T &amp; D Plant - Customer</v>
      </c>
      <c r="I192" s="42">
        <f>'Plt. Class.'!J$192</f>
        <v>0</v>
      </c>
      <c r="J192" s="135">
        <f t="shared" ref="J192:J225" si="115">$I192*VLOOKUP($G192,alloc,6)</f>
        <v>0</v>
      </c>
      <c r="K192" s="135">
        <f t="shared" ref="K192:K225" si="116">$I192*VLOOKUP($G192,alloc,7)</f>
        <v>0</v>
      </c>
      <c r="L192" s="135">
        <f t="shared" ref="L192:L225" si="117">$I192*VLOOKUP($G192,alloc,8)</f>
        <v>0</v>
      </c>
      <c r="M192" s="135">
        <f t="shared" ref="M192:M225" si="118">$I192*VLOOKUP($G192,alloc,9)</f>
        <v>0</v>
      </c>
      <c r="N192" s="135">
        <f t="shared" ref="N192:N225" si="119">$I192*VLOOKUP($G192,alloc,10)</f>
        <v>0</v>
      </c>
      <c r="O192" s="135">
        <f t="shared" ref="O192:O225" si="120">$I192*VLOOKUP($G192,alloc,11)</f>
        <v>0</v>
      </c>
      <c r="P192" s="135">
        <f t="shared" ref="P192:P225" si="121">$I192*VLOOKUP($G192,alloc,12)</f>
        <v>0</v>
      </c>
      <c r="Q192" s="135">
        <f t="shared" ref="Q192:Q225" si="122">$I192*VLOOKUP($G192,alloc,13)</f>
        <v>0</v>
      </c>
      <c r="R192" s="135">
        <f t="shared" ref="R192:R225" si="123">$I192*VLOOKUP($G192,alloc,14)</f>
        <v>0</v>
      </c>
      <c r="S192" s="135">
        <f t="shared" ref="S192:S225" si="124">$I192*VLOOKUP($G192,alloc,15)</f>
        <v>0</v>
      </c>
      <c r="T192" s="135">
        <f t="shared" ref="T192:T225" si="125">$I192*VLOOKUP($G192,alloc,16)</f>
        <v>0</v>
      </c>
      <c r="U192" s="135">
        <f t="shared" ref="U192:U225" si="126">$I192*VLOOKUP($G192,alloc,17)</f>
        <v>0</v>
      </c>
      <c r="V192" s="135">
        <f t="shared" ref="V192:V225" si="127">$I192*VLOOKUP($G192,alloc,18)</f>
        <v>0</v>
      </c>
      <c r="W192" s="135">
        <f t="shared" ref="W192:W225" si="128">$I192*VLOOKUP($G192,alloc,19)</f>
        <v>0</v>
      </c>
      <c r="X192" s="135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 x14ac:dyDescent="0.2">
      <c r="A193" s="44">
        <f t="shared" si="94"/>
        <v>182</v>
      </c>
      <c r="B193" s="44"/>
      <c r="C193" s="141">
        <v>39001</v>
      </c>
      <c r="E193" s="137" t="s">
        <v>291</v>
      </c>
      <c r="G193" s="43">
        <v>6.2</v>
      </c>
      <c r="H193" s="135" t="str">
        <f t="shared" si="114"/>
        <v>P, S, T &amp; D Plant - Customer</v>
      </c>
      <c r="I193" s="42">
        <f>'Plt. Class.'!J$193</f>
        <v>0</v>
      </c>
      <c r="J193" s="135">
        <f t="shared" si="115"/>
        <v>0</v>
      </c>
      <c r="K193" s="135">
        <f t="shared" si="116"/>
        <v>0</v>
      </c>
      <c r="L193" s="135">
        <f t="shared" si="117"/>
        <v>0</v>
      </c>
      <c r="M193" s="135">
        <f t="shared" si="118"/>
        <v>0</v>
      </c>
      <c r="N193" s="135">
        <f t="shared" si="119"/>
        <v>0</v>
      </c>
      <c r="O193" s="135">
        <f t="shared" si="120"/>
        <v>0</v>
      </c>
      <c r="P193" s="135">
        <f t="shared" si="121"/>
        <v>0</v>
      </c>
      <c r="Q193" s="135">
        <f t="shared" si="122"/>
        <v>0</v>
      </c>
      <c r="R193" s="135">
        <f t="shared" si="123"/>
        <v>0</v>
      </c>
      <c r="S193" s="135">
        <f t="shared" si="124"/>
        <v>0</v>
      </c>
      <c r="T193" s="135">
        <f t="shared" si="125"/>
        <v>0</v>
      </c>
      <c r="U193" s="135">
        <f t="shared" si="126"/>
        <v>0</v>
      </c>
      <c r="V193" s="135">
        <f t="shared" si="127"/>
        <v>0</v>
      </c>
      <c r="W193" s="135">
        <f t="shared" si="128"/>
        <v>0</v>
      </c>
      <c r="X193" s="135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 x14ac:dyDescent="0.2">
      <c r="A194" s="44">
        <f t="shared" si="94"/>
        <v>183</v>
      </c>
      <c r="B194" s="44"/>
      <c r="C194" s="141">
        <v>36602</v>
      </c>
      <c r="E194" s="137" t="s">
        <v>139</v>
      </c>
      <c r="G194" s="43">
        <v>6.2</v>
      </c>
      <c r="H194" s="135" t="str">
        <f t="shared" si="114"/>
        <v>P, S, T &amp; D Plant - Customer</v>
      </c>
      <c r="I194" s="42">
        <f>'Plt. Class.'!J$194</f>
        <v>91657.071578925112</v>
      </c>
      <c r="J194" s="135">
        <f t="shared" si="115"/>
        <v>70745.46476166106</v>
      </c>
      <c r="K194" s="135">
        <f t="shared" si="116"/>
        <v>19928.724605032476</v>
      </c>
      <c r="L194" s="135">
        <f t="shared" si="117"/>
        <v>47.754995751107849</v>
      </c>
      <c r="M194" s="135">
        <f t="shared" si="118"/>
        <v>597.15896144251326</v>
      </c>
      <c r="N194" s="135">
        <f t="shared" si="119"/>
        <v>337.96825503796731</v>
      </c>
      <c r="O194" s="135">
        <f t="shared" si="120"/>
        <v>0</v>
      </c>
      <c r="P194" s="135">
        <f t="shared" si="121"/>
        <v>0</v>
      </c>
      <c r="Q194" s="135">
        <f t="shared" si="122"/>
        <v>0</v>
      </c>
      <c r="R194" s="135">
        <f t="shared" si="123"/>
        <v>0</v>
      </c>
      <c r="S194" s="135">
        <f t="shared" si="124"/>
        <v>0</v>
      </c>
      <c r="T194" s="135">
        <f t="shared" si="125"/>
        <v>0</v>
      </c>
      <c r="U194" s="135">
        <f t="shared" si="126"/>
        <v>0</v>
      </c>
      <c r="V194" s="135">
        <f t="shared" si="127"/>
        <v>0</v>
      </c>
      <c r="W194" s="135">
        <f t="shared" si="128"/>
        <v>0</v>
      </c>
      <c r="X194" s="135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 x14ac:dyDescent="0.2">
      <c r="A195" s="44">
        <f t="shared" si="94"/>
        <v>184</v>
      </c>
      <c r="B195" s="44"/>
      <c r="C195" s="141">
        <v>37503</v>
      </c>
      <c r="E195" s="137" t="s">
        <v>278</v>
      </c>
      <c r="G195" s="43">
        <v>6.2</v>
      </c>
      <c r="H195" s="135" t="str">
        <f t="shared" si="114"/>
        <v>P, S, T &amp; D Plant - Customer</v>
      </c>
      <c r="I195" s="42">
        <f>'Plt. Class.'!J$195</f>
        <v>0</v>
      </c>
      <c r="J195" s="135">
        <f t="shared" si="115"/>
        <v>0</v>
      </c>
      <c r="K195" s="135">
        <f t="shared" si="116"/>
        <v>0</v>
      </c>
      <c r="L195" s="135">
        <f t="shared" si="117"/>
        <v>0</v>
      </c>
      <c r="M195" s="135">
        <f t="shared" si="118"/>
        <v>0</v>
      </c>
      <c r="N195" s="135">
        <f t="shared" si="119"/>
        <v>0</v>
      </c>
      <c r="O195" s="135">
        <f t="shared" si="120"/>
        <v>0</v>
      </c>
      <c r="P195" s="135">
        <f t="shared" si="121"/>
        <v>0</v>
      </c>
      <c r="Q195" s="135">
        <f t="shared" si="122"/>
        <v>0</v>
      </c>
      <c r="R195" s="135">
        <f t="shared" si="123"/>
        <v>0</v>
      </c>
      <c r="S195" s="135">
        <f t="shared" si="124"/>
        <v>0</v>
      </c>
      <c r="T195" s="135">
        <f t="shared" si="125"/>
        <v>0</v>
      </c>
      <c r="U195" s="135">
        <f t="shared" si="126"/>
        <v>0</v>
      </c>
      <c r="V195" s="135">
        <f t="shared" si="127"/>
        <v>0</v>
      </c>
      <c r="W195" s="135">
        <f t="shared" si="128"/>
        <v>0</v>
      </c>
      <c r="X195" s="135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 x14ac:dyDescent="0.2">
      <c r="A196" s="44">
        <f t="shared" si="94"/>
        <v>185</v>
      </c>
      <c r="B196" s="44"/>
      <c r="C196" s="141">
        <v>39004</v>
      </c>
      <c r="E196" s="137" t="s">
        <v>293</v>
      </c>
      <c r="G196" s="43">
        <v>6.2</v>
      </c>
      <c r="H196" s="135" t="str">
        <f t="shared" si="114"/>
        <v>P, S, T &amp; D Plant - Customer</v>
      </c>
      <c r="I196" s="42">
        <f>'Plt. Class.'!J$196</f>
        <v>0</v>
      </c>
      <c r="J196" s="135">
        <f t="shared" si="115"/>
        <v>0</v>
      </c>
      <c r="K196" s="135">
        <f t="shared" si="116"/>
        <v>0</v>
      </c>
      <c r="L196" s="135">
        <f t="shared" si="117"/>
        <v>0</v>
      </c>
      <c r="M196" s="135">
        <f t="shared" si="118"/>
        <v>0</v>
      </c>
      <c r="N196" s="135">
        <f t="shared" si="119"/>
        <v>0</v>
      </c>
      <c r="O196" s="135">
        <f t="shared" si="120"/>
        <v>0</v>
      </c>
      <c r="P196" s="135">
        <f t="shared" si="121"/>
        <v>0</v>
      </c>
      <c r="Q196" s="135">
        <f t="shared" si="122"/>
        <v>0</v>
      </c>
      <c r="R196" s="135">
        <f t="shared" si="123"/>
        <v>0</v>
      </c>
      <c r="S196" s="135">
        <f t="shared" si="124"/>
        <v>0</v>
      </c>
      <c r="T196" s="135">
        <f t="shared" si="125"/>
        <v>0</v>
      </c>
      <c r="U196" s="135">
        <f t="shared" si="126"/>
        <v>0</v>
      </c>
      <c r="V196" s="135">
        <f t="shared" si="127"/>
        <v>0</v>
      </c>
      <c r="W196" s="135">
        <f t="shared" si="128"/>
        <v>0</v>
      </c>
      <c r="X196" s="135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 x14ac:dyDescent="0.2">
      <c r="A197" s="44">
        <f t="shared" si="94"/>
        <v>186</v>
      </c>
      <c r="B197" s="44"/>
      <c r="C197" s="141">
        <v>39009</v>
      </c>
      <c r="E197" s="137" t="s">
        <v>294</v>
      </c>
      <c r="G197" s="43">
        <v>6.2</v>
      </c>
      <c r="H197" s="135" t="str">
        <f t="shared" si="114"/>
        <v>P, S, T &amp; D Plant - Customer</v>
      </c>
      <c r="I197" s="42">
        <f>'Plt. Class.'!J$197</f>
        <v>187388.51456057851</v>
      </c>
      <c r="J197" s="135">
        <f t="shared" si="115"/>
        <v>144635.73104853154</v>
      </c>
      <c r="K197" s="135">
        <f t="shared" si="116"/>
        <v>40743.327672303123</v>
      </c>
      <c r="L197" s="135">
        <f t="shared" si="117"/>
        <v>97.632812858756424</v>
      </c>
      <c r="M197" s="135">
        <f t="shared" si="118"/>
        <v>1220.8630366822661</v>
      </c>
      <c r="N197" s="135">
        <f t="shared" si="119"/>
        <v>690.95999020284376</v>
      </c>
      <c r="O197" s="135">
        <f t="shared" si="120"/>
        <v>0</v>
      </c>
      <c r="P197" s="135">
        <f t="shared" si="121"/>
        <v>0</v>
      </c>
      <c r="Q197" s="135">
        <f t="shared" si="122"/>
        <v>0</v>
      </c>
      <c r="R197" s="135">
        <f t="shared" si="123"/>
        <v>0</v>
      </c>
      <c r="S197" s="135">
        <f t="shared" si="124"/>
        <v>0</v>
      </c>
      <c r="T197" s="135">
        <f t="shared" si="125"/>
        <v>0</v>
      </c>
      <c r="U197" s="135">
        <f t="shared" si="126"/>
        <v>0</v>
      </c>
      <c r="V197" s="135">
        <f t="shared" si="127"/>
        <v>0</v>
      </c>
      <c r="W197" s="135">
        <f t="shared" si="128"/>
        <v>0</v>
      </c>
      <c r="X197" s="135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 x14ac:dyDescent="0.2">
      <c r="A198" s="44">
        <f t="shared" si="94"/>
        <v>187</v>
      </c>
      <c r="B198" s="44"/>
      <c r="C198" s="141">
        <v>39100</v>
      </c>
      <c r="E198" s="137" t="s">
        <v>295</v>
      </c>
      <c r="G198" s="43">
        <v>6.2</v>
      </c>
      <c r="H198" s="135" t="str">
        <f t="shared" si="114"/>
        <v>P, S, T &amp; D Plant - Customer</v>
      </c>
      <c r="I198" s="42">
        <f>'Plt. Class.'!J$198</f>
        <v>111232.61699043449</v>
      </c>
      <c r="J198" s="135">
        <f t="shared" si="115"/>
        <v>85854.839676696647</v>
      </c>
      <c r="K198" s="135">
        <f t="shared" si="116"/>
        <v>24184.977251762</v>
      </c>
      <c r="L198" s="135">
        <f t="shared" si="117"/>
        <v>57.95420975444064</v>
      </c>
      <c r="M198" s="135">
        <f t="shared" si="118"/>
        <v>724.69644618030338</v>
      </c>
      <c r="N198" s="135">
        <f t="shared" si="119"/>
        <v>410.14940604111064</v>
      </c>
      <c r="O198" s="135">
        <f t="shared" si="120"/>
        <v>0</v>
      </c>
      <c r="P198" s="135">
        <f t="shared" si="121"/>
        <v>0</v>
      </c>
      <c r="Q198" s="135">
        <f t="shared" si="122"/>
        <v>0</v>
      </c>
      <c r="R198" s="135">
        <f t="shared" si="123"/>
        <v>0</v>
      </c>
      <c r="S198" s="135">
        <f t="shared" si="124"/>
        <v>0</v>
      </c>
      <c r="T198" s="135">
        <f t="shared" si="125"/>
        <v>0</v>
      </c>
      <c r="U198" s="135">
        <f t="shared" si="126"/>
        <v>0</v>
      </c>
      <c r="V198" s="135">
        <f t="shared" si="127"/>
        <v>0</v>
      </c>
      <c r="W198" s="135">
        <f t="shared" si="128"/>
        <v>0</v>
      </c>
      <c r="X198" s="135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 x14ac:dyDescent="0.2">
      <c r="A199" s="44">
        <f t="shared" si="94"/>
        <v>188</v>
      </c>
      <c r="B199" s="44"/>
      <c r="C199" s="141">
        <v>39102</v>
      </c>
      <c r="E199" s="137" t="s">
        <v>296</v>
      </c>
      <c r="G199" s="43">
        <v>6.2</v>
      </c>
      <c r="H199" s="135" t="str">
        <f t="shared" si="114"/>
        <v>P, S, T &amp; D Plant - Customer</v>
      </c>
      <c r="I199" s="42">
        <f>'Plt. Class.'!J$199</f>
        <v>0</v>
      </c>
      <c r="J199" s="135">
        <f t="shared" si="115"/>
        <v>0</v>
      </c>
      <c r="K199" s="135">
        <f t="shared" si="116"/>
        <v>0</v>
      </c>
      <c r="L199" s="135">
        <f t="shared" si="117"/>
        <v>0</v>
      </c>
      <c r="M199" s="135">
        <f t="shared" si="118"/>
        <v>0</v>
      </c>
      <c r="N199" s="135">
        <f t="shared" si="119"/>
        <v>0</v>
      </c>
      <c r="O199" s="135">
        <f t="shared" si="120"/>
        <v>0</v>
      </c>
      <c r="P199" s="135">
        <f t="shared" si="121"/>
        <v>0</v>
      </c>
      <c r="Q199" s="135">
        <f t="shared" si="122"/>
        <v>0</v>
      </c>
      <c r="R199" s="135">
        <f t="shared" si="123"/>
        <v>0</v>
      </c>
      <c r="S199" s="135">
        <f t="shared" si="124"/>
        <v>0</v>
      </c>
      <c r="T199" s="135">
        <f t="shared" si="125"/>
        <v>0</v>
      </c>
      <c r="U199" s="135">
        <f t="shared" si="126"/>
        <v>0</v>
      </c>
      <c r="V199" s="135">
        <f t="shared" si="127"/>
        <v>0</v>
      </c>
      <c r="W199" s="135">
        <f t="shared" si="128"/>
        <v>0</v>
      </c>
      <c r="X199" s="135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 x14ac:dyDescent="0.2">
      <c r="A200" s="44">
        <f t="shared" si="94"/>
        <v>189</v>
      </c>
      <c r="B200" s="44"/>
      <c r="C200" s="141">
        <v>39103</v>
      </c>
      <c r="E200" s="137" t="s">
        <v>297</v>
      </c>
      <c r="G200" s="43">
        <v>6.2</v>
      </c>
      <c r="H200" s="135" t="str">
        <f t="shared" si="114"/>
        <v>P, S, T &amp; D Plant - Customer</v>
      </c>
      <c r="I200" s="42">
        <f>'Plt. Class.'!J$200</f>
        <v>0</v>
      </c>
      <c r="J200" s="135">
        <f t="shared" si="115"/>
        <v>0</v>
      </c>
      <c r="K200" s="135">
        <f t="shared" si="116"/>
        <v>0</v>
      </c>
      <c r="L200" s="135">
        <f t="shared" si="117"/>
        <v>0</v>
      </c>
      <c r="M200" s="135">
        <f t="shared" si="118"/>
        <v>0</v>
      </c>
      <c r="N200" s="135">
        <f t="shared" si="119"/>
        <v>0</v>
      </c>
      <c r="O200" s="135">
        <f t="shared" si="120"/>
        <v>0</v>
      </c>
      <c r="P200" s="135">
        <f t="shared" si="121"/>
        <v>0</v>
      </c>
      <c r="Q200" s="135">
        <f t="shared" si="122"/>
        <v>0</v>
      </c>
      <c r="R200" s="135">
        <f t="shared" si="123"/>
        <v>0</v>
      </c>
      <c r="S200" s="135">
        <f t="shared" si="124"/>
        <v>0</v>
      </c>
      <c r="T200" s="135">
        <f t="shared" si="125"/>
        <v>0</v>
      </c>
      <c r="U200" s="135">
        <f t="shared" si="126"/>
        <v>0</v>
      </c>
      <c r="V200" s="135">
        <f t="shared" si="127"/>
        <v>0</v>
      </c>
      <c r="W200" s="135">
        <f t="shared" si="128"/>
        <v>0</v>
      </c>
      <c r="X200" s="135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 x14ac:dyDescent="0.2">
      <c r="A201" s="44">
        <f t="shared" si="94"/>
        <v>190</v>
      </c>
      <c r="B201" s="44"/>
      <c r="C201" s="141">
        <v>39200</v>
      </c>
      <c r="E201" s="137" t="s">
        <v>298</v>
      </c>
      <c r="G201" s="43">
        <v>6.2</v>
      </c>
      <c r="H201" s="135" t="str">
        <f t="shared" si="114"/>
        <v>P, S, T &amp; D Plant - Customer</v>
      </c>
      <c r="I201" s="42">
        <f>'Plt. Class.'!J$201</f>
        <v>143.01208410612674</v>
      </c>
      <c r="J201" s="135">
        <f t="shared" si="115"/>
        <v>110.38380544276545</v>
      </c>
      <c r="K201" s="135">
        <f t="shared" si="116"/>
        <v>31.094692316114308</v>
      </c>
      <c r="L201" s="135">
        <f t="shared" si="117"/>
        <v>7.4511888184910002E-2</v>
      </c>
      <c r="M201" s="135">
        <f t="shared" si="118"/>
        <v>0.93174423039477083</v>
      </c>
      <c r="N201" s="135">
        <f t="shared" si="119"/>
        <v>0.52733022866731105</v>
      </c>
      <c r="O201" s="135">
        <f t="shared" si="120"/>
        <v>0</v>
      </c>
      <c r="P201" s="135">
        <f t="shared" si="121"/>
        <v>0</v>
      </c>
      <c r="Q201" s="135">
        <f t="shared" si="122"/>
        <v>0</v>
      </c>
      <c r="R201" s="135">
        <f t="shared" si="123"/>
        <v>0</v>
      </c>
      <c r="S201" s="135">
        <f t="shared" si="124"/>
        <v>0</v>
      </c>
      <c r="T201" s="135">
        <f t="shared" si="125"/>
        <v>0</v>
      </c>
      <c r="U201" s="135">
        <f t="shared" si="126"/>
        <v>0</v>
      </c>
      <c r="V201" s="135">
        <f t="shared" si="127"/>
        <v>0</v>
      </c>
      <c r="W201" s="135">
        <f t="shared" si="128"/>
        <v>0</v>
      </c>
      <c r="X201" s="135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 x14ac:dyDescent="0.2">
      <c r="A202" s="44">
        <f t="shared" si="94"/>
        <v>191</v>
      </c>
      <c r="B202" s="44"/>
      <c r="C202" s="141">
        <v>39201</v>
      </c>
      <c r="E202" s="137" t="s">
        <v>299</v>
      </c>
      <c r="G202" s="43">
        <v>6.2</v>
      </c>
      <c r="H202" s="135" t="str">
        <f t="shared" si="114"/>
        <v>P, S, T &amp; D Plant - Customer</v>
      </c>
      <c r="I202" s="42">
        <f>'Plt. Class.'!J$202</f>
        <v>0</v>
      </c>
      <c r="J202" s="135">
        <f t="shared" si="115"/>
        <v>0</v>
      </c>
      <c r="K202" s="135">
        <f t="shared" si="116"/>
        <v>0</v>
      </c>
      <c r="L202" s="135">
        <f t="shared" si="117"/>
        <v>0</v>
      </c>
      <c r="M202" s="135">
        <f t="shared" si="118"/>
        <v>0</v>
      </c>
      <c r="N202" s="135">
        <f t="shared" si="119"/>
        <v>0</v>
      </c>
      <c r="O202" s="135">
        <f t="shared" si="120"/>
        <v>0</v>
      </c>
      <c r="P202" s="135">
        <f t="shared" si="121"/>
        <v>0</v>
      </c>
      <c r="Q202" s="135">
        <f t="shared" si="122"/>
        <v>0</v>
      </c>
      <c r="R202" s="135">
        <f t="shared" si="123"/>
        <v>0</v>
      </c>
      <c r="S202" s="135">
        <f t="shared" si="124"/>
        <v>0</v>
      </c>
      <c r="T202" s="135">
        <f t="shared" si="125"/>
        <v>0</v>
      </c>
      <c r="U202" s="135">
        <f t="shared" si="126"/>
        <v>0</v>
      </c>
      <c r="V202" s="135">
        <f t="shared" si="127"/>
        <v>0</v>
      </c>
      <c r="W202" s="135">
        <f t="shared" si="128"/>
        <v>0</v>
      </c>
      <c r="X202" s="135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 x14ac:dyDescent="0.2">
      <c r="A203" s="44">
        <f t="shared" si="94"/>
        <v>192</v>
      </c>
      <c r="B203" s="44"/>
      <c r="C203" s="141">
        <v>39202</v>
      </c>
      <c r="E203" s="137" t="s">
        <v>300</v>
      </c>
      <c r="G203" s="43">
        <v>6.2</v>
      </c>
      <c r="H203" s="135" t="str">
        <f t="shared" si="114"/>
        <v>P, S, T &amp; D Plant - Customer</v>
      </c>
      <c r="I203" s="42">
        <f>'Plt. Class.'!J$203</f>
        <v>0</v>
      </c>
      <c r="J203" s="135">
        <f t="shared" si="115"/>
        <v>0</v>
      </c>
      <c r="K203" s="135">
        <f t="shared" si="116"/>
        <v>0</v>
      </c>
      <c r="L203" s="135">
        <f t="shared" si="117"/>
        <v>0</v>
      </c>
      <c r="M203" s="135">
        <f t="shared" si="118"/>
        <v>0</v>
      </c>
      <c r="N203" s="135">
        <f t="shared" si="119"/>
        <v>0</v>
      </c>
      <c r="O203" s="135">
        <f t="shared" si="120"/>
        <v>0</v>
      </c>
      <c r="P203" s="135">
        <f t="shared" si="121"/>
        <v>0</v>
      </c>
      <c r="Q203" s="135">
        <f t="shared" si="122"/>
        <v>0</v>
      </c>
      <c r="R203" s="135">
        <f t="shared" si="123"/>
        <v>0</v>
      </c>
      <c r="S203" s="135">
        <f t="shared" si="124"/>
        <v>0</v>
      </c>
      <c r="T203" s="135">
        <f t="shared" si="125"/>
        <v>0</v>
      </c>
      <c r="U203" s="135">
        <f t="shared" si="126"/>
        <v>0</v>
      </c>
      <c r="V203" s="135">
        <f t="shared" si="127"/>
        <v>0</v>
      </c>
      <c r="W203" s="135">
        <f t="shared" si="128"/>
        <v>0</v>
      </c>
      <c r="X203" s="135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 x14ac:dyDescent="0.2">
      <c r="A204" s="44">
        <f t="shared" si="94"/>
        <v>193</v>
      </c>
      <c r="B204" s="44"/>
      <c r="C204" s="141">
        <v>39300</v>
      </c>
      <c r="E204" s="137" t="s">
        <v>186</v>
      </c>
      <c r="G204" s="43">
        <v>6.2</v>
      </c>
      <c r="H204" s="135" t="str">
        <f t="shared" si="114"/>
        <v>P, S, T &amp; D Plant - Customer</v>
      </c>
      <c r="I204" s="42">
        <f>'Plt. Class.'!J$204</f>
        <v>0</v>
      </c>
      <c r="J204" s="135">
        <f t="shared" si="115"/>
        <v>0</v>
      </c>
      <c r="K204" s="135">
        <f t="shared" si="116"/>
        <v>0</v>
      </c>
      <c r="L204" s="135">
        <f t="shared" si="117"/>
        <v>0</v>
      </c>
      <c r="M204" s="135">
        <f t="shared" si="118"/>
        <v>0</v>
      </c>
      <c r="N204" s="135">
        <f t="shared" si="119"/>
        <v>0</v>
      </c>
      <c r="O204" s="135">
        <f t="shared" si="120"/>
        <v>0</v>
      </c>
      <c r="P204" s="135">
        <f t="shared" si="121"/>
        <v>0</v>
      </c>
      <c r="Q204" s="135">
        <f t="shared" si="122"/>
        <v>0</v>
      </c>
      <c r="R204" s="135">
        <f t="shared" si="123"/>
        <v>0</v>
      </c>
      <c r="S204" s="135">
        <f t="shared" si="124"/>
        <v>0</v>
      </c>
      <c r="T204" s="135">
        <f t="shared" si="125"/>
        <v>0</v>
      </c>
      <c r="U204" s="135">
        <f t="shared" si="126"/>
        <v>0</v>
      </c>
      <c r="V204" s="135">
        <f t="shared" si="127"/>
        <v>0</v>
      </c>
      <c r="W204" s="135">
        <f t="shared" si="128"/>
        <v>0</v>
      </c>
      <c r="X204" s="135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 x14ac:dyDescent="0.2">
      <c r="A205" s="44">
        <f t="shared" ref="A205:A268" si="131">A204+1</f>
        <v>194</v>
      </c>
      <c r="B205" s="44"/>
      <c r="C205" s="141">
        <v>39400</v>
      </c>
      <c r="E205" s="137" t="s">
        <v>301</v>
      </c>
      <c r="G205" s="43">
        <v>6.2</v>
      </c>
      <c r="H205" s="135" t="str">
        <f t="shared" si="114"/>
        <v>P, S, T &amp; D Plant - Customer</v>
      </c>
      <c r="I205" s="42">
        <f>'Plt. Class.'!J$205</f>
        <v>1526.8062994474362</v>
      </c>
      <c r="J205" s="135">
        <f t="shared" si="115"/>
        <v>1178.4646770263685</v>
      </c>
      <c r="K205" s="135">
        <f t="shared" si="116"/>
        <v>331.96895496182225</v>
      </c>
      <c r="L205" s="135">
        <f t="shared" si="117"/>
        <v>0.79549375827584212</v>
      </c>
      <c r="M205" s="135">
        <f t="shared" si="118"/>
        <v>9.9473619263170683</v>
      </c>
      <c r="N205" s="135">
        <f t="shared" si="119"/>
        <v>5.62981177465279</v>
      </c>
      <c r="O205" s="135">
        <f t="shared" si="120"/>
        <v>0</v>
      </c>
      <c r="P205" s="135">
        <f t="shared" si="121"/>
        <v>0</v>
      </c>
      <c r="Q205" s="135">
        <f t="shared" si="122"/>
        <v>0</v>
      </c>
      <c r="R205" s="135">
        <f t="shared" si="123"/>
        <v>0</v>
      </c>
      <c r="S205" s="135">
        <f t="shared" si="124"/>
        <v>0</v>
      </c>
      <c r="T205" s="135">
        <f t="shared" si="125"/>
        <v>0</v>
      </c>
      <c r="U205" s="135">
        <f t="shared" si="126"/>
        <v>0</v>
      </c>
      <c r="V205" s="135">
        <f t="shared" si="127"/>
        <v>0</v>
      </c>
      <c r="W205" s="135">
        <f t="shared" si="128"/>
        <v>0</v>
      </c>
      <c r="X205" s="135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 x14ac:dyDescent="0.2">
      <c r="A206" s="44">
        <f t="shared" si="131"/>
        <v>195</v>
      </c>
      <c r="B206" s="44"/>
      <c r="C206" s="141">
        <v>39600</v>
      </c>
      <c r="E206" s="137" t="s">
        <v>302</v>
      </c>
      <c r="G206" s="43">
        <v>6.2</v>
      </c>
      <c r="H206" s="135" t="str">
        <f t="shared" si="114"/>
        <v>P, S, T &amp; D Plant - Customer</v>
      </c>
      <c r="I206" s="42">
        <f>'Plt. Class.'!J$206</f>
        <v>0</v>
      </c>
      <c r="J206" s="135">
        <f t="shared" si="115"/>
        <v>0</v>
      </c>
      <c r="K206" s="135">
        <f t="shared" si="116"/>
        <v>0</v>
      </c>
      <c r="L206" s="135">
        <f t="shared" si="117"/>
        <v>0</v>
      </c>
      <c r="M206" s="135">
        <f t="shared" si="118"/>
        <v>0</v>
      </c>
      <c r="N206" s="135">
        <f t="shared" si="119"/>
        <v>0</v>
      </c>
      <c r="O206" s="135">
        <f t="shared" si="120"/>
        <v>0</v>
      </c>
      <c r="P206" s="135">
        <f t="shared" si="121"/>
        <v>0</v>
      </c>
      <c r="Q206" s="135">
        <f t="shared" si="122"/>
        <v>0</v>
      </c>
      <c r="R206" s="135">
        <f t="shared" si="123"/>
        <v>0</v>
      </c>
      <c r="S206" s="135">
        <f t="shared" si="124"/>
        <v>0</v>
      </c>
      <c r="T206" s="135">
        <f t="shared" si="125"/>
        <v>0</v>
      </c>
      <c r="U206" s="135">
        <f t="shared" si="126"/>
        <v>0</v>
      </c>
      <c r="V206" s="135">
        <f t="shared" si="127"/>
        <v>0</v>
      </c>
      <c r="W206" s="135">
        <f t="shared" si="128"/>
        <v>0</v>
      </c>
      <c r="X206" s="135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 x14ac:dyDescent="0.2">
      <c r="A207" s="44">
        <f t="shared" si="131"/>
        <v>196</v>
      </c>
      <c r="B207" s="44"/>
      <c r="C207" s="141">
        <v>39603</v>
      </c>
      <c r="E207" s="137" t="s">
        <v>303</v>
      </c>
      <c r="G207" s="43">
        <v>6.2</v>
      </c>
      <c r="H207" s="135" t="str">
        <f t="shared" si="114"/>
        <v>P, S, T &amp; D Plant - Customer</v>
      </c>
      <c r="I207" s="42">
        <f>'Plt. Class.'!J$207</f>
        <v>0</v>
      </c>
      <c r="J207" s="135">
        <f t="shared" si="115"/>
        <v>0</v>
      </c>
      <c r="K207" s="135">
        <f t="shared" si="116"/>
        <v>0</v>
      </c>
      <c r="L207" s="135">
        <f t="shared" si="117"/>
        <v>0</v>
      </c>
      <c r="M207" s="135">
        <f t="shared" si="118"/>
        <v>0</v>
      </c>
      <c r="N207" s="135">
        <f t="shared" si="119"/>
        <v>0</v>
      </c>
      <c r="O207" s="135">
        <f t="shared" si="120"/>
        <v>0</v>
      </c>
      <c r="P207" s="135">
        <f t="shared" si="121"/>
        <v>0</v>
      </c>
      <c r="Q207" s="135">
        <f t="shared" si="122"/>
        <v>0</v>
      </c>
      <c r="R207" s="135">
        <f t="shared" si="123"/>
        <v>0</v>
      </c>
      <c r="S207" s="135">
        <f t="shared" si="124"/>
        <v>0</v>
      </c>
      <c r="T207" s="135">
        <f t="shared" si="125"/>
        <v>0</v>
      </c>
      <c r="U207" s="135">
        <f t="shared" si="126"/>
        <v>0</v>
      </c>
      <c r="V207" s="135">
        <f t="shared" si="127"/>
        <v>0</v>
      </c>
      <c r="W207" s="135">
        <f t="shared" si="128"/>
        <v>0</v>
      </c>
      <c r="X207" s="135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 x14ac:dyDescent="0.2">
      <c r="A208" s="44">
        <f t="shared" si="131"/>
        <v>197</v>
      </c>
      <c r="B208" s="44"/>
      <c r="C208" s="141">
        <v>39604</v>
      </c>
      <c r="E208" s="137" t="s">
        <v>304</v>
      </c>
      <c r="G208" s="43">
        <v>6.2</v>
      </c>
      <c r="H208" s="135" t="str">
        <f t="shared" si="114"/>
        <v>P, S, T &amp; D Plant - Customer</v>
      </c>
      <c r="I208" s="42">
        <f>'Plt. Class.'!J$208</f>
        <v>0</v>
      </c>
      <c r="J208" s="135">
        <f t="shared" si="115"/>
        <v>0</v>
      </c>
      <c r="K208" s="135">
        <f t="shared" si="116"/>
        <v>0</v>
      </c>
      <c r="L208" s="135">
        <f t="shared" si="117"/>
        <v>0</v>
      </c>
      <c r="M208" s="135">
        <f t="shared" si="118"/>
        <v>0</v>
      </c>
      <c r="N208" s="135">
        <f t="shared" si="119"/>
        <v>0</v>
      </c>
      <c r="O208" s="135">
        <f t="shared" si="120"/>
        <v>0</v>
      </c>
      <c r="P208" s="135">
        <f t="shared" si="121"/>
        <v>0</v>
      </c>
      <c r="Q208" s="135">
        <f t="shared" si="122"/>
        <v>0</v>
      </c>
      <c r="R208" s="135">
        <f t="shared" si="123"/>
        <v>0</v>
      </c>
      <c r="S208" s="135">
        <f t="shared" si="124"/>
        <v>0</v>
      </c>
      <c r="T208" s="135">
        <f t="shared" si="125"/>
        <v>0</v>
      </c>
      <c r="U208" s="135">
        <f t="shared" si="126"/>
        <v>0</v>
      </c>
      <c r="V208" s="135">
        <f t="shared" si="127"/>
        <v>0</v>
      </c>
      <c r="W208" s="135">
        <f t="shared" si="128"/>
        <v>0</v>
      </c>
      <c r="X208" s="135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 x14ac:dyDescent="0.2">
      <c r="A209" s="44">
        <f t="shared" si="131"/>
        <v>198</v>
      </c>
      <c r="B209" s="44"/>
      <c r="C209" s="141">
        <v>39605</v>
      </c>
      <c r="E209" s="140" t="s">
        <v>305</v>
      </c>
      <c r="G209" s="43">
        <v>6.2</v>
      </c>
      <c r="H209" s="135" t="str">
        <f t="shared" si="114"/>
        <v>P, S, T &amp; D Plant - Customer</v>
      </c>
      <c r="I209" s="42">
        <f>'Plt. Class.'!J$209</f>
        <v>0</v>
      </c>
      <c r="J209" s="135">
        <f t="shared" si="115"/>
        <v>0</v>
      </c>
      <c r="K209" s="135">
        <f t="shared" si="116"/>
        <v>0</v>
      </c>
      <c r="L209" s="135">
        <f t="shared" si="117"/>
        <v>0</v>
      </c>
      <c r="M209" s="135">
        <f t="shared" si="118"/>
        <v>0</v>
      </c>
      <c r="N209" s="135">
        <f t="shared" si="119"/>
        <v>0</v>
      </c>
      <c r="O209" s="135">
        <f t="shared" si="120"/>
        <v>0</v>
      </c>
      <c r="P209" s="135">
        <f t="shared" si="121"/>
        <v>0</v>
      </c>
      <c r="Q209" s="135">
        <f t="shared" si="122"/>
        <v>0</v>
      </c>
      <c r="R209" s="135">
        <f t="shared" si="123"/>
        <v>0</v>
      </c>
      <c r="S209" s="135">
        <f t="shared" si="124"/>
        <v>0</v>
      </c>
      <c r="T209" s="135">
        <f t="shared" si="125"/>
        <v>0</v>
      </c>
      <c r="U209" s="135">
        <f t="shared" si="126"/>
        <v>0</v>
      </c>
      <c r="V209" s="135">
        <f t="shared" si="127"/>
        <v>0</v>
      </c>
      <c r="W209" s="135">
        <f t="shared" si="128"/>
        <v>0</v>
      </c>
      <c r="X209" s="135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 x14ac:dyDescent="0.2">
      <c r="A210" s="44">
        <f t="shared" si="131"/>
        <v>199</v>
      </c>
      <c r="B210" s="44"/>
      <c r="C210" s="141">
        <v>39700</v>
      </c>
      <c r="E210" s="137" t="s">
        <v>306</v>
      </c>
      <c r="G210" s="43">
        <v>6.2</v>
      </c>
      <c r="H210" s="135" t="str">
        <f t="shared" si="114"/>
        <v>P, S, T &amp; D Plant - Customer</v>
      </c>
      <c r="I210" s="42">
        <f>'Plt. Class.'!J$210</f>
        <v>21078.041245691096</v>
      </c>
      <c r="J210" s="135">
        <f t="shared" si="115"/>
        <v>16269.07557163049</v>
      </c>
      <c r="K210" s="135">
        <f t="shared" si="116"/>
        <v>4582.9358494961825</v>
      </c>
      <c r="L210" s="135">
        <f t="shared" si="117"/>
        <v>10.982041568531844</v>
      </c>
      <c r="M210" s="135">
        <f t="shared" si="118"/>
        <v>137.32646049771344</v>
      </c>
      <c r="N210" s="135">
        <f t="shared" si="119"/>
        <v>77.721322498181266</v>
      </c>
      <c r="O210" s="135">
        <f t="shared" si="120"/>
        <v>0</v>
      </c>
      <c r="P210" s="135">
        <f t="shared" si="121"/>
        <v>0</v>
      </c>
      <c r="Q210" s="135">
        <f t="shared" si="122"/>
        <v>0</v>
      </c>
      <c r="R210" s="135">
        <f t="shared" si="123"/>
        <v>0</v>
      </c>
      <c r="S210" s="135">
        <f t="shared" si="124"/>
        <v>0</v>
      </c>
      <c r="T210" s="135">
        <f t="shared" si="125"/>
        <v>0</v>
      </c>
      <c r="U210" s="135">
        <f t="shared" si="126"/>
        <v>0</v>
      </c>
      <c r="V210" s="135">
        <f t="shared" si="127"/>
        <v>0</v>
      </c>
      <c r="W210" s="135">
        <f t="shared" si="128"/>
        <v>0</v>
      </c>
      <c r="X210" s="135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 x14ac:dyDescent="0.2">
      <c r="A211" s="44">
        <f t="shared" si="131"/>
        <v>200</v>
      </c>
      <c r="B211" s="44"/>
      <c r="C211" s="141">
        <v>39701</v>
      </c>
      <c r="E211" s="137" t="s">
        <v>307</v>
      </c>
      <c r="G211" s="43">
        <v>6.2</v>
      </c>
      <c r="H211" s="135" t="str">
        <f t="shared" si="114"/>
        <v>P, S, T &amp; D Plant - Customer</v>
      </c>
      <c r="I211" s="42">
        <f>'Plt. Class.'!J$211</f>
        <v>0</v>
      </c>
      <c r="J211" s="135">
        <f t="shared" si="115"/>
        <v>0</v>
      </c>
      <c r="K211" s="135">
        <f t="shared" si="116"/>
        <v>0</v>
      </c>
      <c r="L211" s="135">
        <f t="shared" si="117"/>
        <v>0</v>
      </c>
      <c r="M211" s="135">
        <f t="shared" si="118"/>
        <v>0</v>
      </c>
      <c r="N211" s="135">
        <f t="shared" si="119"/>
        <v>0</v>
      </c>
      <c r="O211" s="135">
        <f t="shared" si="120"/>
        <v>0</v>
      </c>
      <c r="P211" s="135">
        <f t="shared" si="121"/>
        <v>0</v>
      </c>
      <c r="Q211" s="135">
        <f t="shared" si="122"/>
        <v>0</v>
      </c>
      <c r="R211" s="135">
        <f t="shared" si="123"/>
        <v>0</v>
      </c>
      <c r="S211" s="135">
        <f t="shared" si="124"/>
        <v>0</v>
      </c>
      <c r="T211" s="135">
        <f t="shared" si="125"/>
        <v>0</v>
      </c>
      <c r="U211" s="135">
        <f t="shared" si="126"/>
        <v>0</v>
      </c>
      <c r="V211" s="135">
        <f t="shared" si="127"/>
        <v>0</v>
      </c>
      <c r="W211" s="135">
        <f t="shared" si="128"/>
        <v>0</v>
      </c>
      <c r="X211" s="135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 x14ac:dyDescent="0.2">
      <c r="A212" s="44">
        <f t="shared" si="131"/>
        <v>201</v>
      </c>
      <c r="B212" s="44"/>
      <c r="C212" s="141">
        <v>39702</v>
      </c>
      <c r="E212" s="137" t="s">
        <v>308</v>
      </c>
      <c r="G212" s="43">
        <v>6.2</v>
      </c>
      <c r="H212" s="135" t="str">
        <f t="shared" si="114"/>
        <v>P, S, T &amp; D Plant - Customer</v>
      </c>
      <c r="I212" s="42">
        <f>'Plt. Class.'!J$212</f>
        <v>0</v>
      </c>
      <c r="J212" s="135">
        <f t="shared" si="115"/>
        <v>0</v>
      </c>
      <c r="K212" s="135">
        <f t="shared" si="116"/>
        <v>0</v>
      </c>
      <c r="L212" s="135">
        <f t="shared" si="117"/>
        <v>0</v>
      </c>
      <c r="M212" s="135">
        <f t="shared" si="118"/>
        <v>0</v>
      </c>
      <c r="N212" s="135">
        <f t="shared" si="119"/>
        <v>0</v>
      </c>
      <c r="O212" s="135">
        <f t="shared" si="120"/>
        <v>0</v>
      </c>
      <c r="P212" s="135">
        <f t="shared" si="121"/>
        <v>0</v>
      </c>
      <c r="Q212" s="135">
        <f t="shared" si="122"/>
        <v>0</v>
      </c>
      <c r="R212" s="135">
        <f t="shared" si="123"/>
        <v>0</v>
      </c>
      <c r="S212" s="135">
        <f t="shared" si="124"/>
        <v>0</v>
      </c>
      <c r="T212" s="135">
        <f t="shared" si="125"/>
        <v>0</v>
      </c>
      <c r="U212" s="135">
        <f t="shared" si="126"/>
        <v>0</v>
      </c>
      <c r="V212" s="135">
        <f t="shared" si="127"/>
        <v>0</v>
      </c>
      <c r="W212" s="135">
        <f t="shared" si="128"/>
        <v>0</v>
      </c>
      <c r="X212" s="135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 x14ac:dyDescent="0.2">
      <c r="A213" s="44">
        <f t="shared" si="131"/>
        <v>202</v>
      </c>
      <c r="B213" s="44"/>
      <c r="C213" s="141">
        <v>39705</v>
      </c>
      <c r="E213" s="137" t="s">
        <v>309</v>
      </c>
      <c r="G213" s="43">
        <v>6.2</v>
      </c>
      <c r="H213" s="135" t="str">
        <f t="shared" si="114"/>
        <v>P, S, T &amp; D Plant - Customer</v>
      </c>
      <c r="I213" s="42">
        <f>'Plt. Class.'!J$213</f>
        <v>0</v>
      </c>
      <c r="J213" s="135">
        <f t="shared" si="115"/>
        <v>0</v>
      </c>
      <c r="K213" s="135">
        <f t="shared" si="116"/>
        <v>0</v>
      </c>
      <c r="L213" s="135">
        <f t="shared" si="117"/>
        <v>0</v>
      </c>
      <c r="M213" s="135">
        <f t="shared" si="118"/>
        <v>0</v>
      </c>
      <c r="N213" s="135">
        <f t="shared" si="119"/>
        <v>0</v>
      </c>
      <c r="O213" s="135">
        <f t="shared" si="120"/>
        <v>0</v>
      </c>
      <c r="P213" s="135">
        <f t="shared" si="121"/>
        <v>0</v>
      </c>
      <c r="Q213" s="135">
        <f t="shared" si="122"/>
        <v>0</v>
      </c>
      <c r="R213" s="135">
        <f t="shared" si="123"/>
        <v>0</v>
      </c>
      <c r="S213" s="135">
        <f t="shared" si="124"/>
        <v>0</v>
      </c>
      <c r="T213" s="135">
        <f t="shared" si="125"/>
        <v>0</v>
      </c>
      <c r="U213" s="135">
        <f t="shared" si="126"/>
        <v>0</v>
      </c>
      <c r="V213" s="135">
        <f t="shared" si="127"/>
        <v>0</v>
      </c>
      <c r="W213" s="135">
        <f t="shared" si="128"/>
        <v>0</v>
      </c>
      <c r="X213" s="135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 x14ac:dyDescent="0.2">
      <c r="A214" s="44">
        <f t="shared" si="131"/>
        <v>203</v>
      </c>
      <c r="B214" s="44"/>
      <c r="C214" s="141">
        <v>39800</v>
      </c>
      <c r="E214" s="137" t="s">
        <v>310</v>
      </c>
      <c r="G214" s="43">
        <v>6.2</v>
      </c>
      <c r="H214" s="135" t="str">
        <f t="shared" si="114"/>
        <v>P, S, T &amp; D Plant - Customer</v>
      </c>
      <c r="I214" s="42">
        <f>'Plt. Class.'!J$214</f>
        <v>2922.0801010275295</v>
      </c>
      <c r="J214" s="135">
        <f t="shared" si="115"/>
        <v>2255.4060614950577</v>
      </c>
      <c r="K214" s="135">
        <f t="shared" si="116"/>
        <v>635.33918991813846</v>
      </c>
      <c r="L214" s="135">
        <f t="shared" si="117"/>
        <v>1.522456700886482</v>
      </c>
      <c r="M214" s="135">
        <f t="shared" si="118"/>
        <v>19.037770772317067</v>
      </c>
      <c r="N214" s="135">
        <f t="shared" si="119"/>
        <v>10.774622141130193</v>
      </c>
      <c r="O214" s="135">
        <f t="shared" si="120"/>
        <v>0</v>
      </c>
      <c r="P214" s="135">
        <f t="shared" si="121"/>
        <v>0</v>
      </c>
      <c r="Q214" s="135">
        <f t="shared" si="122"/>
        <v>0</v>
      </c>
      <c r="R214" s="135">
        <f t="shared" si="123"/>
        <v>0</v>
      </c>
      <c r="S214" s="135">
        <f t="shared" si="124"/>
        <v>0</v>
      </c>
      <c r="T214" s="135">
        <f t="shared" si="125"/>
        <v>0</v>
      </c>
      <c r="U214" s="135">
        <f t="shared" si="126"/>
        <v>0</v>
      </c>
      <c r="V214" s="135">
        <f t="shared" si="127"/>
        <v>0</v>
      </c>
      <c r="W214" s="135">
        <f t="shared" si="128"/>
        <v>0</v>
      </c>
      <c r="X214" s="135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 x14ac:dyDescent="0.2">
      <c r="A215" s="44">
        <f t="shared" si="131"/>
        <v>204</v>
      </c>
      <c r="B215" s="44"/>
      <c r="C215" s="141">
        <v>39900</v>
      </c>
      <c r="E215" s="137" t="s">
        <v>311</v>
      </c>
      <c r="G215" s="43">
        <v>6.2</v>
      </c>
      <c r="H215" s="135" t="str">
        <f t="shared" si="114"/>
        <v>P, S, T &amp; D Plant - Customer</v>
      </c>
      <c r="I215" s="42">
        <f>'Plt. Class.'!J$215</f>
        <v>3247.7444673854707</v>
      </c>
      <c r="J215" s="135">
        <f t="shared" si="115"/>
        <v>2506.7699394525316</v>
      </c>
      <c r="K215" s="135">
        <f t="shared" si="116"/>
        <v>706.1474249950279</v>
      </c>
      <c r="L215" s="135">
        <f t="shared" si="117"/>
        <v>1.6921337390440772</v>
      </c>
      <c r="M215" s="135">
        <f t="shared" si="118"/>
        <v>21.159520806908592</v>
      </c>
      <c r="N215" s="135">
        <f t="shared" si="119"/>
        <v>11.975448391958677</v>
      </c>
      <c r="O215" s="135">
        <f t="shared" si="120"/>
        <v>0</v>
      </c>
      <c r="P215" s="135">
        <f t="shared" si="121"/>
        <v>0</v>
      </c>
      <c r="Q215" s="135">
        <f t="shared" si="122"/>
        <v>0</v>
      </c>
      <c r="R215" s="135">
        <f t="shared" si="123"/>
        <v>0</v>
      </c>
      <c r="S215" s="135">
        <f t="shared" si="124"/>
        <v>0</v>
      </c>
      <c r="T215" s="135">
        <f t="shared" si="125"/>
        <v>0</v>
      </c>
      <c r="U215" s="135">
        <f t="shared" si="126"/>
        <v>0</v>
      </c>
      <c r="V215" s="135">
        <f t="shared" si="127"/>
        <v>0</v>
      </c>
      <c r="W215" s="135">
        <f t="shared" si="128"/>
        <v>0</v>
      </c>
      <c r="X215" s="135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 x14ac:dyDescent="0.2">
      <c r="A216" s="44">
        <f t="shared" si="131"/>
        <v>205</v>
      </c>
      <c r="B216" s="44"/>
      <c r="C216" s="141">
        <v>39901</v>
      </c>
      <c r="E216" s="137" t="s">
        <v>312</v>
      </c>
      <c r="G216" s="43">
        <v>6.2</v>
      </c>
      <c r="H216" s="135" t="str">
        <f t="shared" si="114"/>
        <v>P, S, T &amp; D Plant - Customer</v>
      </c>
      <c r="I216" s="42">
        <f>'Plt. Class.'!J$216</f>
        <v>900167.68826427241</v>
      </c>
      <c r="J216" s="135">
        <f t="shared" si="115"/>
        <v>694793.97904229665</v>
      </c>
      <c r="K216" s="135">
        <f t="shared" si="116"/>
        <v>195720.78453674057</v>
      </c>
      <c r="L216" s="135">
        <f t="shared" si="117"/>
        <v>469.0036828345398</v>
      </c>
      <c r="M216" s="135">
        <f t="shared" si="118"/>
        <v>5864.7215385353784</v>
      </c>
      <c r="N216" s="135">
        <f t="shared" si="119"/>
        <v>3319.1994638653591</v>
      </c>
      <c r="O216" s="135">
        <f t="shared" si="120"/>
        <v>0</v>
      </c>
      <c r="P216" s="135">
        <f t="shared" si="121"/>
        <v>0</v>
      </c>
      <c r="Q216" s="135">
        <f t="shared" si="122"/>
        <v>0</v>
      </c>
      <c r="R216" s="135">
        <f t="shared" si="123"/>
        <v>0</v>
      </c>
      <c r="S216" s="135">
        <f t="shared" si="124"/>
        <v>0</v>
      </c>
      <c r="T216" s="135">
        <f t="shared" si="125"/>
        <v>0</v>
      </c>
      <c r="U216" s="135">
        <f t="shared" si="126"/>
        <v>0</v>
      </c>
      <c r="V216" s="135">
        <f t="shared" si="127"/>
        <v>0</v>
      </c>
      <c r="W216" s="135">
        <f t="shared" si="128"/>
        <v>0</v>
      </c>
      <c r="X216" s="135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 x14ac:dyDescent="0.2">
      <c r="A217" s="44">
        <f t="shared" si="131"/>
        <v>206</v>
      </c>
      <c r="B217" s="44"/>
      <c r="C217" s="141">
        <v>39902</v>
      </c>
      <c r="E217" s="137" t="s">
        <v>313</v>
      </c>
      <c r="G217" s="43">
        <v>6.2</v>
      </c>
      <c r="H217" s="135" t="str">
        <f t="shared" si="114"/>
        <v>P, S, T &amp; D Plant - Customer</v>
      </c>
      <c r="I217" s="42">
        <f>'Plt. Class.'!J$217</f>
        <v>543694.77074559883</v>
      </c>
      <c r="J217" s="135">
        <f t="shared" si="115"/>
        <v>419650.5363119875</v>
      </c>
      <c r="K217" s="135">
        <f t="shared" si="116"/>
        <v>118213.93776535026</v>
      </c>
      <c r="L217" s="135">
        <f t="shared" si="117"/>
        <v>283.27483105870482</v>
      </c>
      <c r="M217" s="135">
        <f t="shared" si="118"/>
        <v>3542.2493763680277</v>
      </c>
      <c r="N217" s="135">
        <f t="shared" si="119"/>
        <v>2004.7724608344138</v>
      </c>
      <c r="O217" s="135">
        <f t="shared" si="120"/>
        <v>0</v>
      </c>
      <c r="P217" s="135">
        <f t="shared" si="121"/>
        <v>0</v>
      </c>
      <c r="Q217" s="135">
        <f t="shared" si="122"/>
        <v>0</v>
      </c>
      <c r="R217" s="135">
        <f t="shared" si="123"/>
        <v>0</v>
      </c>
      <c r="S217" s="135">
        <f t="shared" si="124"/>
        <v>0</v>
      </c>
      <c r="T217" s="135">
        <f t="shared" si="125"/>
        <v>0</v>
      </c>
      <c r="U217" s="135">
        <f t="shared" si="126"/>
        <v>0</v>
      </c>
      <c r="V217" s="135">
        <f t="shared" si="127"/>
        <v>0</v>
      </c>
      <c r="W217" s="135">
        <f t="shared" si="128"/>
        <v>0</v>
      </c>
      <c r="X217" s="135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 x14ac:dyDescent="0.2">
      <c r="A218" s="44">
        <f t="shared" si="131"/>
        <v>207</v>
      </c>
      <c r="B218" s="44"/>
      <c r="C218" s="141">
        <v>39903</v>
      </c>
      <c r="E218" s="137" t="s">
        <v>314</v>
      </c>
      <c r="G218" s="43">
        <v>6.2</v>
      </c>
      <c r="H218" s="135" t="str">
        <f t="shared" si="114"/>
        <v>P, S, T &amp; D Plant - Customer</v>
      </c>
      <c r="I218" s="42">
        <f>'Plt. Class.'!J$218</f>
        <v>171472.47486272961</v>
      </c>
      <c r="J218" s="135">
        <f t="shared" si="115"/>
        <v>132350.94378452006</v>
      </c>
      <c r="K218" s="135">
        <f t="shared" si="116"/>
        <v>37282.750474306253</v>
      </c>
      <c r="L218" s="135">
        <f t="shared" si="117"/>
        <v>89.340267667731553</v>
      </c>
      <c r="M218" s="135">
        <f t="shared" si="118"/>
        <v>1117.1677563016235</v>
      </c>
      <c r="N218" s="135">
        <f t="shared" si="119"/>
        <v>632.27257993395801</v>
      </c>
      <c r="O218" s="135">
        <f t="shared" si="120"/>
        <v>0</v>
      </c>
      <c r="P218" s="135">
        <f t="shared" si="121"/>
        <v>0</v>
      </c>
      <c r="Q218" s="135">
        <f t="shared" si="122"/>
        <v>0</v>
      </c>
      <c r="R218" s="135">
        <f t="shared" si="123"/>
        <v>0</v>
      </c>
      <c r="S218" s="135">
        <f t="shared" si="124"/>
        <v>0</v>
      </c>
      <c r="T218" s="135">
        <f t="shared" si="125"/>
        <v>0</v>
      </c>
      <c r="U218" s="135">
        <f t="shared" si="126"/>
        <v>0</v>
      </c>
      <c r="V218" s="135">
        <f t="shared" si="127"/>
        <v>0</v>
      </c>
      <c r="W218" s="135">
        <f t="shared" si="128"/>
        <v>0</v>
      </c>
      <c r="X218" s="135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 x14ac:dyDescent="0.2">
      <c r="A219" s="44">
        <f t="shared" si="131"/>
        <v>208</v>
      </c>
      <c r="B219" s="44"/>
      <c r="C219" s="141">
        <v>39904</v>
      </c>
      <c r="E219" s="137" t="s">
        <v>315</v>
      </c>
      <c r="G219" s="43">
        <v>6.2</v>
      </c>
      <c r="H219" s="135" t="str">
        <f t="shared" si="114"/>
        <v>P, S, T &amp; D Plant - Customer</v>
      </c>
      <c r="I219" s="42">
        <f>'Plt. Class.'!J$219</f>
        <v>0</v>
      </c>
      <c r="J219" s="135">
        <f t="shared" si="115"/>
        <v>0</v>
      </c>
      <c r="K219" s="135">
        <f t="shared" si="116"/>
        <v>0</v>
      </c>
      <c r="L219" s="135">
        <f t="shared" si="117"/>
        <v>0</v>
      </c>
      <c r="M219" s="135">
        <f t="shared" si="118"/>
        <v>0</v>
      </c>
      <c r="N219" s="135">
        <f t="shared" si="119"/>
        <v>0</v>
      </c>
      <c r="O219" s="135">
        <f t="shared" si="120"/>
        <v>0</v>
      </c>
      <c r="P219" s="135">
        <f t="shared" si="121"/>
        <v>0</v>
      </c>
      <c r="Q219" s="135">
        <f t="shared" si="122"/>
        <v>0</v>
      </c>
      <c r="R219" s="135">
        <f t="shared" si="123"/>
        <v>0</v>
      </c>
      <c r="S219" s="135">
        <f t="shared" si="124"/>
        <v>0</v>
      </c>
      <c r="T219" s="135">
        <f t="shared" si="125"/>
        <v>0</v>
      </c>
      <c r="U219" s="135">
        <f t="shared" si="126"/>
        <v>0</v>
      </c>
      <c r="V219" s="135">
        <f t="shared" si="127"/>
        <v>0</v>
      </c>
      <c r="W219" s="135">
        <f t="shared" si="128"/>
        <v>0</v>
      </c>
      <c r="X219" s="135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 x14ac:dyDescent="0.2">
      <c r="A220" s="44">
        <f t="shared" si="131"/>
        <v>209</v>
      </c>
      <c r="B220" s="44"/>
      <c r="C220" s="141">
        <v>39905</v>
      </c>
      <c r="E220" s="137" t="s">
        <v>316</v>
      </c>
      <c r="G220" s="43">
        <v>6.2</v>
      </c>
      <c r="H220" s="135" t="str">
        <f t="shared" si="114"/>
        <v>P, S, T &amp; D Plant - Customer</v>
      </c>
      <c r="I220" s="42">
        <f>'Plt. Class.'!J$220</f>
        <v>0</v>
      </c>
      <c r="J220" s="135">
        <f t="shared" si="115"/>
        <v>0</v>
      </c>
      <c r="K220" s="135">
        <f t="shared" si="116"/>
        <v>0</v>
      </c>
      <c r="L220" s="135">
        <f t="shared" si="117"/>
        <v>0</v>
      </c>
      <c r="M220" s="135">
        <f t="shared" si="118"/>
        <v>0</v>
      </c>
      <c r="N220" s="135">
        <f t="shared" si="119"/>
        <v>0</v>
      </c>
      <c r="O220" s="135">
        <f t="shared" si="120"/>
        <v>0</v>
      </c>
      <c r="P220" s="135">
        <f t="shared" si="121"/>
        <v>0</v>
      </c>
      <c r="Q220" s="135">
        <f t="shared" si="122"/>
        <v>0</v>
      </c>
      <c r="R220" s="135">
        <f t="shared" si="123"/>
        <v>0</v>
      </c>
      <c r="S220" s="135">
        <f t="shared" si="124"/>
        <v>0</v>
      </c>
      <c r="T220" s="135">
        <f t="shared" si="125"/>
        <v>0</v>
      </c>
      <c r="U220" s="135">
        <f t="shared" si="126"/>
        <v>0</v>
      </c>
      <c r="V220" s="135">
        <f t="shared" si="127"/>
        <v>0</v>
      </c>
      <c r="W220" s="135">
        <f t="shared" si="128"/>
        <v>0</v>
      </c>
      <c r="X220" s="135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 x14ac:dyDescent="0.2">
      <c r="A221" s="44">
        <f t="shared" si="131"/>
        <v>210</v>
      </c>
      <c r="B221" s="44"/>
      <c r="C221" s="141">
        <v>39906</v>
      </c>
      <c r="E221" s="137" t="s">
        <v>317</v>
      </c>
      <c r="G221" s="43">
        <v>6.2</v>
      </c>
      <c r="H221" s="135" t="str">
        <f t="shared" si="114"/>
        <v>P, S, T &amp; D Plant - Customer</v>
      </c>
      <c r="I221" s="42">
        <f>'Plt. Class.'!J$221</f>
        <v>60424.61015809633</v>
      </c>
      <c r="J221" s="135">
        <f t="shared" si="115"/>
        <v>46638.70506702525</v>
      </c>
      <c r="K221" s="135">
        <f t="shared" si="116"/>
        <v>13137.943362834105</v>
      </c>
      <c r="L221" s="135">
        <f t="shared" si="117"/>
        <v>31.482317203179385</v>
      </c>
      <c r="M221" s="135">
        <f t="shared" si="118"/>
        <v>393.67499774970116</v>
      </c>
      <c r="N221" s="135">
        <f t="shared" si="119"/>
        <v>222.80441328410092</v>
      </c>
      <c r="O221" s="135">
        <f t="shared" si="120"/>
        <v>0</v>
      </c>
      <c r="P221" s="135">
        <f t="shared" si="121"/>
        <v>0</v>
      </c>
      <c r="Q221" s="135">
        <f t="shared" si="122"/>
        <v>0</v>
      </c>
      <c r="R221" s="135">
        <f t="shared" si="123"/>
        <v>0</v>
      </c>
      <c r="S221" s="135">
        <f t="shared" si="124"/>
        <v>0</v>
      </c>
      <c r="T221" s="135">
        <f t="shared" si="125"/>
        <v>0</v>
      </c>
      <c r="U221" s="135">
        <f t="shared" si="126"/>
        <v>0</v>
      </c>
      <c r="V221" s="135">
        <f t="shared" si="127"/>
        <v>0</v>
      </c>
      <c r="W221" s="135">
        <f t="shared" si="128"/>
        <v>0</v>
      </c>
      <c r="X221" s="135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 x14ac:dyDescent="0.2">
      <c r="A222" s="44">
        <f t="shared" si="131"/>
        <v>211</v>
      </c>
      <c r="B222" s="44"/>
      <c r="C222" s="141">
        <v>39907</v>
      </c>
      <c r="E222" s="137" t="s">
        <v>318</v>
      </c>
      <c r="G222" s="43">
        <v>6.2</v>
      </c>
      <c r="H222" s="135" t="str">
        <f t="shared" si="114"/>
        <v>P, S, T &amp; D Plant - Customer</v>
      </c>
      <c r="I222" s="42">
        <f>'Plt. Class.'!J$222</f>
        <v>33423.57790905748</v>
      </c>
      <c r="J222" s="135">
        <f t="shared" si="115"/>
        <v>25797.971857935165</v>
      </c>
      <c r="K222" s="135">
        <f t="shared" si="116"/>
        <v>7267.1891867163795</v>
      </c>
      <c r="L222" s="135">
        <f t="shared" si="117"/>
        <v>17.414289956443103</v>
      </c>
      <c r="M222" s="135">
        <f t="shared" si="118"/>
        <v>217.75940173562068</v>
      </c>
      <c r="N222" s="135">
        <f t="shared" si="119"/>
        <v>123.24317271387758</v>
      </c>
      <c r="O222" s="135">
        <f t="shared" si="120"/>
        <v>0</v>
      </c>
      <c r="P222" s="135">
        <f t="shared" si="121"/>
        <v>0</v>
      </c>
      <c r="Q222" s="135">
        <f t="shared" si="122"/>
        <v>0</v>
      </c>
      <c r="R222" s="135">
        <f t="shared" si="123"/>
        <v>0</v>
      </c>
      <c r="S222" s="135">
        <f t="shared" si="124"/>
        <v>0</v>
      </c>
      <c r="T222" s="135">
        <f t="shared" si="125"/>
        <v>0</v>
      </c>
      <c r="U222" s="135">
        <f t="shared" si="126"/>
        <v>0</v>
      </c>
      <c r="V222" s="135">
        <f t="shared" si="127"/>
        <v>0</v>
      </c>
      <c r="W222" s="135">
        <f t="shared" si="128"/>
        <v>0</v>
      </c>
      <c r="X222" s="135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 x14ac:dyDescent="0.2">
      <c r="A223" s="44">
        <f t="shared" si="131"/>
        <v>212</v>
      </c>
      <c r="B223" s="44"/>
      <c r="C223" s="141">
        <v>39908</v>
      </c>
      <c r="E223" s="137" t="s">
        <v>319</v>
      </c>
      <c r="G223" s="43">
        <v>6.2</v>
      </c>
      <c r="H223" s="135" t="str">
        <f t="shared" si="114"/>
        <v>P, S, T &amp; D Plant - Customer</v>
      </c>
      <c r="I223" s="42">
        <f>'Plt. Class.'!J$223</f>
        <v>1504064.2287585852</v>
      </c>
      <c r="J223" s="135">
        <f t="shared" si="115"/>
        <v>1160911.2211630105</v>
      </c>
      <c r="K223" s="135">
        <f t="shared" si="116"/>
        <v>327024.21413714916</v>
      </c>
      <c r="L223" s="135">
        <f t="shared" si="117"/>
        <v>783.64472720373021</v>
      </c>
      <c r="M223" s="135">
        <f t="shared" si="118"/>
        <v>9799.1940754392199</v>
      </c>
      <c r="N223" s="135">
        <f t="shared" si="119"/>
        <v>5545.954655782888</v>
      </c>
      <c r="O223" s="135">
        <f t="shared" si="120"/>
        <v>0</v>
      </c>
      <c r="P223" s="135">
        <f t="shared" si="121"/>
        <v>0</v>
      </c>
      <c r="Q223" s="135">
        <f t="shared" si="122"/>
        <v>0</v>
      </c>
      <c r="R223" s="135">
        <f t="shared" si="123"/>
        <v>0</v>
      </c>
      <c r="S223" s="135">
        <f t="shared" si="124"/>
        <v>0</v>
      </c>
      <c r="T223" s="135">
        <f t="shared" si="125"/>
        <v>0</v>
      </c>
      <c r="U223" s="135">
        <f t="shared" si="126"/>
        <v>0</v>
      </c>
      <c r="V223" s="135">
        <f t="shared" si="127"/>
        <v>0</v>
      </c>
      <c r="W223" s="135">
        <f t="shared" si="128"/>
        <v>0</v>
      </c>
      <c r="X223" s="135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 x14ac:dyDescent="0.2">
      <c r="A224" s="44">
        <f t="shared" si="131"/>
        <v>213</v>
      </c>
      <c r="B224" s="44"/>
      <c r="C224" s="141">
        <v>39909</v>
      </c>
      <c r="E224" s="137" t="s">
        <v>320</v>
      </c>
      <c r="G224" s="43">
        <v>6.2</v>
      </c>
      <c r="H224" s="135" t="str">
        <f t="shared" si="114"/>
        <v>P, S, T &amp; D Plant - Customer</v>
      </c>
      <c r="I224" s="42">
        <f>'Plt. Class.'!J$224</f>
        <v>512885.15333127865</v>
      </c>
      <c r="J224" s="135">
        <f t="shared" si="115"/>
        <v>395870.14855185512</v>
      </c>
      <c r="K224" s="135">
        <f t="shared" si="116"/>
        <v>111515.09423850146</v>
      </c>
      <c r="L224" s="135">
        <f t="shared" si="117"/>
        <v>267.22246190301797</v>
      </c>
      <c r="M224" s="135">
        <f t="shared" si="118"/>
        <v>3341.5203019972187</v>
      </c>
      <c r="N224" s="135">
        <f t="shared" si="119"/>
        <v>1891.1677770218953</v>
      </c>
      <c r="O224" s="135">
        <f t="shared" si="120"/>
        <v>0</v>
      </c>
      <c r="P224" s="135">
        <f t="shared" si="121"/>
        <v>0</v>
      </c>
      <c r="Q224" s="135">
        <f t="shared" si="122"/>
        <v>0</v>
      </c>
      <c r="R224" s="135">
        <f t="shared" si="123"/>
        <v>0</v>
      </c>
      <c r="S224" s="135">
        <f t="shared" si="124"/>
        <v>0</v>
      </c>
      <c r="T224" s="135">
        <f t="shared" si="125"/>
        <v>0</v>
      </c>
      <c r="U224" s="135">
        <f t="shared" si="126"/>
        <v>0</v>
      </c>
      <c r="V224" s="135">
        <f t="shared" si="127"/>
        <v>0</v>
      </c>
      <c r="W224" s="135">
        <f t="shared" si="128"/>
        <v>0</v>
      </c>
      <c r="X224" s="135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 x14ac:dyDescent="0.2">
      <c r="A225" s="44">
        <f t="shared" si="131"/>
        <v>214</v>
      </c>
      <c r="B225" s="44"/>
      <c r="C225" s="141">
        <v>39931</v>
      </c>
      <c r="E225" s="137" t="s">
        <v>481</v>
      </c>
      <c r="G225" s="43">
        <v>6.2</v>
      </c>
      <c r="H225" s="135" t="str">
        <f t="shared" si="114"/>
        <v>P, S, T &amp; D Plant - Customer</v>
      </c>
      <c r="I225" s="42">
        <f>'Plt. Class.'!J$225</f>
        <v>0</v>
      </c>
      <c r="J225" s="135">
        <f t="shared" si="115"/>
        <v>0</v>
      </c>
      <c r="K225" s="135">
        <f t="shared" si="116"/>
        <v>0</v>
      </c>
      <c r="L225" s="135">
        <f t="shared" si="117"/>
        <v>0</v>
      </c>
      <c r="M225" s="135">
        <f t="shared" si="118"/>
        <v>0</v>
      </c>
      <c r="N225" s="135">
        <f t="shared" si="119"/>
        <v>0</v>
      </c>
      <c r="O225" s="135">
        <f t="shared" si="120"/>
        <v>0</v>
      </c>
      <c r="P225" s="135">
        <f t="shared" si="121"/>
        <v>0</v>
      </c>
      <c r="Q225" s="135">
        <f t="shared" si="122"/>
        <v>0</v>
      </c>
      <c r="R225" s="135">
        <f t="shared" si="123"/>
        <v>0</v>
      </c>
      <c r="S225" s="135">
        <f t="shared" si="124"/>
        <v>0</v>
      </c>
      <c r="T225" s="135">
        <f t="shared" si="125"/>
        <v>0</v>
      </c>
      <c r="U225" s="135">
        <f t="shared" si="126"/>
        <v>0</v>
      </c>
      <c r="V225" s="135">
        <f t="shared" si="127"/>
        <v>0</v>
      </c>
      <c r="W225" s="135">
        <f t="shared" si="128"/>
        <v>0</v>
      </c>
      <c r="X225" s="135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 x14ac:dyDescent="0.2">
      <c r="A226" s="44">
        <f t="shared" si="131"/>
        <v>215</v>
      </c>
      <c r="B226" s="44"/>
      <c r="C226" s="44"/>
      <c r="D226" s="44"/>
      <c r="E226" s="44"/>
      <c r="G226" s="43"/>
      <c r="H226" s="135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 x14ac:dyDescent="0.2">
      <c r="A227" s="44">
        <f t="shared" si="131"/>
        <v>216</v>
      </c>
      <c r="B227" s="44"/>
      <c r="C227" s="44"/>
      <c r="D227" s="44" t="s">
        <v>149</v>
      </c>
      <c r="E227" s="44"/>
      <c r="G227" s="43"/>
      <c r="H227" s="135"/>
      <c r="I227" s="42">
        <f>'Plt. Class.'!J$227</f>
        <v>4145328.3913572142</v>
      </c>
      <c r="J227" s="42">
        <f>SUM(J192:J225)</f>
        <v>3199569.6413205666</v>
      </c>
      <c r="K227" s="42">
        <f t="shared" ref="K227:X227" si="132">SUM(K192:K225)</f>
        <v>901306.42934238305</v>
      </c>
      <c r="L227" s="42">
        <f t="shared" si="132"/>
        <v>2159.7912338465749</v>
      </c>
      <c r="M227" s="42">
        <f t="shared" si="132"/>
        <v>27007.408750665523</v>
      </c>
      <c r="N227" s="42">
        <f t="shared" si="132"/>
        <v>15285.120709753004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 x14ac:dyDescent="0.2">
      <c r="A228" s="44">
        <f t="shared" si="131"/>
        <v>217</v>
      </c>
      <c r="B228" s="44"/>
      <c r="C228" s="44"/>
      <c r="D228" s="44"/>
      <c r="E228" s="44"/>
      <c r="G228" s="43"/>
      <c r="H228" s="135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 x14ac:dyDescent="0.2">
      <c r="A229" s="44">
        <f t="shared" si="131"/>
        <v>218</v>
      </c>
      <c r="B229" s="44"/>
      <c r="C229" s="44"/>
      <c r="D229" s="44" t="s">
        <v>348</v>
      </c>
      <c r="E229" s="44"/>
      <c r="G229" s="43">
        <v>6.2</v>
      </c>
      <c r="H229" s="135" t="str">
        <f>VLOOKUP($G229,alloc,3)</f>
        <v>P, S, T &amp; D Plant - Customer</v>
      </c>
      <c r="I229" s="42">
        <f>'Plt. Class.'!J$229</f>
        <v>290119.01506189868</v>
      </c>
      <c r="J229" s="135">
        <f>$I229*VLOOKUP($G229,alloc,6)</f>
        <v>223928.21637418133</v>
      </c>
      <c r="K229" s="135">
        <f>$I229*VLOOKUP($G229,alloc,7)</f>
        <v>63079.715010022708</v>
      </c>
      <c r="L229" s="135">
        <f>$I229*VLOOKUP($G229,alloc,8)</f>
        <v>151.15726580536082</v>
      </c>
      <c r="M229" s="135">
        <f>$I229*VLOOKUP($G229,alloc,9)</f>
        <v>1890.166975058838</v>
      </c>
      <c r="N229" s="135">
        <f>$I229*VLOOKUP($G229,alloc,10)</f>
        <v>1069.7594368304988</v>
      </c>
      <c r="O229" s="135">
        <f>$I229*VLOOKUP($G229,alloc,11)</f>
        <v>0</v>
      </c>
      <c r="P229" s="135">
        <f>$I229*VLOOKUP($G229,alloc,12)</f>
        <v>0</v>
      </c>
      <c r="Q229" s="135">
        <f>$I229*VLOOKUP($G229,alloc,13)</f>
        <v>0</v>
      </c>
      <c r="R229" s="135">
        <f>$I229*VLOOKUP($G229,alloc,14)</f>
        <v>0</v>
      </c>
      <c r="S229" s="135">
        <f>$I229*VLOOKUP($G229,alloc,15)</f>
        <v>0</v>
      </c>
      <c r="T229" s="135">
        <f>$I229*VLOOKUP($G229,alloc,16)</f>
        <v>0</v>
      </c>
      <c r="U229" s="135">
        <f>$I229*VLOOKUP($G229,alloc,17)</f>
        <v>0</v>
      </c>
      <c r="V229" s="135">
        <f>$I229*VLOOKUP($G229,alloc,18)</f>
        <v>0</v>
      </c>
      <c r="W229" s="135">
        <f>$I229*VLOOKUP($G229,alloc,19)</f>
        <v>0</v>
      </c>
      <c r="X229" s="135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 x14ac:dyDescent="0.2">
      <c r="A230" s="44">
        <f t="shared" si="131"/>
        <v>219</v>
      </c>
      <c r="B230" s="44"/>
      <c r="C230" s="44"/>
      <c r="D230" s="44"/>
      <c r="E230" s="44"/>
      <c r="G230" s="43"/>
      <c r="H230" s="135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 x14ac:dyDescent="0.2">
      <c r="A231" s="44">
        <f t="shared" si="131"/>
        <v>220</v>
      </c>
      <c r="B231" s="44"/>
      <c r="C231" s="44"/>
      <c r="D231" s="44" t="s">
        <v>352</v>
      </c>
      <c r="E231" s="44"/>
      <c r="G231" s="43"/>
      <c r="H231" s="135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 x14ac:dyDescent="0.2">
      <c r="A232" s="44">
        <f t="shared" si="131"/>
        <v>221</v>
      </c>
      <c r="B232" s="44"/>
      <c r="C232" s="44"/>
      <c r="D232" s="44"/>
      <c r="E232" s="44"/>
      <c r="G232" s="43"/>
      <c r="H232" s="135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 x14ac:dyDescent="0.2">
      <c r="A233" s="44">
        <f t="shared" si="131"/>
        <v>222</v>
      </c>
      <c r="B233" s="44"/>
      <c r="C233" s="44"/>
      <c r="D233" s="44" t="s">
        <v>148</v>
      </c>
      <c r="E233" s="44"/>
      <c r="G233" s="43"/>
      <c r="H233" s="135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 x14ac:dyDescent="0.2">
      <c r="A234" s="44">
        <f t="shared" si="131"/>
        <v>223</v>
      </c>
      <c r="B234" s="44"/>
      <c r="C234" s="44"/>
      <c r="D234" s="44"/>
      <c r="E234" s="44"/>
      <c r="G234" s="43"/>
      <c r="H234" s="135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 x14ac:dyDescent="0.2">
      <c r="A235" s="44">
        <f t="shared" si="131"/>
        <v>224</v>
      </c>
      <c r="B235" s="44"/>
      <c r="C235" s="141">
        <v>37400</v>
      </c>
      <c r="E235" s="137" t="s">
        <v>115</v>
      </c>
      <c r="G235" s="43">
        <v>6.2</v>
      </c>
      <c r="H235" s="135" t="str">
        <f t="shared" ref="H235:H268" si="133">VLOOKUP($G235,alloc,3)</f>
        <v>P, S, T &amp; D Plant - Customer</v>
      </c>
      <c r="I235" s="42">
        <f>'Plt. Class.'!J$235</f>
        <v>79816.370546105099</v>
      </c>
      <c r="J235" s="135">
        <f t="shared" ref="J235:J268" si="134">$I235*VLOOKUP($G235,alloc,6)</f>
        <v>61606.225603780957</v>
      </c>
      <c r="K235" s="135">
        <f t="shared" ref="K235:K268" si="135">$I235*VLOOKUP($G235,alloc,7)</f>
        <v>17354.236178240422</v>
      </c>
      <c r="L235" s="135">
        <f t="shared" ref="L235:L268" si="136">$I235*VLOOKUP($G235,alloc,8)</f>
        <v>41.585775877815784</v>
      </c>
      <c r="M235" s="135">
        <f t="shared" ref="M235:M268" si="137">$I235*VLOOKUP($G235,alloc,9)</f>
        <v>520.01509671166696</v>
      </c>
      <c r="N235" s="135">
        <f t="shared" ref="N235:N268" si="138">$I235*VLOOKUP($G235,alloc,10)</f>
        <v>294.30789149424947</v>
      </c>
      <c r="O235" s="135">
        <f t="shared" ref="O235:O268" si="139">$I235*VLOOKUP($G235,alloc,11)</f>
        <v>0</v>
      </c>
      <c r="P235" s="135">
        <f t="shared" ref="P235:P268" si="140">$I235*VLOOKUP($G235,alloc,12)</f>
        <v>0</v>
      </c>
      <c r="Q235" s="135">
        <f t="shared" ref="Q235:Q268" si="141">$I235*VLOOKUP($G235,alloc,13)</f>
        <v>0</v>
      </c>
      <c r="R235" s="135">
        <f t="shared" ref="R235:R268" si="142">$I235*VLOOKUP($G235,alloc,14)</f>
        <v>0</v>
      </c>
      <c r="S235" s="135">
        <f t="shared" ref="S235:S268" si="143">$I235*VLOOKUP($G235,alloc,15)</f>
        <v>0</v>
      </c>
      <c r="T235" s="135">
        <f t="shared" ref="T235:T268" si="144">$I235*VLOOKUP($G235,alloc,16)</f>
        <v>0</v>
      </c>
      <c r="U235" s="135">
        <f t="shared" ref="U235:U268" si="145">$I235*VLOOKUP($G235,alloc,17)</f>
        <v>0</v>
      </c>
      <c r="V235" s="135">
        <f t="shared" ref="V235:V268" si="146">$I235*VLOOKUP($G235,alloc,18)</f>
        <v>0</v>
      </c>
      <c r="W235" s="135">
        <f t="shared" ref="W235:W268" si="147">$I235*VLOOKUP($G235,alloc,19)</f>
        <v>0</v>
      </c>
      <c r="X235" s="135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 x14ac:dyDescent="0.2">
      <c r="A236" s="44">
        <f t="shared" si="131"/>
        <v>225</v>
      </c>
      <c r="B236" s="44"/>
      <c r="C236" s="141">
        <v>39001</v>
      </c>
      <c r="E236" s="137" t="s">
        <v>291</v>
      </c>
      <c r="G236" s="43">
        <v>6.2</v>
      </c>
      <c r="H236" s="135" t="str">
        <f t="shared" si="133"/>
        <v>P, S, T &amp; D Plant - Customer</v>
      </c>
      <c r="I236" s="42">
        <f>'Plt. Class.'!J$236</f>
        <v>0</v>
      </c>
      <c r="J236" s="135">
        <f t="shared" si="134"/>
        <v>0</v>
      </c>
      <c r="K236" s="135">
        <f t="shared" si="135"/>
        <v>0</v>
      </c>
      <c r="L236" s="135">
        <f t="shared" si="136"/>
        <v>0</v>
      </c>
      <c r="M236" s="135">
        <f t="shared" si="137"/>
        <v>0</v>
      </c>
      <c r="N236" s="135">
        <f t="shared" si="138"/>
        <v>0</v>
      </c>
      <c r="O236" s="135">
        <f t="shared" si="139"/>
        <v>0</v>
      </c>
      <c r="P236" s="135">
        <f t="shared" si="140"/>
        <v>0</v>
      </c>
      <c r="Q236" s="135">
        <f t="shared" si="141"/>
        <v>0</v>
      </c>
      <c r="R236" s="135">
        <f t="shared" si="142"/>
        <v>0</v>
      </c>
      <c r="S236" s="135">
        <f t="shared" si="143"/>
        <v>0</v>
      </c>
      <c r="T236" s="135">
        <f t="shared" si="144"/>
        <v>0</v>
      </c>
      <c r="U236" s="135">
        <f t="shared" si="145"/>
        <v>0</v>
      </c>
      <c r="V236" s="135">
        <f t="shared" si="146"/>
        <v>0</v>
      </c>
      <c r="W236" s="135">
        <f t="shared" si="147"/>
        <v>0</v>
      </c>
      <c r="X236" s="135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 x14ac:dyDescent="0.2">
      <c r="A237" s="44">
        <f t="shared" si="131"/>
        <v>226</v>
      </c>
      <c r="B237" s="44"/>
      <c r="C237" s="141">
        <v>36602</v>
      </c>
      <c r="E237" s="137" t="s">
        <v>139</v>
      </c>
      <c r="G237" s="43">
        <v>6.2</v>
      </c>
      <c r="H237" s="135" t="str">
        <f t="shared" si="133"/>
        <v>P, S, T &amp; D Plant - Customer</v>
      </c>
      <c r="I237" s="42">
        <f>'Plt. Class.'!J$237</f>
        <v>387685.46727283421</v>
      </c>
      <c r="J237" s="135">
        <f t="shared" si="134"/>
        <v>299234.83361500647</v>
      </c>
      <c r="K237" s="135">
        <f t="shared" si="135"/>
        <v>84293.298679096319</v>
      </c>
      <c r="L237" s="135">
        <f t="shared" si="136"/>
        <v>201.99115598449254</v>
      </c>
      <c r="M237" s="135">
        <f t="shared" si="137"/>
        <v>2525.8263984972509</v>
      </c>
      <c r="N237" s="135">
        <f t="shared" si="138"/>
        <v>1429.5174242497367</v>
      </c>
      <c r="O237" s="135">
        <f t="shared" si="139"/>
        <v>0</v>
      </c>
      <c r="P237" s="135">
        <f t="shared" si="140"/>
        <v>0</v>
      </c>
      <c r="Q237" s="135">
        <f t="shared" si="141"/>
        <v>0</v>
      </c>
      <c r="R237" s="135">
        <f t="shared" si="142"/>
        <v>0</v>
      </c>
      <c r="S237" s="135">
        <f t="shared" si="143"/>
        <v>0</v>
      </c>
      <c r="T237" s="135">
        <f t="shared" si="144"/>
        <v>0</v>
      </c>
      <c r="U237" s="135">
        <f t="shared" si="145"/>
        <v>0</v>
      </c>
      <c r="V237" s="135">
        <f t="shared" si="146"/>
        <v>0</v>
      </c>
      <c r="W237" s="135">
        <f t="shared" si="147"/>
        <v>0</v>
      </c>
      <c r="X237" s="135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 x14ac:dyDescent="0.2">
      <c r="A238" s="44">
        <f t="shared" si="131"/>
        <v>227</v>
      </c>
      <c r="B238" s="44"/>
      <c r="C238" s="141">
        <v>37503</v>
      </c>
      <c r="E238" s="137" t="s">
        <v>278</v>
      </c>
      <c r="G238" s="43">
        <v>6.2</v>
      </c>
      <c r="H238" s="135" t="str">
        <f t="shared" si="133"/>
        <v>P, S, T &amp; D Plant - Customer</v>
      </c>
      <c r="I238" s="42">
        <f>'Plt. Class.'!J$238</f>
        <v>0</v>
      </c>
      <c r="J238" s="135">
        <f t="shared" si="134"/>
        <v>0</v>
      </c>
      <c r="K238" s="135">
        <f t="shared" si="135"/>
        <v>0</v>
      </c>
      <c r="L238" s="135">
        <f t="shared" si="136"/>
        <v>0</v>
      </c>
      <c r="M238" s="135">
        <f t="shared" si="137"/>
        <v>0</v>
      </c>
      <c r="N238" s="135">
        <f t="shared" si="138"/>
        <v>0</v>
      </c>
      <c r="O238" s="135">
        <f t="shared" si="139"/>
        <v>0</v>
      </c>
      <c r="P238" s="135">
        <f t="shared" si="140"/>
        <v>0</v>
      </c>
      <c r="Q238" s="135">
        <f t="shared" si="141"/>
        <v>0</v>
      </c>
      <c r="R238" s="135">
        <f t="shared" si="142"/>
        <v>0</v>
      </c>
      <c r="S238" s="135">
        <f t="shared" si="143"/>
        <v>0</v>
      </c>
      <c r="T238" s="135">
        <f t="shared" si="144"/>
        <v>0</v>
      </c>
      <c r="U238" s="135">
        <f t="shared" si="145"/>
        <v>0</v>
      </c>
      <c r="V238" s="135">
        <f t="shared" si="146"/>
        <v>0</v>
      </c>
      <c r="W238" s="135">
        <f t="shared" si="147"/>
        <v>0</v>
      </c>
      <c r="X238" s="135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 x14ac:dyDescent="0.2">
      <c r="A239" s="44">
        <f t="shared" si="131"/>
        <v>228</v>
      </c>
      <c r="B239" s="44"/>
      <c r="C239" s="141">
        <v>39004</v>
      </c>
      <c r="E239" s="137" t="s">
        <v>293</v>
      </c>
      <c r="G239" s="43">
        <v>6.2</v>
      </c>
      <c r="H239" s="135" t="str">
        <f t="shared" si="133"/>
        <v>P, S, T &amp; D Plant - Customer</v>
      </c>
      <c r="I239" s="42">
        <f>'Plt. Class.'!J$239</f>
        <v>0</v>
      </c>
      <c r="J239" s="135">
        <f t="shared" si="134"/>
        <v>0</v>
      </c>
      <c r="K239" s="135">
        <f t="shared" si="135"/>
        <v>0</v>
      </c>
      <c r="L239" s="135">
        <f t="shared" si="136"/>
        <v>0</v>
      </c>
      <c r="M239" s="135">
        <f t="shared" si="137"/>
        <v>0</v>
      </c>
      <c r="N239" s="135">
        <f t="shared" si="138"/>
        <v>0</v>
      </c>
      <c r="O239" s="135">
        <f t="shared" si="139"/>
        <v>0</v>
      </c>
      <c r="P239" s="135">
        <f t="shared" si="140"/>
        <v>0</v>
      </c>
      <c r="Q239" s="135">
        <f t="shared" si="141"/>
        <v>0</v>
      </c>
      <c r="R239" s="135">
        <f t="shared" si="142"/>
        <v>0</v>
      </c>
      <c r="S239" s="135">
        <f t="shared" si="143"/>
        <v>0</v>
      </c>
      <c r="T239" s="135">
        <f t="shared" si="144"/>
        <v>0</v>
      </c>
      <c r="U239" s="135">
        <f t="shared" si="145"/>
        <v>0</v>
      </c>
      <c r="V239" s="135">
        <f t="shared" si="146"/>
        <v>0</v>
      </c>
      <c r="W239" s="135">
        <f t="shared" si="147"/>
        <v>0</v>
      </c>
      <c r="X239" s="135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 x14ac:dyDescent="0.2">
      <c r="A240" s="44">
        <f t="shared" si="131"/>
        <v>229</v>
      </c>
      <c r="B240" s="44"/>
      <c r="C240" s="141">
        <v>39009</v>
      </c>
      <c r="E240" s="137" t="s">
        <v>294</v>
      </c>
      <c r="G240" s="43">
        <v>6.2</v>
      </c>
      <c r="H240" s="135" t="str">
        <f t="shared" si="133"/>
        <v>P, S, T &amp; D Plant - Customer</v>
      </c>
      <c r="I240" s="42">
        <f>'Plt. Class.'!J$240</f>
        <v>61686.639855466005</v>
      </c>
      <c r="J240" s="135">
        <f t="shared" si="134"/>
        <v>47612.80205643818</v>
      </c>
      <c r="K240" s="135">
        <f t="shared" si="135"/>
        <v>13412.342728305821</v>
      </c>
      <c r="L240" s="135">
        <f t="shared" si="136"/>
        <v>32.139857552193966</v>
      </c>
      <c r="M240" s="135">
        <f t="shared" si="137"/>
        <v>401.89730215468029</v>
      </c>
      <c r="N240" s="135">
        <f t="shared" si="138"/>
        <v>227.45791101513899</v>
      </c>
      <c r="O240" s="135">
        <f t="shared" si="139"/>
        <v>0</v>
      </c>
      <c r="P240" s="135">
        <f t="shared" si="140"/>
        <v>0</v>
      </c>
      <c r="Q240" s="135">
        <f t="shared" si="141"/>
        <v>0</v>
      </c>
      <c r="R240" s="135">
        <f t="shared" si="142"/>
        <v>0</v>
      </c>
      <c r="S240" s="135">
        <f t="shared" si="143"/>
        <v>0</v>
      </c>
      <c r="T240" s="135">
        <f t="shared" si="144"/>
        <v>0</v>
      </c>
      <c r="U240" s="135">
        <f t="shared" si="145"/>
        <v>0</v>
      </c>
      <c r="V240" s="135">
        <f t="shared" si="146"/>
        <v>0</v>
      </c>
      <c r="W240" s="135">
        <f t="shared" si="147"/>
        <v>0</v>
      </c>
      <c r="X240" s="135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 x14ac:dyDescent="0.2">
      <c r="A241" s="44">
        <f t="shared" si="131"/>
        <v>230</v>
      </c>
      <c r="B241" s="44"/>
      <c r="C241" s="141">
        <v>39100</v>
      </c>
      <c r="E241" s="137" t="s">
        <v>295</v>
      </c>
      <c r="G241" s="43">
        <v>6.2</v>
      </c>
      <c r="H241" s="135" t="str">
        <f t="shared" si="133"/>
        <v>P, S, T &amp; D Plant - Customer</v>
      </c>
      <c r="I241" s="42">
        <f>'Plt. Class.'!J$241</f>
        <v>59971.169687289861</v>
      </c>
      <c r="J241" s="135">
        <f t="shared" si="134"/>
        <v>46288.71726688779</v>
      </c>
      <c r="K241" s="135">
        <f t="shared" si="135"/>
        <v>13039.353149206157</v>
      </c>
      <c r="L241" s="135">
        <f t="shared" si="136"/>
        <v>31.246066498419555</v>
      </c>
      <c r="M241" s="135">
        <f t="shared" si="137"/>
        <v>390.72076807643879</v>
      </c>
      <c r="N241" s="135">
        <f t="shared" si="138"/>
        <v>221.13243662106629</v>
      </c>
      <c r="O241" s="135">
        <f t="shared" si="139"/>
        <v>0</v>
      </c>
      <c r="P241" s="135">
        <f t="shared" si="140"/>
        <v>0</v>
      </c>
      <c r="Q241" s="135">
        <f t="shared" si="141"/>
        <v>0</v>
      </c>
      <c r="R241" s="135">
        <f t="shared" si="142"/>
        <v>0</v>
      </c>
      <c r="S241" s="135">
        <f t="shared" si="143"/>
        <v>0</v>
      </c>
      <c r="T241" s="135">
        <f t="shared" si="144"/>
        <v>0</v>
      </c>
      <c r="U241" s="135">
        <f t="shared" si="145"/>
        <v>0</v>
      </c>
      <c r="V241" s="135">
        <f t="shared" si="146"/>
        <v>0</v>
      </c>
      <c r="W241" s="135">
        <f t="shared" si="147"/>
        <v>0</v>
      </c>
      <c r="X241" s="135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 x14ac:dyDescent="0.2">
      <c r="A242" s="44">
        <f t="shared" si="131"/>
        <v>231</v>
      </c>
      <c r="B242" s="44"/>
      <c r="C242" s="141">
        <v>39102</v>
      </c>
      <c r="E242" s="137" t="s">
        <v>296</v>
      </c>
      <c r="G242" s="43">
        <v>6.2</v>
      </c>
      <c r="H242" s="135" t="str">
        <f t="shared" si="133"/>
        <v>P, S, T &amp; D Plant - Customer</v>
      </c>
      <c r="I242" s="42">
        <f>'Plt. Class.'!J$242</f>
        <v>0</v>
      </c>
      <c r="J242" s="135">
        <f t="shared" si="134"/>
        <v>0</v>
      </c>
      <c r="K242" s="135">
        <f t="shared" si="135"/>
        <v>0</v>
      </c>
      <c r="L242" s="135">
        <f t="shared" si="136"/>
        <v>0</v>
      </c>
      <c r="M242" s="135">
        <f t="shared" si="137"/>
        <v>0</v>
      </c>
      <c r="N242" s="135">
        <f t="shared" si="138"/>
        <v>0</v>
      </c>
      <c r="O242" s="135">
        <f t="shared" si="139"/>
        <v>0</v>
      </c>
      <c r="P242" s="135">
        <f t="shared" si="140"/>
        <v>0</v>
      </c>
      <c r="Q242" s="135">
        <f t="shared" si="141"/>
        <v>0</v>
      </c>
      <c r="R242" s="135">
        <f t="shared" si="142"/>
        <v>0</v>
      </c>
      <c r="S242" s="135">
        <f t="shared" si="143"/>
        <v>0</v>
      </c>
      <c r="T242" s="135">
        <f t="shared" si="144"/>
        <v>0</v>
      </c>
      <c r="U242" s="135">
        <f t="shared" si="145"/>
        <v>0</v>
      </c>
      <c r="V242" s="135">
        <f t="shared" si="146"/>
        <v>0</v>
      </c>
      <c r="W242" s="135">
        <f t="shared" si="147"/>
        <v>0</v>
      </c>
      <c r="X242" s="135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 x14ac:dyDescent="0.2">
      <c r="A243" s="44">
        <f t="shared" si="131"/>
        <v>232</v>
      </c>
      <c r="B243" s="44"/>
      <c r="C243" s="141">
        <v>39103</v>
      </c>
      <c r="E243" s="137" t="s">
        <v>297</v>
      </c>
      <c r="G243" s="43">
        <v>6.2</v>
      </c>
      <c r="H243" s="135" t="str">
        <f t="shared" si="133"/>
        <v>P, S, T &amp; D Plant - Customer</v>
      </c>
      <c r="I243" s="42">
        <f>'Plt. Class.'!J$243</f>
        <v>0</v>
      </c>
      <c r="J243" s="135">
        <f t="shared" si="134"/>
        <v>0</v>
      </c>
      <c r="K243" s="135">
        <f t="shared" si="135"/>
        <v>0</v>
      </c>
      <c r="L243" s="135">
        <f t="shared" si="136"/>
        <v>0</v>
      </c>
      <c r="M243" s="135">
        <f t="shared" si="137"/>
        <v>0</v>
      </c>
      <c r="N243" s="135">
        <f t="shared" si="138"/>
        <v>0</v>
      </c>
      <c r="O243" s="135">
        <f t="shared" si="139"/>
        <v>0</v>
      </c>
      <c r="P243" s="135">
        <f t="shared" si="140"/>
        <v>0</v>
      </c>
      <c r="Q243" s="135">
        <f t="shared" si="141"/>
        <v>0</v>
      </c>
      <c r="R243" s="135">
        <f t="shared" si="142"/>
        <v>0</v>
      </c>
      <c r="S243" s="135">
        <f t="shared" si="143"/>
        <v>0</v>
      </c>
      <c r="T243" s="135">
        <f t="shared" si="144"/>
        <v>0</v>
      </c>
      <c r="U243" s="135">
        <f t="shared" si="145"/>
        <v>0</v>
      </c>
      <c r="V243" s="135">
        <f t="shared" si="146"/>
        <v>0</v>
      </c>
      <c r="W243" s="135">
        <f t="shared" si="147"/>
        <v>0</v>
      </c>
      <c r="X243" s="135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 x14ac:dyDescent="0.2">
      <c r="A244" s="44">
        <f t="shared" si="131"/>
        <v>233</v>
      </c>
      <c r="B244" s="44"/>
      <c r="C244" s="141">
        <v>39200</v>
      </c>
      <c r="E244" s="137" t="s">
        <v>298</v>
      </c>
      <c r="G244" s="43">
        <v>6.2</v>
      </c>
      <c r="H244" s="135" t="str">
        <f t="shared" si="133"/>
        <v>P, S, T &amp; D Plant - Customer</v>
      </c>
      <c r="I244" s="42">
        <f>'Plt. Class.'!J$244</f>
        <v>865.53702931866587</v>
      </c>
      <c r="J244" s="135">
        <f t="shared" si="134"/>
        <v>668.06432229126392</v>
      </c>
      <c r="K244" s="135">
        <f t="shared" si="135"/>
        <v>188.19114330852918</v>
      </c>
      <c r="L244" s="135">
        <f t="shared" si="136"/>
        <v>0.45096048177741849</v>
      </c>
      <c r="M244" s="135">
        <f t="shared" si="137"/>
        <v>5.639097830797553</v>
      </c>
      <c r="N244" s="135">
        <f t="shared" si="138"/>
        <v>3.1915054062979258</v>
      </c>
      <c r="O244" s="135">
        <f t="shared" si="139"/>
        <v>0</v>
      </c>
      <c r="P244" s="135">
        <f t="shared" si="140"/>
        <v>0</v>
      </c>
      <c r="Q244" s="135">
        <f t="shared" si="141"/>
        <v>0</v>
      </c>
      <c r="R244" s="135">
        <f t="shared" si="142"/>
        <v>0</v>
      </c>
      <c r="S244" s="135">
        <f t="shared" si="143"/>
        <v>0</v>
      </c>
      <c r="T244" s="135">
        <f t="shared" si="144"/>
        <v>0</v>
      </c>
      <c r="U244" s="135">
        <f t="shared" si="145"/>
        <v>0</v>
      </c>
      <c r="V244" s="135">
        <f t="shared" si="146"/>
        <v>0</v>
      </c>
      <c r="W244" s="135">
        <f t="shared" si="147"/>
        <v>0</v>
      </c>
      <c r="X244" s="135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 x14ac:dyDescent="0.2">
      <c r="A245" s="44">
        <f t="shared" si="131"/>
        <v>234</v>
      </c>
      <c r="B245" s="44"/>
      <c r="C245" s="141">
        <v>39201</v>
      </c>
      <c r="E245" s="137" t="s">
        <v>299</v>
      </c>
      <c r="G245" s="43">
        <v>6.2</v>
      </c>
      <c r="H245" s="135" t="str">
        <f t="shared" si="133"/>
        <v>P, S, T &amp; D Plant - Customer</v>
      </c>
      <c r="I245" s="42">
        <f>'Plt. Class.'!J$245</f>
        <v>0</v>
      </c>
      <c r="J245" s="135">
        <f t="shared" si="134"/>
        <v>0</v>
      </c>
      <c r="K245" s="135">
        <f t="shared" si="135"/>
        <v>0</v>
      </c>
      <c r="L245" s="135">
        <f t="shared" si="136"/>
        <v>0</v>
      </c>
      <c r="M245" s="135">
        <f t="shared" si="137"/>
        <v>0</v>
      </c>
      <c r="N245" s="135">
        <f t="shared" si="138"/>
        <v>0</v>
      </c>
      <c r="O245" s="135">
        <f t="shared" si="139"/>
        <v>0</v>
      </c>
      <c r="P245" s="135">
        <f t="shared" si="140"/>
        <v>0</v>
      </c>
      <c r="Q245" s="135">
        <f t="shared" si="141"/>
        <v>0</v>
      </c>
      <c r="R245" s="135">
        <f t="shared" si="142"/>
        <v>0</v>
      </c>
      <c r="S245" s="135">
        <f t="shared" si="143"/>
        <v>0</v>
      </c>
      <c r="T245" s="135">
        <f t="shared" si="144"/>
        <v>0</v>
      </c>
      <c r="U245" s="135">
        <f t="shared" si="145"/>
        <v>0</v>
      </c>
      <c r="V245" s="135">
        <f t="shared" si="146"/>
        <v>0</v>
      </c>
      <c r="W245" s="135">
        <f t="shared" si="147"/>
        <v>0</v>
      </c>
      <c r="X245" s="135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 x14ac:dyDescent="0.2">
      <c r="A246" s="44">
        <f t="shared" si="131"/>
        <v>235</v>
      </c>
      <c r="B246" s="44"/>
      <c r="C246" s="141">
        <v>39202</v>
      </c>
      <c r="E246" s="137" t="s">
        <v>300</v>
      </c>
      <c r="G246" s="43">
        <v>6.2</v>
      </c>
      <c r="H246" s="135" t="str">
        <f t="shared" si="133"/>
        <v>P, S, T &amp; D Plant - Customer</v>
      </c>
      <c r="I246" s="42">
        <f>'Plt. Class.'!J$246</f>
        <v>0</v>
      </c>
      <c r="J246" s="135">
        <f t="shared" si="134"/>
        <v>0</v>
      </c>
      <c r="K246" s="135">
        <f t="shared" si="135"/>
        <v>0</v>
      </c>
      <c r="L246" s="135">
        <f t="shared" si="136"/>
        <v>0</v>
      </c>
      <c r="M246" s="135">
        <f t="shared" si="137"/>
        <v>0</v>
      </c>
      <c r="N246" s="135">
        <f t="shared" si="138"/>
        <v>0</v>
      </c>
      <c r="O246" s="135">
        <f t="shared" si="139"/>
        <v>0</v>
      </c>
      <c r="P246" s="135">
        <f t="shared" si="140"/>
        <v>0</v>
      </c>
      <c r="Q246" s="135">
        <f t="shared" si="141"/>
        <v>0</v>
      </c>
      <c r="R246" s="135">
        <f t="shared" si="142"/>
        <v>0</v>
      </c>
      <c r="S246" s="135">
        <f t="shared" si="143"/>
        <v>0</v>
      </c>
      <c r="T246" s="135">
        <f t="shared" si="144"/>
        <v>0</v>
      </c>
      <c r="U246" s="135">
        <f t="shared" si="145"/>
        <v>0</v>
      </c>
      <c r="V246" s="135">
        <f t="shared" si="146"/>
        <v>0</v>
      </c>
      <c r="W246" s="135">
        <f t="shared" si="147"/>
        <v>0</v>
      </c>
      <c r="X246" s="135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 x14ac:dyDescent="0.2">
      <c r="A247" s="44">
        <f t="shared" si="131"/>
        <v>236</v>
      </c>
      <c r="B247" s="44"/>
      <c r="C247" s="141">
        <v>39300</v>
      </c>
      <c r="E247" s="137" t="s">
        <v>186</v>
      </c>
      <c r="G247" s="43">
        <v>6.2</v>
      </c>
      <c r="H247" s="135" t="str">
        <f t="shared" si="133"/>
        <v>P, S, T &amp; D Plant - Customer</v>
      </c>
      <c r="I247" s="42">
        <f>'Plt. Class.'!J$247</f>
        <v>0</v>
      </c>
      <c r="J247" s="135">
        <f t="shared" si="134"/>
        <v>0</v>
      </c>
      <c r="K247" s="135">
        <f t="shared" si="135"/>
        <v>0</v>
      </c>
      <c r="L247" s="135">
        <f t="shared" si="136"/>
        <v>0</v>
      </c>
      <c r="M247" s="135">
        <f t="shared" si="137"/>
        <v>0</v>
      </c>
      <c r="N247" s="135">
        <f t="shared" si="138"/>
        <v>0</v>
      </c>
      <c r="O247" s="135">
        <f t="shared" si="139"/>
        <v>0</v>
      </c>
      <c r="P247" s="135">
        <f t="shared" si="140"/>
        <v>0</v>
      </c>
      <c r="Q247" s="135">
        <f t="shared" si="141"/>
        <v>0</v>
      </c>
      <c r="R247" s="135">
        <f t="shared" si="142"/>
        <v>0</v>
      </c>
      <c r="S247" s="135">
        <f t="shared" si="143"/>
        <v>0</v>
      </c>
      <c r="T247" s="135">
        <f t="shared" si="144"/>
        <v>0</v>
      </c>
      <c r="U247" s="135">
        <f t="shared" si="145"/>
        <v>0</v>
      </c>
      <c r="V247" s="135">
        <f t="shared" si="146"/>
        <v>0</v>
      </c>
      <c r="W247" s="135">
        <f t="shared" si="147"/>
        <v>0</v>
      </c>
      <c r="X247" s="135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 x14ac:dyDescent="0.2">
      <c r="A248" s="44">
        <f t="shared" si="131"/>
        <v>237</v>
      </c>
      <c r="B248" s="44"/>
      <c r="C248" s="141">
        <v>39400</v>
      </c>
      <c r="E248" s="137" t="s">
        <v>301</v>
      </c>
      <c r="G248" s="43">
        <v>6.2</v>
      </c>
      <c r="H248" s="135" t="str">
        <f t="shared" si="133"/>
        <v>P, S, T &amp; D Plant - Customer</v>
      </c>
      <c r="I248" s="42">
        <f>'Plt. Class.'!J$248</f>
        <v>5463.4533107615543</v>
      </c>
      <c r="J248" s="135">
        <f t="shared" si="134"/>
        <v>4216.9636997472435</v>
      </c>
      <c r="K248" s="135">
        <f t="shared" si="135"/>
        <v>1187.9024121871994</v>
      </c>
      <c r="L248" s="135">
        <f t="shared" si="136"/>
        <v>2.8465582103736451</v>
      </c>
      <c r="M248" s="135">
        <f t="shared" si="137"/>
        <v>35.595181569102138</v>
      </c>
      <c r="N248" s="135">
        <f t="shared" si="138"/>
        <v>20.145459047636116</v>
      </c>
      <c r="O248" s="135">
        <f t="shared" si="139"/>
        <v>0</v>
      </c>
      <c r="P248" s="135">
        <f t="shared" si="140"/>
        <v>0</v>
      </c>
      <c r="Q248" s="135">
        <f t="shared" si="141"/>
        <v>0</v>
      </c>
      <c r="R248" s="135">
        <f t="shared" si="142"/>
        <v>0</v>
      </c>
      <c r="S248" s="135">
        <f t="shared" si="143"/>
        <v>0</v>
      </c>
      <c r="T248" s="135">
        <f t="shared" si="144"/>
        <v>0</v>
      </c>
      <c r="U248" s="135">
        <f t="shared" si="145"/>
        <v>0</v>
      </c>
      <c r="V248" s="135">
        <f t="shared" si="146"/>
        <v>0</v>
      </c>
      <c r="W248" s="135">
        <f t="shared" si="147"/>
        <v>0</v>
      </c>
      <c r="X248" s="135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 x14ac:dyDescent="0.2">
      <c r="A249" s="44">
        <f t="shared" si="131"/>
        <v>238</v>
      </c>
      <c r="B249" s="44"/>
      <c r="C249" s="141">
        <v>39600</v>
      </c>
      <c r="E249" s="137" t="s">
        <v>302</v>
      </c>
      <c r="G249" s="43">
        <v>6.2</v>
      </c>
      <c r="H249" s="135" t="str">
        <f t="shared" si="133"/>
        <v>P, S, T &amp; D Plant - Customer</v>
      </c>
      <c r="I249" s="42">
        <f>'Plt. Class.'!J$249</f>
        <v>212.42480975171489</v>
      </c>
      <c r="J249" s="135">
        <f t="shared" si="134"/>
        <v>163.95998294416313</v>
      </c>
      <c r="K249" s="135">
        <f t="shared" si="135"/>
        <v>46.186894910482032</v>
      </c>
      <c r="L249" s="135">
        <f t="shared" si="136"/>
        <v>0.11067717648373512</v>
      </c>
      <c r="M249" s="135">
        <f t="shared" si="137"/>
        <v>1.3839780890962341</v>
      </c>
      <c r="N249" s="135">
        <f t="shared" si="138"/>
        <v>0.78327663148979254</v>
      </c>
      <c r="O249" s="135">
        <f t="shared" si="139"/>
        <v>0</v>
      </c>
      <c r="P249" s="135">
        <f t="shared" si="140"/>
        <v>0</v>
      </c>
      <c r="Q249" s="135">
        <f t="shared" si="141"/>
        <v>0</v>
      </c>
      <c r="R249" s="135">
        <f t="shared" si="142"/>
        <v>0</v>
      </c>
      <c r="S249" s="135">
        <f t="shared" si="143"/>
        <v>0</v>
      </c>
      <c r="T249" s="135">
        <f t="shared" si="144"/>
        <v>0</v>
      </c>
      <c r="U249" s="135">
        <f t="shared" si="145"/>
        <v>0</v>
      </c>
      <c r="V249" s="135">
        <f t="shared" si="146"/>
        <v>0</v>
      </c>
      <c r="W249" s="135">
        <f t="shared" si="147"/>
        <v>0</v>
      </c>
      <c r="X249" s="135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 x14ac:dyDescent="0.2">
      <c r="A250" s="44">
        <f t="shared" si="131"/>
        <v>239</v>
      </c>
      <c r="B250" s="44"/>
      <c r="C250" s="141">
        <v>39603</v>
      </c>
      <c r="E250" s="137" t="s">
        <v>303</v>
      </c>
      <c r="G250" s="43">
        <v>6.2</v>
      </c>
      <c r="H250" s="135" t="str">
        <f t="shared" si="133"/>
        <v>P, S, T &amp; D Plant - Customer</v>
      </c>
      <c r="I250" s="42">
        <f>'Plt. Class.'!J$250</f>
        <v>0</v>
      </c>
      <c r="J250" s="135">
        <f t="shared" si="134"/>
        <v>0</v>
      </c>
      <c r="K250" s="135">
        <f t="shared" si="135"/>
        <v>0</v>
      </c>
      <c r="L250" s="135">
        <f t="shared" si="136"/>
        <v>0</v>
      </c>
      <c r="M250" s="135">
        <f t="shared" si="137"/>
        <v>0</v>
      </c>
      <c r="N250" s="135">
        <f t="shared" si="138"/>
        <v>0</v>
      </c>
      <c r="O250" s="135">
        <f t="shared" si="139"/>
        <v>0</v>
      </c>
      <c r="P250" s="135">
        <f t="shared" si="140"/>
        <v>0</v>
      </c>
      <c r="Q250" s="135">
        <f t="shared" si="141"/>
        <v>0</v>
      </c>
      <c r="R250" s="135">
        <f t="shared" si="142"/>
        <v>0</v>
      </c>
      <c r="S250" s="135">
        <f t="shared" si="143"/>
        <v>0</v>
      </c>
      <c r="T250" s="135">
        <f t="shared" si="144"/>
        <v>0</v>
      </c>
      <c r="U250" s="135">
        <f t="shared" si="145"/>
        <v>0</v>
      </c>
      <c r="V250" s="135">
        <f t="shared" si="146"/>
        <v>0</v>
      </c>
      <c r="W250" s="135">
        <f t="shared" si="147"/>
        <v>0</v>
      </c>
      <c r="X250" s="135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 x14ac:dyDescent="0.2">
      <c r="A251" s="44">
        <f t="shared" si="131"/>
        <v>240</v>
      </c>
      <c r="B251" s="44"/>
      <c r="C251" s="141">
        <v>39604</v>
      </c>
      <c r="E251" s="137" t="s">
        <v>304</v>
      </c>
      <c r="G251" s="43">
        <v>6.2</v>
      </c>
      <c r="H251" s="135" t="str">
        <f t="shared" si="133"/>
        <v>P, S, T &amp; D Plant - Customer</v>
      </c>
      <c r="I251" s="42">
        <f>'Plt. Class.'!J$251</f>
        <v>0</v>
      </c>
      <c r="J251" s="135">
        <f t="shared" si="134"/>
        <v>0</v>
      </c>
      <c r="K251" s="135">
        <f t="shared" si="135"/>
        <v>0</v>
      </c>
      <c r="L251" s="135">
        <f t="shared" si="136"/>
        <v>0</v>
      </c>
      <c r="M251" s="135">
        <f t="shared" si="137"/>
        <v>0</v>
      </c>
      <c r="N251" s="135">
        <f t="shared" si="138"/>
        <v>0</v>
      </c>
      <c r="O251" s="135">
        <f t="shared" si="139"/>
        <v>0</v>
      </c>
      <c r="P251" s="135">
        <f t="shared" si="140"/>
        <v>0</v>
      </c>
      <c r="Q251" s="135">
        <f t="shared" si="141"/>
        <v>0</v>
      </c>
      <c r="R251" s="135">
        <f t="shared" si="142"/>
        <v>0</v>
      </c>
      <c r="S251" s="135">
        <f t="shared" si="143"/>
        <v>0</v>
      </c>
      <c r="T251" s="135">
        <f t="shared" si="144"/>
        <v>0</v>
      </c>
      <c r="U251" s="135">
        <f t="shared" si="145"/>
        <v>0</v>
      </c>
      <c r="V251" s="135">
        <f t="shared" si="146"/>
        <v>0</v>
      </c>
      <c r="W251" s="135">
        <f t="shared" si="147"/>
        <v>0</v>
      </c>
      <c r="X251" s="135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 x14ac:dyDescent="0.2">
      <c r="A252" s="44">
        <f t="shared" si="131"/>
        <v>241</v>
      </c>
      <c r="B252" s="44"/>
      <c r="C252" s="141">
        <v>39605</v>
      </c>
      <c r="E252" s="140" t="s">
        <v>305</v>
      </c>
      <c r="G252" s="43">
        <v>6.2</v>
      </c>
      <c r="H252" s="135" t="str">
        <f t="shared" si="133"/>
        <v>P, S, T &amp; D Plant - Customer</v>
      </c>
      <c r="I252" s="42">
        <f>'Plt. Class.'!J$252</f>
        <v>0</v>
      </c>
      <c r="J252" s="135">
        <f t="shared" si="134"/>
        <v>0</v>
      </c>
      <c r="K252" s="135">
        <f t="shared" si="135"/>
        <v>0</v>
      </c>
      <c r="L252" s="135">
        <f t="shared" si="136"/>
        <v>0</v>
      </c>
      <c r="M252" s="135">
        <f t="shared" si="137"/>
        <v>0</v>
      </c>
      <c r="N252" s="135">
        <f t="shared" si="138"/>
        <v>0</v>
      </c>
      <c r="O252" s="135">
        <f t="shared" si="139"/>
        <v>0</v>
      </c>
      <c r="P252" s="135">
        <f t="shared" si="140"/>
        <v>0</v>
      </c>
      <c r="Q252" s="135">
        <f t="shared" si="141"/>
        <v>0</v>
      </c>
      <c r="R252" s="135">
        <f t="shared" si="142"/>
        <v>0</v>
      </c>
      <c r="S252" s="135">
        <f t="shared" si="143"/>
        <v>0</v>
      </c>
      <c r="T252" s="135">
        <f t="shared" si="144"/>
        <v>0</v>
      </c>
      <c r="U252" s="135">
        <f t="shared" si="145"/>
        <v>0</v>
      </c>
      <c r="V252" s="135">
        <f t="shared" si="146"/>
        <v>0</v>
      </c>
      <c r="W252" s="135">
        <f t="shared" si="147"/>
        <v>0</v>
      </c>
      <c r="X252" s="135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 x14ac:dyDescent="0.2">
      <c r="A253" s="44">
        <f t="shared" si="131"/>
        <v>242</v>
      </c>
      <c r="B253" s="44"/>
      <c r="C253" s="141">
        <v>39700</v>
      </c>
      <c r="E253" s="137" t="s">
        <v>306</v>
      </c>
      <c r="G253" s="43">
        <v>6.2</v>
      </c>
      <c r="H253" s="135" t="str">
        <f t="shared" si="133"/>
        <v>P, S, T &amp; D Plant - Customer</v>
      </c>
      <c r="I253" s="42">
        <f>'Plt. Class.'!J$253</f>
        <v>44460.001505299122</v>
      </c>
      <c r="J253" s="135">
        <f t="shared" si="134"/>
        <v>34316.429879478623</v>
      </c>
      <c r="K253" s="135">
        <f t="shared" si="135"/>
        <v>9666.8059613434398</v>
      </c>
      <c r="L253" s="135">
        <f t="shared" si="136"/>
        <v>23.164466706221898</v>
      </c>
      <c r="M253" s="135">
        <f t="shared" si="137"/>
        <v>289.6632836646466</v>
      </c>
      <c r="N253" s="135">
        <f t="shared" si="138"/>
        <v>163.93791410619667</v>
      </c>
      <c r="O253" s="135">
        <f t="shared" si="139"/>
        <v>0</v>
      </c>
      <c r="P253" s="135">
        <f t="shared" si="140"/>
        <v>0</v>
      </c>
      <c r="Q253" s="135">
        <f t="shared" si="141"/>
        <v>0</v>
      </c>
      <c r="R253" s="135">
        <f t="shared" si="142"/>
        <v>0</v>
      </c>
      <c r="S253" s="135">
        <f t="shared" si="143"/>
        <v>0</v>
      </c>
      <c r="T253" s="135">
        <f t="shared" si="144"/>
        <v>0</v>
      </c>
      <c r="U253" s="135">
        <f t="shared" si="145"/>
        <v>0</v>
      </c>
      <c r="V253" s="135">
        <f t="shared" si="146"/>
        <v>0</v>
      </c>
      <c r="W253" s="135">
        <f t="shared" si="147"/>
        <v>0</v>
      </c>
      <c r="X253" s="135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 x14ac:dyDescent="0.2">
      <c r="A254" s="44">
        <f t="shared" si="131"/>
        <v>243</v>
      </c>
      <c r="B254" s="44"/>
      <c r="C254" s="141">
        <v>39701</v>
      </c>
      <c r="E254" s="137" t="s">
        <v>307</v>
      </c>
      <c r="G254" s="43">
        <v>6.2</v>
      </c>
      <c r="H254" s="135" t="str">
        <f t="shared" si="133"/>
        <v>P, S, T &amp; D Plant - Customer</v>
      </c>
      <c r="I254" s="42">
        <f>'Plt. Class.'!J$254</f>
        <v>0</v>
      </c>
      <c r="J254" s="135">
        <f t="shared" si="134"/>
        <v>0</v>
      </c>
      <c r="K254" s="135">
        <f t="shared" si="135"/>
        <v>0</v>
      </c>
      <c r="L254" s="135">
        <f t="shared" si="136"/>
        <v>0</v>
      </c>
      <c r="M254" s="135">
        <f t="shared" si="137"/>
        <v>0</v>
      </c>
      <c r="N254" s="135">
        <f t="shared" si="138"/>
        <v>0</v>
      </c>
      <c r="O254" s="135">
        <f t="shared" si="139"/>
        <v>0</v>
      </c>
      <c r="P254" s="135">
        <f t="shared" si="140"/>
        <v>0</v>
      </c>
      <c r="Q254" s="135">
        <f t="shared" si="141"/>
        <v>0</v>
      </c>
      <c r="R254" s="135">
        <f t="shared" si="142"/>
        <v>0</v>
      </c>
      <c r="S254" s="135">
        <f t="shared" si="143"/>
        <v>0</v>
      </c>
      <c r="T254" s="135">
        <f t="shared" si="144"/>
        <v>0</v>
      </c>
      <c r="U254" s="135">
        <f t="shared" si="145"/>
        <v>0</v>
      </c>
      <c r="V254" s="135">
        <f t="shared" si="146"/>
        <v>0</v>
      </c>
      <c r="W254" s="135">
        <f t="shared" si="147"/>
        <v>0</v>
      </c>
      <c r="X254" s="135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 x14ac:dyDescent="0.2">
      <c r="A255" s="44">
        <f t="shared" si="131"/>
        <v>244</v>
      </c>
      <c r="B255" s="44"/>
      <c r="C255" s="141">
        <v>39702</v>
      </c>
      <c r="E255" s="137" t="s">
        <v>308</v>
      </c>
      <c r="G255" s="43">
        <v>6.2</v>
      </c>
      <c r="H255" s="135" t="str">
        <f t="shared" si="133"/>
        <v>P, S, T &amp; D Plant - Customer</v>
      </c>
      <c r="I255" s="42">
        <f>'Plt. Class.'!J$255</f>
        <v>0</v>
      </c>
      <c r="J255" s="135">
        <f t="shared" si="134"/>
        <v>0</v>
      </c>
      <c r="K255" s="135">
        <f t="shared" si="135"/>
        <v>0</v>
      </c>
      <c r="L255" s="135">
        <f t="shared" si="136"/>
        <v>0</v>
      </c>
      <c r="M255" s="135">
        <f t="shared" si="137"/>
        <v>0</v>
      </c>
      <c r="N255" s="135">
        <f t="shared" si="138"/>
        <v>0</v>
      </c>
      <c r="O255" s="135">
        <f t="shared" si="139"/>
        <v>0</v>
      </c>
      <c r="P255" s="135">
        <f t="shared" si="140"/>
        <v>0</v>
      </c>
      <c r="Q255" s="135">
        <f t="shared" si="141"/>
        <v>0</v>
      </c>
      <c r="R255" s="135">
        <f t="shared" si="142"/>
        <v>0</v>
      </c>
      <c r="S255" s="135">
        <f t="shared" si="143"/>
        <v>0</v>
      </c>
      <c r="T255" s="135">
        <f t="shared" si="144"/>
        <v>0</v>
      </c>
      <c r="U255" s="135">
        <f t="shared" si="145"/>
        <v>0</v>
      </c>
      <c r="V255" s="135">
        <f t="shared" si="146"/>
        <v>0</v>
      </c>
      <c r="W255" s="135">
        <f t="shared" si="147"/>
        <v>0</v>
      </c>
      <c r="X255" s="135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 x14ac:dyDescent="0.2">
      <c r="A256" s="44">
        <f t="shared" si="131"/>
        <v>245</v>
      </c>
      <c r="B256" s="44"/>
      <c r="C256" s="141">
        <v>39705</v>
      </c>
      <c r="E256" s="137" t="s">
        <v>309</v>
      </c>
      <c r="G256" s="43">
        <v>6.2</v>
      </c>
      <c r="H256" s="135" t="str">
        <f t="shared" si="133"/>
        <v>P, S, T &amp; D Plant - Customer</v>
      </c>
      <c r="I256" s="42">
        <f>'Plt. Class.'!J$256</f>
        <v>0</v>
      </c>
      <c r="J256" s="135">
        <f t="shared" si="134"/>
        <v>0</v>
      </c>
      <c r="K256" s="135">
        <f t="shared" si="135"/>
        <v>0</v>
      </c>
      <c r="L256" s="135">
        <f t="shared" si="136"/>
        <v>0</v>
      </c>
      <c r="M256" s="135">
        <f t="shared" si="137"/>
        <v>0</v>
      </c>
      <c r="N256" s="135">
        <f t="shared" si="138"/>
        <v>0</v>
      </c>
      <c r="O256" s="135">
        <f t="shared" si="139"/>
        <v>0</v>
      </c>
      <c r="P256" s="135">
        <f t="shared" si="140"/>
        <v>0</v>
      </c>
      <c r="Q256" s="135">
        <f t="shared" si="141"/>
        <v>0</v>
      </c>
      <c r="R256" s="135">
        <f t="shared" si="142"/>
        <v>0</v>
      </c>
      <c r="S256" s="135">
        <f t="shared" si="143"/>
        <v>0</v>
      </c>
      <c r="T256" s="135">
        <f t="shared" si="144"/>
        <v>0</v>
      </c>
      <c r="U256" s="135">
        <f t="shared" si="145"/>
        <v>0</v>
      </c>
      <c r="V256" s="135">
        <f t="shared" si="146"/>
        <v>0</v>
      </c>
      <c r="W256" s="135">
        <f t="shared" si="147"/>
        <v>0</v>
      </c>
      <c r="X256" s="135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 x14ac:dyDescent="0.2">
      <c r="A257" s="44">
        <f t="shared" si="131"/>
        <v>246</v>
      </c>
      <c r="B257" s="44"/>
      <c r="C257" s="141">
        <v>39800</v>
      </c>
      <c r="E257" s="137" t="s">
        <v>310</v>
      </c>
      <c r="G257" s="43">
        <v>6.2</v>
      </c>
      <c r="H257" s="135" t="str">
        <f t="shared" si="133"/>
        <v>P, S, T &amp; D Plant - Customer</v>
      </c>
      <c r="I257" s="42">
        <f>'Plt. Class.'!J$257</f>
        <v>6109.09824631428</v>
      </c>
      <c r="J257" s="135">
        <f t="shared" si="134"/>
        <v>4715.304419670405</v>
      </c>
      <c r="K257" s="135">
        <f t="shared" si="135"/>
        <v>1328.2830712199795</v>
      </c>
      <c r="L257" s="135">
        <f t="shared" si="136"/>
        <v>3.182950925337213</v>
      </c>
      <c r="M257" s="135">
        <f t="shared" si="137"/>
        <v>39.801650884928883</v>
      </c>
      <c r="N257" s="135">
        <f t="shared" si="138"/>
        <v>22.526153613629955</v>
      </c>
      <c r="O257" s="135">
        <f t="shared" si="139"/>
        <v>0</v>
      </c>
      <c r="P257" s="135">
        <f t="shared" si="140"/>
        <v>0</v>
      </c>
      <c r="Q257" s="135">
        <f t="shared" si="141"/>
        <v>0</v>
      </c>
      <c r="R257" s="135">
        <f t="shared" si="142"/>
        <v>0</v>
      </c>
      <c r="S257" s="135">
        <f t="shared" si="143"/>
        <v>0</v>
      </c>
      <c r="T257" s="135">
        <f t="shared" si="144"/>
        <v>0</v>
      </c>
      <c r="U257" s="135">
        <f t="shared" si="145"/>
        <v>0</v>
      </c>
      <c r="V257" s="135">
        <f t="shared" si="146"/>
        <v>0</v>
      </c>
      <c r="W257" s="135">
        <f t="shared" si="147"/>
        <v>0</v>
      </c>
      <c r="X257" s="135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 x14ac:dyDescent="0.2">
      <c r="A258" s="44">
        <f t="shared" si="131"/>
        <v>247</v>
      </c>
      <c r="B258" s="44"/>
      <c r="C258" s="141">
        <v>39900</v>
      </c>
      <c r="E258" s="137" t="s">
        <v>311</v>
      </c>
      <c r="G258" s="43">
        <v>6.2</v>
      </c>
      <c r="H258" s="135" t="str">
        <f t="shared" si="133"/>
        <v>P, S, T &amp; D Plant - Customer</v>
      </c>
      <c r="I258" s="42">
        <f>'Plt. Class.'!J$258</f>
        <v>16812.958416437541</v>
      </c>
      <c r="J258" s="135">
        <f t="shared" si="134"/>
        <v>12977.073527437955</v>
      </c>
      <c r="K258" s="135">
        <f t="shared" si="135"/>
        <v>3655.5915687152269</v>
      </c>
      <c r="L258" s="135">
        <f t="shared" si="136"/>
        <v>8.7598561017646634</v>
      </c>
      <c r="M258" s="135">
        <f t="shared" si="137"/>
        <v>109.53883441596363</v>
      </c>
      <c r="N258" s="135">
        <f t="shared" si="138"/>
        <v>61.994629766633651</v>
      </c>
      <c r="O258" s="135">
        <f t="shared" si="139"/>
        <v>0</v>
      </c>
      <c r="P258" s="135">
        <f t="shared" si="140"/>
        <v>0</v>
      </c>
      <c r="Q258" s="135">
        <f t="shared" si="141"/>
        <v>0</v>
      </c>
      <c r="R258" s="135">
        <f t="shared" si="142"/>
        <v>0</v>
      </c>
      <c r="S258" s="135">
        <f t="shared" si="143"/>
        <v>0</v>
      </c>
      <c r="T258" s="135">
        <f t="shared" si="144"/>
        <v>0</v>
      </c>
      <c r="U258" s="135">
        <f t="shared" si="145"/>
        <v>0</v>
      </c>
      <c r="V258" s="135">
        <f t="shared" si="146"/>
        <v>0</v>
      </c>
      <c r="W258" s="135">
        <f t="shared" si="147"/>
        <v>0</v>
      </c>
      <c r="X258" s="135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 x14ac:dyDescent="0.2">
      <c r="A259" s="44">
        <f t="shared" si="131"/>
        <v>248</v>
      </c>
      <c r="B259" s="44"/>
      <c r="C259" s="141">
        <v>39901</v>
      </c>
      <c r="E259" s="137" t="s">
        <v>312</v>
      </c>
      <c r="G259" s="43">
        <v>6.2</v>
      </c>
      <c r="H259" s="135" t="str">
        <f t="shared" si="133"/>
        <v>P, S, T &amp; D Plant - Customer</v>
      </c>
      <c r="I259" s="42">
        <f>'Plt. Class.'!J$259</f>
        <v>226206.19325579662</v>
      </c>
      <c r="J259" s="135">
        <f t="shared" si="134"/>
        <v>174597.1368948587</v>
      </c>
      <c r="K259" s="135">
        <f t="shared" si="135"/>
        <v>49183.340157946514</v>
      </c>
      <c r="L259" s="135">
        <f t="shared" si="136"/>
        <v>117.85752710310987</v>
      </c>
      <c r="M259" s="135">
        <f t="shared" si="137"/>
        <v>1473.7657783467239</v>
      </c>
      <c r="N259" s="135">
        <f t="shared" si="138"/>
        <v>834.09289754159249</v>
      </c>
      <c r="O259" s="135">
        <f t="shared" si="139"/>
        <v>0</v>
      </c>
      <c r="P259" s="135">
        <f t="shared" si="140"/>
        <v>0</v>
      </c>
      <c r="Q259" s="135">
        <f t="shared" si="141"/>
        <v>0</v>
      </c>
      <c r="R259" s="135">
        <f t="shared" si="142"/>
        <v>0</v>
      </c>
      <c r="S259" s="135">
        <f t="shared" si="143"/>
        <v>0</v>
      </c>
      <c r="T259" s="135">
        <f t="shared" si="144"/>
        <v>0</v>
      </c>
      <c r="U259" s="135">
        <f t="shared" si="145"/>
        <v>0</v>
      </c>
      <c r="V259" s="135">
        <f t="shared" si="146"/>
        <v>0</v>
      </c>
      <c r="W259" s="135">
        <f t="shared" si="147"/>
        <v>0</v>
      </c>
      <c r="X259" s="135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 x14ac:dyDescent="0.2">
      <c r="A260" s="44">
        <f t="shared" si="131"/>
        <v>249</v>
      </c>
      <c r="B260" s="44"/>
      <c r="C260" s="141">
        <v>39902</v>
      </c>
      <c r="E260" s="137" t="s">
        <v>313</v>
      </c>
      <c r="G260" s="43">
        <v>6.2</v>
      </c>
      <c r="H260" s="135" t="str">
        <f t="shared" si="133"/>
        <v>P, S, T &amp; D Plant - Customer</v>
      </c>
      <c r="I260" s="42">
        <f>'Plt. Class.'!J$260</f>
        <v>44263.362090670082</v>
      </c>
      <c r="J260" s="135">
        <f t="shared" si="134"/>
        <v>34164.653845848603</v>
      </c>
      <c r="K260" s="135">
        <f t="shared" si="135"/>
        <v>9624.0512379693409</v>
      </c>
      <c r="L260" s="135">
        <f t="shared" si="136"/>
        <v>23.062014006737339</v>
      </c>
      <c r="M260" s="135">
        <f t="shared" si="137"/>
        <v>288.38214968779431</v>
      </c>
      <c r="N260" s="135">
        <f t="shared" si="138"/>
        <v>163.21284315761591</v>
      </c>
      <c r="O260" s="135">
        <f t="shared" si="139"/>
        <v>0</v>
      </c>
      <c r="P260" s="135">
        <f t="shared" si="140"/>
        <v>0</v>
      </c>
      <c r="Q260" s="135">
        <f t="shared" si="141"/>
        <v>0</v>
      </c>
      <c r="R260" s="135">
        <f t="shared" si="142"/>
        <v>0</v>
      </c>
      <c r="S260" s="135">
        <f t="shared" si="143"/>
        <v>0</v>
      </c>
      <c r="T260" s="135">
        <f t="shared" si="144"/>
        <v>0</v>
      </c>
      <c r="U260" s="135">
        <f t="shared" si="145"/>
        <v>0</v>
      </c>
      <c r="V260" s="135">
        <f t="shared" si="146"/>
        <v>0</v>
      </c>
      <c r="W260" s="135">
        <f t="shared" si="147"/>
        <v>0</v>
      </c>
      <c r="X260" s="135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 x14ac:dyDescent="0.2">
      <c r="A261" s="44">
        <f t="shared" si="131"/>
        <v>250</v>
      </c>
      <c r="B261" s="44"/>
      <c r="C261" s="141">
        <v>39903</v>
      </c>
      <c r="E261" s="137" t="s">
        <v>314</v>
      </c>
      <c r="G261" s="43">
        <v>6.2</v>
      </c>
      <c r="H261" s="135" t="str">
        <f t="shared" si="133"/>
        <v>P, S, T &amp; D Plant - Customer</v>
      </c>
      <c r="I261" s="42">
        <f>'Plt. Class.'!J$261</f>
        <v>13761.124493205498</v>
      </c>
      <c r="J261" s="135">
        <f t="shared" si="134"/>
        <v>10621.517043304138</v>
      </c>
      <c r="K261" s="135">
        <f t="shared" si="135"/>
        <v>2992.0403909534939</v>
      </c>
      <c r="L261" s="135">
        <f t="shared" si="136"/>
        <v>7.1697953074751881</v>
      </c>
      <c r="M261" s="135">
        <f t="shared" si="137"/>
        <v>89.655698890266649</v>
      </c>
      <c r="N261" s="135">
        <f t="shared" si="138"/>
        <v>50.741564750125264</v>
      </c>
      <c r="O261" s="135">
        <f t="shared" si="139"/>
        <v>0</v>
      </c>
      <c r="P261" s="135">
        <f t="shared" si="140"/>
        <v>0</v>
      </c>
      <c r="Q261" s="135">
        <f t="shared" si="141"/>
        <v>0</v>
      </c>
      <c r="R261" s="135">
        <f t="shared" si="142"/>
        <v>0</v>
      </c>
      <c r="S261" s="135">
        <f t="shared" si="143"/>
        <v>0</v>
      </c>
      <c r="T261" s="135">
        <f t="shared" si="144"/>
        <v>0</v>
      </c>
      <c r="U261" s="135">
        <f t="shared" si="145"/>
        <v>0</v>
      </c>
      <c r="V261" s="135">
        <f t="shared" si="146"/>
        <v>0</v>
      </c>
      <c r="W261" s="135">
        <f t="shared" si="147"/>
        <v>0</v>
      </c>
      <c r="X261" s="135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 x14ac:dyDescent="0.2">
      <c r="A262" s="44">
        <f t="shared" si="131"/>
        <v>251</v>
      </c>
      <c r="B262" s="44"/>
      <c r="C262" s="141">
        <v>39904</v>
      </c>
      <c r="E262" s="137" t="s">
        <v>315</v>
      </c>
      <c r="G262" s="43">
        <v>6.2</v>
      </c>
      <c r="H262" s="135" t="str">
        <f t="shared" si="133"/>
        <v>P, S, T &amp; D Plant - Customer</v>
      </c>
      <c r="I262" s="42">
        <f>'Plt. Class.'!J$262</f>
        <v>0</v>
      </c>
      <c r="J262" s="135">
        <f t="shared" si="134"/>
        <v>0</v>
      </c>
      <c r="K262" s="135">
        <f t="shared" si="135"/>
        <v>0</v>
      </c>
      <c r="L262" s="135">
        <f t="shared" si="136"/>
        <v>0</v>
      </c>
      <c r="M262" s="135">
        <f t="shared" si="137"/>
        <v>0</v>
      </c>
      <c r="N262" s="135">
        <f t="shared" si="138"/>
        <v>0</v>
      </c>
      <c r="O262" s="135">
        <f t="shared" si="139"/>
        <v>0</v>
      </c>
      <c r="P262" s="135">
        <f t="shared" si="140"/>
        <v>0</v>
      </c>
      <c r="Q262" s="135">
        <f t="shared" si="141"/>
        <v>0</v>
      </c>
      <c r="R262" s="135">
        <f t="shared" si="142"/>
        <v>0</v>
      </c>
      <c r="S262" s="135">
        <f t="shared" si="143"/>
        <v>0</v>
      </c>
      <c r="T262" s="135">
        <f t="shared" si="144"/>
        <v>0</v>
      </c>
      <c r="U262" s="135">
        <f t="shared" si="145"/>
        <v>0</v>
      </c>
      <c r="V262" s="135">
        <f t="shared" si="146"/>
        <v>0</v>
      </c>
      <c r="W262" s="135">
        <f t="shared" si="147"/>
        <v>0</v>
      </c>
      <c r="X262" s="135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 x14ac:dyDescent="0.2">
      <c r="A263" s="44">
        <f t="shared" si="131"/>
        <v>252</v>
      </c>
      <c r="B263" s="44"/>
      <c r="C263" s="141">
        <v>39905</v>
      </c>
      <c r="E263" s="137" t="s">
        <v>316</v>
      </c>
      <c r="G263" s="43">
        <v>6.2</v>
      </c>
      <c r="H263" s="135" t="str">
        <f t="shared" si="133"/>
        <v>P, S, T &amp; D Plant - Customer</v>
      </c>
      <c r="I263" s="42">
        <f>'Plt. Class.'!J$263</f>
        <v>0</v>
      </c>
      <c r="J263" s="135">
        <f t="shared" si="134"/>
        <v>0</v>
      </c>
      <c r="K263" s="135">
        <f t="shared" si="135"/>
        <v>0</v>
      </c>
      <c r="L263" s="135">
        <f t="shared" si="136"/>
        <v>0</v>
      </c>
      <c r="M263" s="135">
        <f t="shared" si="137"/>
        <v>0</v>
      </c>
      <c r="N263" s="135">
        <f t="shared" si="138"/>
        <v>0</v>
      </c>
      <c r="O263" s="135">
        <f t="shared" si="139"/>
        <v>0</v>
      </c>
      <c r="P263" s="135">
        <f t="shared" si="140"/>
        <v>0</v>
      </c>
      <c r="Q263" s="135">
        <f t="shared" si="141"/>
        <v>0</v>
      </c>
      <c r="R263" s="135">
        <f t="shared" si="142"/>
        <v>0</v>
      </c>
      <c r="S263" s="135">
        <f t="shared" si="143"/>
        <v>0</v>
      </c>
      <c r="T263" s="135">
        <f t="shared" si="144"/>
        <v>0</v>
      </c>
      <c r="U263" s="135">
        <f t="shared" si="145"/>
        <v>0</v>
      </c>
      <c r="V263" s="135">
        <f t="shared" si="146"/>
        <v>0</v>
      </c>
      <c r="W263" s="135">
        <f t="shared" si="147"/>
        <v>0</v>
      </c>
      <c r="X263" s="135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 x14ac:dyDescent="0.2">
      <c r="A264" s="44">
        <f t="shared" si="131"/>
        <v>253</v>
      </c>
      <c r="B264" s="44"/>
      <c r="C264" s="141">
        <v>39906</v>
      </c>
      <c r="E264" s="137" t="s">
        <v>317</v>
      </c>
      <c r="G264" s="43">
        <v>6.2</v>
      </c>
      <c r="H264" s="135" t="str">
        <f t="shared" si="133"/>
        <v>P, S, T &amp; D Plant - Customer</v>
      </c>
      <c r="I264" s="42">
        <f>'Plt. Class.'!J$264</f>
        <v>26933.176534134745</v>
      </c>
      <c r="J264" s="135">
        <f t="shared" si="134"/>
        <v>20788.358809549165</v>
      </c>
      <c r="K264" s="135">
        <f t="shared" si="135"/>
        <v>5856.0005097403637</v>
      </c>
      <c r="L264" s="135">
        <f t="shared" si="136"/>
        <v>14.032673189257547</v>
      </c>
      <c r="M264" s="135">
        <f t="shared" si="137"/>
        <v>175.47350630357536</v>
      </c>
      <c r="N264" s="135">
        <f t="shared" si="138"/>
        <v>99.311035352388643</v>
      </c>
      <c r="O264" s="135">
        <f t="shared" si="139"/>
        <v>0</v>
      </c>
      <c r="P264" s="135">
        <f t="shared" si="140"/>
        <v>0</v>
      </c>
      <c r="Q264" s="135">
        <f t="shared" si="141"/>
        <v>0</v>
      </c>
      <c r="R264" s="135">
        <f t="shared" si="142"/>
        <v>0</v>
      </c>
      <c r="S264" s="135">
        <f t="shared" si="143"/>
        <v>0</v>
      </c>
      <c r="T264" s="135">
        <f t="shared" si="144"/>
        <v>0</v>
      </c>
      <c r="U264" s="135">
        <f t="shared" si="145"/>
        <v>0</v>
      </c>
      <c r="V264" s="135">
        <f t="shared" si="146"/>
        <v>0</v>
      </c>
      <c r="W264" s="135">
        <f t="shared" si="147"/>
        <v>0</v>
      </c>
      <c r="X264" s="135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 x14ac:dyDescent="0.2">
      <c r="A265" s="44">
        <f t="shared" si="131"/>
        <v>254</v>
      </c>
      <c r="B265" s="44"/>
      <c r="C265" s="141">
        <v>39907</v>
      </c>
      <c r="E265" s="137" t="s">
        <v>318</v>
      </c>
      <c r="G265" s="43">
        <v>6.2</v>
      </c>
      <c r="H265" s="135" t="str">
        <f t="shared" si="133"/>
        <v>P, S, T &amp; D Plant - Customer</v>
      </c>
      <c r="I265" s="42">
        <f>'Plt. Class.'!J$265</f>
        <v>5094.5554035697996</v>
      </c>
      <c r="J265" s="135">
        <f t="shared" si="134"/>
        <v>3932.2300349649017</v>
      </c>
      <c r="K265" s="135">
        <f t="shared" si="135"/>
        <v>1107.6940368468761</v>
      </c>
      <c r="L265" s="135">
        <f t="shared" si="136"/>
        <v>2.6543557137516007</v>
      </c>
      <c r="M265" s="135">
        <f t="shared" si="137"/>
        <v>33.191758817948077</v>
      </c>
      <c r="N265" s="135">
        <f t="shared" si="138"/>
        <v>18.785217226322871</v>
      </c>
      <c r="O265" s="135">
        <f t="shared" si="139"/>
        <v>0</v>
      </c>
      <c r="P265" s="135">
        <f t="shared" si="140"/>
        <v>0</v>
      </c>
      <c r="Q265" s="135">
        <f t="shared" si="141"/>
        <v>0</v>
      </c>
      <c r="R265" s="135">
        <f t="shared" si="142"/>
        <v>0</v>
      </c>
      <c r="S265" s="135">
        <f t="shared" si="143"/>
        <v>0</v>
      </c>
      <c r="T265" s="135">
        <f t="shared" si="144"/>
        <v>0</v>
      </c>
      <c r="U265" s="135">
        <f t="shared" si="145"/>
        <v>0</v>
      </c>
      <c r="V265" s="135">
        <f t="shared" si="146"/>
        <v>0</v>
      </c>
      <c r="W265" s="135">
        <f t="shared" si="147"/>
        <v>0</v>
      </c>
      <c r="X265" s="135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 x14ac:dyDescent="0.2">
      <c r="A266" s="44">
        <f t="shared" si="131"/>
        <v>255</v>
      </c>
      <c r="B266" s="44"/>
      <c r="C266" s="141">
        <v>39908</v>
      </c>
      <c r="E266" s="137" t="s">
        <v>319</v>
      </c>
      <c r="G266" s="43">
        <v>6.2</v>
      </c>
      <c r="H266" s="135" t="str">
        <f t="shared" si="133"/>
        <v>P, S, T &amp; D Plant - Customer</v>
      </c>
      <c r="I266" s="42">
        <f>'Plt. Class.'!J$266</f>
        <v>2034840.651025882</v>
      </c>
      <c r="J266" s="135">
        <f t="shared" si="134"/>
        <v>1570590.7366764159</v>
      </c>
      <c r="K266" s="135">
        <f t="shared" si="135"/>
        <v>442429.35379515169</v>
      </c>
      <c r="L266" s="135">
        <f t="shared" si="136"/>
        <v>1060.1888645356403</v>
      </c>
      <c r="M266" s="135">
        <f t="shared" si="137"/>
        <v>13257.278559475808</v>
      </c>
      <c r="N266" s="135">
        <f t="shared" si="138"/>
        <v>7503.0931303031675</v>
      </c>
      <c r="O266" s="135">
        <f t="shared" si="139"/>
        <v>0</v>
      </c>
      <c r="P266" s="135">
        <f t="shared" si="140"/>
        <v>0</v>
      </c>
      <c r="Q266" s="135">
        <f t="shared" si="141"/>
        <v>0</v>
      </c>
      <c r="R266" s="135">
        <f t="shared" si="142"/>
        <v>0</v>
      </c>
      <c r="S266" s="135">
        <f t="shared" si="143"/>
        <v>0</v>
      </c>
      <c r="T266" s="135">
        <f t="shared" si="144"/>
        <v>0</v>
      </c>
      <c r="U266" s="135">
        <f t="shared" si="145"/>
        <v>0</v>
      </c>
      <c r="V266" s="135">
        <f t="shared" si="146"/>
        <v>0</v>
      </c>
      <c r="W266" s="135">
        <f t="shared" si="147"/>
        <v>0</v>
      </c>
      <c r="X266" s="135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 x14ac:dyDescent="0.2">
      <c r="A267" s="44">
        <f t="shared" si="131"/>
        <v>256</v>
      </c>
      <c r="B267" s="44"/>
      <c r="C267" s="141">
        <v>39909</v>
      </c>
      <c r="E267" s="137" t="s">
        <v>320</v>
      </c>
      <c r="G267" s="43">
        <v>6.2</v>
      </c>
      <c r="H267" s="135" t="str">
        <f t="shared" si="133"/>
        <v>P, S, T &amp; D Plant - Customer</v>
      </c>
      <c r="I267" s="42">
        <f>'Plt. Class.'!J$267</f>
        <v>184.81191349148921</v>
      </c>
      <c r="J267" s="135">
        <f t="shared" si="134"/>
        <v>142.64698280469142</v>
      </c>
      <c r="K267" s="135">
        <f t="shared" si="135"/>
        <v>40.183104961296067</v>
      </c>
      <c r="L267" s="135">
        <f t="shared" si="136"/>
        <v>9.6290356995973311E-2</v>
      </c>
      <c r="M267" s="135">
        <f t="shared" si="137"/>
        <v>1.2040761113314586</v>
      </c>
      <c r="N267" s="135">
        <f t="shared" si="138"/>
        <v>0.68145925717430467</v>
      </c>
      <c r="O267" s="135">
        <f t="shared" si="139"/>
        <v>0</v>
      </c>
      <c r="P267" s="135">
        <f t="shared" si="140"/>
        <v>0</v>
      </c>
      <c r="Q267" s="135">
        <f t="shared" si="141"/>
        <v>0</v>
      </c>
      <c r="R267" s="135">
        <f t="shared" si="142"/>
        <v>0</v>
      </c>
      <c r="S267" s="135">
        <f t="shared" si="143"/>
        <v>0</v>
      </c>
      <c r="T267" s="135">
        <f t="shared" si="144"/>
        <v>0</v>
      </c>
      <c r="U267" s="135">
        <f t="shared" si="145"/>
        <v>0</v>
      </c>
      <c r="V267" s="135">
        <f t="shared" si="146"/>
        <v>0</v>
      </c>
      <c r="W267" s="135">
        <f t="shared" si="147"/>
        <v>0</v>
      </c>
      <c r="X267" s="135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 x14ac:dyDescent="0.2">
      <c r="A268" s="44">
        <f t="shared" si="131"/>
        <v>257</v>
      </c>
      <c r="B268" s="44"/>
      <c r="C268" s="141">
        <v>39924</v>
      </c>
      <c r="E268" s="137" t="s">
        <v>321</v>
      </c>
      <c r="G268" s="43">
        <v>6.2</v>
      </c>
      <c r="H268" s="135" t="str">
        <f t="shared" si="133"/>
        <v>P, S, T &amp; D Plant - Customer</v>
      </c>
      <c r="I268" s="42">
        <f>'Plt. Class.'!J$268</f>
        <v>0</v>
      </c>
      <c r="J268" s="135">
        <f t="shared" si="134"/>
        <v>0</v>
      </c>
      <c r="K268" s="135">
        <f t="shared" si="135"/>
        <v>0</v>
      </c>
      <c r="L268" s="135">
        <f t="shared" si="136"/>
        <v>0</v>
      </c>
      <c r="M268" s="135">
        <f t="shared" si="137"/>
        <v>0</v>
      </c>
      <c r="N268" s="135">
        <f t="shared" si="138"/>
        <v>0</v>
      </c>
      <c r="O268" s="135">
        <f t="shared" si="139"/>
        <v>0</v>
      </c>
      <c r="P268" s="135">
        <f t="shared" si="140"/>
        <v>0</v>
      </c>
      <c r="Q268" s="135">
        <f t="shared" si="141"/>
        <v>0</v>
      </c>
      <c r="R268" s="135">
        <f t="shared" si="142"/>
        <v>0</v>
      </c>
      <c r="S268" s="135">
        <f t="shared" si="143"/>
        <v>0</v>
      </c>
      <c r="T268" s="135">
        <f t="shared" si="144"/>
        <v>0</v>
      </c>
      <c r="U268" s="135">
        <f t="shared" si="145"/>
        <v>0</v>
      </c>
      <c r="V268" s="135">
        <f t="shared" si="146"/>
        <v>0</v>
      </c>
      <c r="W268" s="135">
        <f t="shared" si="147"/>
        <v>0</v>
      </c>
      <c r="X268" s="135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 x14ac:dyDescent="0.2">
      <c r="A269" s="44">
        <f t="shared" ref="A269:A276" si="150"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 x14ac:dyDescent="0.2">
      <c r="A270" s="44">
        <f t="shared" si="150"/>
        <v>259</v>
      </c>
      <c r="B270" s="44"/>
      <c r="C270" s="44"/>
      <c r="D270" s="44" t="s">
        <v>149</v>
      </c>
      <c r="E270" s="44"/>
      <c r="G270" s="43"/>
      <c r="H270" s="135"/>
      <c r="I270" s="42">
        <f>'Plt. Class.'!J$270</f>
        <v>3014366.9953963286</v>
      </c>
      <c r="J270" s="42">
        <f>SUM(J235:J268)</f>
        <v>2326637.6546614291</v>
      </c>
      <c r="K270" s="42">
        <f t="shared" ref="K270:X270" si="151">SUM(K235:K268)</f>
        <v>655404.85502010316</v>
      </c>
      <c r="L270" s="42">
        <f t="shared" si="151"/>
        <v>1570.5398457278482</v>
      </c>
      <c r="M270" s="42">
        <f t="shared" si="151"/>
        <v>19639.03311952802</v>
      </c>
      <c r="N270" s="42">
        <f t="shared" si="151"/>
        <v>11114.912749540461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 x14ac:dyDescent="0.2">
      <c r="A271" s="44">
        <f t="shared" si="150"/>
        <v>260</v>
      </c>
      <c r="B271" s="44"/>
      <c r="C271" s="44"/>
      <c r="D271" s="44"/>
      <c r="E271" s="44"/>
      <c r="G271" s="43"/>
      <c r="H271" s="135"/>
      <c r="I271" s="42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 x14ac:dyDescent="0.2">
      <c r="A272" s="44">
        <f t="shared" si="150"/>
        <v>261</v>
      </c>
      <c r="B272" s="44"/>
      <c r="C272" s="44"/>
      <c r="D272" s="44" t="s">
        <v>348</v>
      </c>
      <c r="E272" s="44"/>
      <c r="G272" s="43">
        <v>6.2</v>
      </c>
      <c r="H272" s="135" t="str">
        <f>VLOOKUP($G272,alloc,3)</f>
        <v>P, S, T &amp; D Plant - Customer</v>
      </c>
      <c r="I272" s="42">
        <f>'Plt. Class.'!J$272</f>
        <v>87125.321380934256</v>
      </c>
      <c r="J272" s="135">
        <f>$I272*VLOOKUP($G272,alloc,6)</f>
        <v>67247.635642556532</v>
      </c>
      <c r="K272" s="135">
        <f>$I272*VLOOKUP($G272,alloc,7)</f>
        <v>18943.399630987304</v>
      </c>
      <c r="L272" s="135">
        <f>$I272*VLOOKUP($G272,alloc,8)</f>
        <v>45.393871751376047</v>
      </c>
      <c r="M272" s="135">
        <f>$I272*VLOOKUP($G272,alloc,9)</f>
        <v>567.63395922357529</v>
      </c>
      <c r="N272" s="135">
        <f>$I272*VLOOKUP($G272,alloc,10)</f>
        <v>321.25827641548756</v>
      </c>
      <c r="O272" s="135">
        <f>$I272*VLOOKUP($G272,alloc,11)</f>
        <v>0</v>
      </c>
      <c r="P272" s="135">
        <f>$I272*VLOOKUP($G272,alloc,12)</f>
        <v>0</v>
      </c>
      <c r="Q272" s="135">
        <f>$I272*VLOOKUP($G272,alloc,13)</f>
        <v>0</v>
      </c>
      <c r="R272" s="135">
        <f>$I272*VLOOKUP($G272,alloc,14)</f>
        <v>0</v>
      </c>
      <c r="S272" s="135">
        <f>$I272*VLOOKUP($G272,alloc,15)</f>
        <v>0</v>
      </c>
      <c r="T272" s="135">
        <f>$I272*VLOOKUP($G272,alloc,16)</f>
        <v>0</v>
      </c>
      <c r="U272" s="135">
        <f>$I272*VLOOKUP($G272,alloc,17)</f>
        <v>0</v>
      </c>
      <c r="V272" s="135">
        <f>$I272*VLOOKUP($G272,alloc,18)</f>
        <v>0</v>
      </c>
      <c r="W272" s="135">
        <f>$I272*VLOOKUP($G272,alloc,19)</f>
        <v>0</v>
      </c>
      <c r="X272" s="135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 x14ac:dyDescent="0.2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 x14ac:dyDescent="0.2">
      <c r="A274" s="44">
        <f t="shared" si="150"/>
        <v>263</v>
      </c>
      <c r="B274" s="44"/>
      <c r="C274" s="44"/>
      <c r="D274" s="44" t="s">
        <v>122</v>
      </c>
      <c r="E274" s="44"/>
      <c r="G274" s="43"/>
      <c r="H274" s="44"/>
      <c r="I274" s="42">
        <f>'Plt. Class.'!J$274</f>
        <v>280940627.73648727</v>
      </c>
      <c r="J274" s="42">
        <f t="shared" ref="J274:X274" si="152">J133+J145+J184+J227+J270</f>
        <v>216843882.71707067</v>
      </c>
      <c r="K274" s="42">
        <f t="shared" si="152"/>
        <v>61084085.538390063</v>
      </c>
      <c r="L274" s="42">
        <f t="shared" si="152"/>
        <v>146375.15963312049</v>
      </c>
      <c r="M274" s="42">
        <f t="shared" si="152"/>
        <v>1830368.4658053513</v>
      </c>
      <c r="N274" s="42">
        <f t="shared" si="152"/>
        <v>1035915.8555879886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 x14ac:dyDescent="0.2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 x14ac:dyDescent="0.2">
      <c r="A276" s="44">
        <f t="shared" si="150"/>
        <v>265</v>
      </c>
      <c r="B276" s="44"/>
      <c r="C276" s="44"/>
      <c r="D276" s="44" t="s">
        <v>374</v>
      </c>
      <c r="E276" s="44"/>
      <c r="G276" s="43"/>
      <c r="H276" s="44"/>
      <c r="I276" s="42">
        <f>'Plt. Class.'!J$276</f>
        <v>15170038.833223529</v>
      </c>
      <c r="J276" s="42">
        <f t="shared" ref="J276:X276" si="153">J135+J147+J186+J229+J272</f>
        <v>11708986.87052981</v>
      </c>
      <c r="K276" s="42">
        <f t="shared" si="153"/>
        <v>3298376.4476332325</v>
      </c>
      <c r="L276" s="42">
        <f t="shared" si="153"/>
        <v>7903.8652178726579</v>
      </c>
      <c r="M276" s="42">
        <f t="shared" si="153"/>
        <v>98834.977799719432</v>
      </c>
      <c r="N276" s="42">
        <f t="shared" si="153"/>
        <v>55936.672042897961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 x14ac:dyDescent="0.2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 x14ac:dyDescent="0.2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 x14ac:dyDescent="0.2">
      <c r="A279" s="44"/>
      <c r="B279" s="44"/>
      <c r="C279" s="44"/>
      <c r="D279" s="44"/>
      <c r="E279" s="44"/>
      <c r="G279" s="128"/>
      <c r="H279" s="44"/>
      <c r="I279" s="44"/>
      <c r="J279" s="44"/>
      <c r="K279" s="44"/>
      <c r="L279" s="44"/>
      <c r="M279" s="44"/>
      <c r="N279" s="131"/>
      <c r="O279" s="131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 x14ac:dyDescent="0.2">
      <c r="A280" s="44"/>
      <c r="B280" s="44"/>
      <c r="C280" s="44"/>
      <c r="D280" s="44"/>
      <c r="E280" s="44"/>
      <c r="F280" s="44"/>
      <c r="G280" s="130" t="s">
        <v>38</v>
      </c>
      <c r="H280" s="148" t="s">
        <v>38</v>
      </c>
      <c r="I280" s="45" t="s">
        <v>1</v>
      </c>
      <c r="J280" s="3" t="s">
        <v>56</v>
      </c>
      <c r="K280" s="3" t="s">
        <v>545</v>
      </c>
      <c r="L280" s="3" t="s">
        <v>545</v>
      </c>
      <c r="M280" s="68" t="s">
        <v>546</v>
      </c>
      <c r="N280" s="68" t="s">
        <v>546</v>
      </c>
      <c r="O280" s="45"/>
      <c r="P280" s="45"/>
      <c r="Q280" s="45"/>
      <c r="R280" s="45"/>
      <c r="S280" s="45"/>
      <c r="T280" s="131"/>
      <c r="U280" s="131"/>
      <c r="V280" s="131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 x14ac:dyDescent="0.2">
      <c r="A281" s="131" t="s">
        <v>290</v>
      </c>
      <c r="B281" s="44"/>
      <c r="C281" s="131" t="s">
        <v>288</v>
      </c>
      <c r="D281" s="44"/>
      <c r="E281" s="44"/>
      <c r="F281" s="44"/>
      <c r="G281" s="130" t="s">
        <v>39</v>
      </c>
      <c r="H281" s="148" t="s">
        <v>21</v>
      </c>
      <c r="I281" s="45" t="s">
        <v>2</v>
      </c>
      <c r="J281" s="3" t="s">
        <v>467</v>
      </c>
      <c r="K281" s="68" t="s">
        <v>547</v>
      </c>
      <c r="L281" s="68" t="s">
        <v>548</v>
      </c>
      <c r="M281" s="68" t="s">
        <v>547</v>
      </c>
      <c r="N281" s="68" t="s">
        <v>548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 x14ac:dyDescent="0.2">
      <c r="A282" s="132" t="s">
        <v>289</v>
      </c>
      <c r="B282" s="133"/>
      <c r="C282" s="132" t="s">
        <v>289</v>
      </c>
      <c r="D282" s="44"/>
      <c r="E282" s="44"/>
      <c r="F282" s="44"/>
      <c r="G282" s="128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 x14ac:dyDescent="0.2">
      <c r="A283" s="44">
        <f>+A276+1</f>
        <v>266</v>
      </c>
      <c r="B283" s="44"/>
      <c r="C283" s="44"/>
      <c r="D283" s="44" t="s">
        <v>322</v>
      </c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 x14ac:dyDescent="0.2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 x14ac:dyDescent="0.2">
      <c r="A285" s="44">
        <f t="shared" si="154"/>
        <v>268</v>
      </c>
      <c r="B285" s="44"/>
      <c r="C285" s="136">
        <v>30100</v>
      </c>
      <c r="D285" s="44"/>
      <c r="E285" s="137" t="s">
        <v>323</v>
      </c>
      <c r="G285" s="43">
        <v>6.4</v>
      </c>
      <c r="H285" s="135" t="str">
        <f>VLOOKUP($G285,alloc,3)</f>
        <v>P, S, T &amp; D Plant - Demand</v>
      </c>
      <c r="I285" s="42">
        <f>'Plt. Class.'!K$14</f>
        <v>5008.7043903781378</v>
      </c>
      <c r="J285" s="135">
        <f>$I285*VLOOKUP($G285,alloc,6)</f>
        <v>2264.6079286576846</v>
      </c>
      <c r="K285" s="135">
        <f>$I285*VLOOKUP($G285,alloc,7)</f>
        <v>1294.947368866234</v>
      </c>
      <c r="L285" s="135">
        <f>$I285*VLOOKUP($G285,alloc,8)</f>
        <v>68.111073501367756</v>
      </c>
      <c r="M285" s="135">
        <f>$I285*VLOOKUP($G285,alloc,9)</f>
        <v>725.47663325805479</v>
      </c>
      <c r="N285" s="135">
        <f>$I285*VLOOKUP($G285,alloc,10)</f>
        <v>655.56138609479592</v>
      </c>
      <c r="O285" s="135">
        <f>$I285*VLOOKUP($G285,alloc,11)</f>
        <v>0</v>
      </c>
      <c r="P285" s="135">
        <f>$I285*VLOOKUP($G285,alloc,12)</f>
        <v>0</v>
      </c>
      <c r="Q285" s="135">
        <f>$I285*VLOOKUP($G285,alloc,13)</f>
        <v>0</v>
      </c>
      <c r="R285" s="135">
        <f>$I285*VLOOKUP($G285,alloc,14)</f>
        <v>0</v>
      </c>
      <c r="S285" s="135">
        <f>$I285*VLOOKUP($G285,alloc,15)</f>
        <v>0</v>
      </c>
      <c r="T285" s="135">
        <f>$I285*VLOOKUP($G285,alloc,16)</f>
        <v>0</v>
      </c>
      <c r="U285" s="135">
        <f>$I285*VLOOKUP($G285,alloc,17)</f>
        <v>0</v>
      </c>
      <c r="V285" s="135">
        <f>$I285*VLOOKUP($G285,alloc,18)</f>
        <v>0</v>
      </c>
      <c r="W285" s="135">
        <f>$I285*VLOOKUP($G285,alloc,19)</f>
        <v>0</v>
      </c>
      <c r="X285" s="135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 x14ac:dyDescent="0.2">
      <c r="A286" s="44">
        <f t="shared" si="154"/>
        <v>269</v>
      </c>
      <c r="B286" s="44"/>
      <c r="C286" s="136">
        <v>30200</v>
      </c>
      <c r="D286" s="44"/>
      <c r="E286" s="137" t="s">
        <v>185</v>
      </c>
      <c r="G286" s="43">
        <v>6.4</v>
      </c>
      <c r="H286" s="135" t="str">
        <f>VLOOKUP($G286,alloc,3)</f>
        <v>P, S, T &amp; D Plant - Demand</v>
      </c>
      <c r="I286" s="42">
        <f>'Plt. Class.'!K$15</f>
        <v>72068.052059568596</v>
      </c>
      <c r="J286" s="135">
        <f>$I286*VLOOKUP($G286,alloc,6)</f>
        <v>32584.450863288501</v>
      </c>
      <c r="K286" s="135">
        <f>$I286*VLOOKUP($G286,alloc,7)</f>
        <v>18632.430089731752</v>
      </c>
      <c r="L286" s="135">
        <f>$I286*VLOOKUP($G286,alloc,8)</f>
        <v>980.02038218891414</v>
      </c>
      <c r="M286" s="135">
        <f>$I286*VLOOKUP($G286,alloc,9)</f>
        <v>10438.565285282253</v>
      </c>
      <c r="N286" s="135">
        <f>$I286*VLOOKUP($G286,alloc,10)</f>
        <v>9432.5854390771674</v>
      </c>
      <c r="O286" s="135">
        <f>$I286*VLOOKUP($G286,alloc,11)</f>
        <v>0</v>
      </c>
      <c r="P286" s="135">
        <f>$I286*VLOOKUP($G286,alloc,12)</f>
        <v>0</v>
      </c>
      <c r="Q286" s="135">
        <f>$I286*VLOOKUP($G286,alloc,13)</f>
        <v>0</v>
      </c>
      <c r="R286" s="135">
        <f>$I286*VLOOKUP($G286,alloc,14)</f>
        <v>0</v>
      </c>
      <c r="S286" s="135">
        <f>$I286*VLOOKUP($G286,alloc,15)</f>
        <v>0</v>
      </c>
      <c r="T286" s="135">
        <f>$I286*VLOOKUP($G286,alloc,16)</f>
        <v>0</v>
      </c>
      <c r="U286" s="135">
        <f>$I286*VLOOKUP($G286,alloc,17)</f>
        <v>0</v>
      </c>
      <c r="V286" s="135">
        <f>$I286*VLOOKUP($G286,alloc,18)</f>
        <v>0</v>
      </c>
      <c r="W286" s="135">
        <f>$I286*VLOOKUP($G286,alloc,19)</f>
        <v>0</v>
      </c>
      <c r="X286" s="135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 x14ac:dyDescent="0.2">
      <c r="A287" s="44">
        <f t="shared" si="154"/>
        <v>270</v>
      </c>
      <c r="B287" s="44"/>
      <c r="C287" s="138">
        <v>30300</v>
      </c>
      <c r="D287" s="44"/>
      <c r="E287" s="137" t="s">
        <v>324</v>
      </c>
      <c r="G287" s="43">
        <v>99</v>
      </c>
      <c r="H287" s="135" t="str">
        <f>VLOOKUP($G287,alloc,3)</f>
        <v>-</v>
      </c>
      <c r="I287" s="42">
        <f>'Plt. Class.'!K$16</f>
        <v>0</v>
      </c>
      <c r="J287" s="135">
        <f>$I287*VLOOKUP($G287,alloc,6)</f>
        <v>0</v>
      </c>
      <c r="K287" s="135">
        <f>$I287*VLOOKUP($G287,alloc,7)</f>
        <v>0</v>
      </c>
      <c r="L287" s="135">
        <f>$I287*VLOOKUP($G287,alloc,8)</f>
        <v>0</v>
      </c>
      <c r="M287" s="135">
        <f>$I287*VLOOKUP($G287,alloc,9)</f>
        <v>0</v>
      </c>
      <c r="N287" s="135">
        <f>$I287*VLOOKUP($G287,alloc,10)</f>
        <v>0</v>
      </c>
      <c r="O287" s="135">
        <f>$I287*VLOOKUP($G287,alloc,11)</f>
        <v>0</v>
      </c>
      <c r="P287" s="135">
        <f>$I287*VLOOKUP($G287,alloc,12)</f>
        <v>0</v>
      </c>
      <c r="Q287" s="135">
        <f>$I287*VLOOKUP($G287,alloc,13)</f>
        <v>0</v>
      </c>
      <c r="R287" s="135">
        <f>$I287*VLOOKUP($G287,alloc,14)</f>
        <v>0</v>
      </c>
      <c r="S287" s="135">
        <f>$I287*VLOOKUP($G287,alloc,15)</f>
        <v>0</v>
      </c>
      <c r="T287" s="135">
        <f>$I287*VLOOKUP($G287,alloc,16)</f>
        <v>0</v>
      </c>
      <c r="U287" s="135">
        <f>$I287*VLOOKUP($G287,alloc,17)</f>
        <v>0</v>
      </c>
      <c r="V287" s="135">
        <f>$I287*VLOOKUP($G287,alloc,18)</f>
        <v>0</v>
      </c>
      <c r="W287" s="135">
        <f>$I287*VLOOKUP($G287,alloc,19)</f>
        <v>0</v>
      </c>
      <c r="X287" s="135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 x14ac:dyDescent="0.2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 x14ac:dyDescent="0.2">
      <c r="A289" s="44">
        <f t="shared" si="154"/>
        <v>272</v>
      </c>
      <c r="B289" s="44"/>
      <c r="C289" s="44"/>
      <c r="D289" s="44" t="s">
        <v>325</v>
      </c>
      <c r="E289" s="44"/>
      <c r="G289" s="43"/>
      <c r="H289" s="135"/>
      <c r="I289" s="42">
        <f>'Plt. Class.'!K$18</f>
        <v>77076.756449946726</v>
      </c>
      <c r="J289" s="42">
        <f t="shared" ref="J289:X289" si="155">SUM(J285:J287)</f>
        <v>34849.058791946183</v>
      </c>
      <c r="K289" s="42">
        <f t="shared" si="155"/>
        <v>19927.377458597985</v>
      </c>
      <c r="L289" s="42">
        <f t="shared" si="155"/>
        <v>1048.1314556902819</v>
      </c>
      <c r="M289" s="42">
        <f t="shared" si="155"/>
        <v>11164.041918540308</v>
      </c>
      <c r="N289" s="42">
        <f t="shared" si="155"/>
        <v>10088.146825171963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 x14ac:dyDescent="0.2">
      <c r="A290" s="44">
        <f t="shared" si="154"/>
        <v>273</v>
      </c>
      <c r="B290" s="44"/>
      <c r="C290" s="44"/>
      <c r="D290" s="44"/>
      <c r="E290" s="44"/>
      <c r="G290" s="43"/>
      <c r="H290" s="135"/>
      <c r="I290" s="42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 x14ac:dyDescent="0.2">
      <c r="A291" s="44">
        <f t="shared" si="154"/>
        <v>274</v>
      </c>
      <c r="B291" s="44"/>
      <c r="C291" s="44"/>
      <c r="D291" s="44" t="s">
        <v>334</v>
      </c>
      <c r="E291" s="44"/>
      <c r="G291" s="43"/>
      <c r="H291" s="135"/>
      <c r="I291" s="42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 x14ac:dyDescent="0.2">
      <c r="A292" s="44">
        <f t="shared" si="154"/>
        <v>275</v>
      </c>
      <c r="B292" s="44"/>
      <c r="C292" s="44"/>
      <c r="D292" s="44"/>
      <c r="E292" s="44"/>
      <c r="G292" s="43"/>
      <c r="H292" s="135"/>
      <c r="I292" s="42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 x14ac:dyDescent="0.2">
      <c r="A293" s="44">
        <f t="shared" si="154"/>
        <v>276</v>
      </c>
      <c r="B293" s="44"/>
      <c r="C293" s="136">
        <v>32520</v>
      </c>
      <c r="D293" s="44"/>
      <c r="E293" s="137" t="s">
        <v>326</v>
      </c>
      <c r="G293" s="43">
        <v>3</v>
      </c>
      <c r="H293" s="135" t="str">
        <f t="shared" ref="H293:H299" si="156">VLOOKUP($G293,alloc,3)</f>
        <v>Peak Day</v>
      </c>
      <c r="I293" s="42">
        <f>'Plt. Class.'!K$22</f>
        <v>0</v>
      </c>
      <c r="J293" s="135">
        <f t="shared" ref="J293:J299" si="157">$I293*VLOOKUP($G293,alloc,6)</f>
        <v>0</v>
      </c>
      <c r="K293" s="135">
        <f t="shared" ref="K293:K299" si="158">$I293*VLOOKUP($G293,alloc,7)</f>
        <v>0</v>
      </c>
      <c r="L293" s="135">
        <f t="shared" ref="L293:L299" si="159">$I293*VLOOKUP($G293,alloc,8)</f>
        <v>0</v>
      </c>
      <c r="M293" s="135">
        <f t="shared" ref="M293:M299" si="160">$I293*VLOOKUP($G293,alloc,9)</f>
        <v>0</v>
      </c>
      <c r="N293" s="135">
        <f t="shared" ref="N293:N299" si="161">$I293*VLOOKUP($G293,alloc,10)</f>
        <v>0</v>
      </c>
      <c r="O293" s="135">
        <f t="shared" ref="O293:O299" si="162">$I293*VLOOKUP($G293,alloc,11)</f>
        <v>0</v>
      </c>
      <c r="P293" s="135">
        <f t="shared" ref="P293:P299" si="163">$I293*VLOOKUP($G293,alloc,12)</f>
        <v>0</v>
      </c>
      <c r="Q293" s="135">
        <f t="shared" ref="Q293:Q299" si="164">$I293*VLOOKUP($G293,alloc,13)</f>
        <v>0</v>
      </c>
      <c r="R293" s="135">
        <f t="shared" ref="R293:R299" si="165">$I293*VLOOKUP($G293,alloc,14)</f>
        <v>0</v>
      </c>
      <c r="S293" s="135">
        <f t="shared" ref="S293:S299" si="166">$I293*VLOOKUP($G293,alloc,15)</f>
        <v>0</v>
      </c>
      <c r="T293" s="135">
        <f t="shared" ref="T293:T299" si="167">$I293*VLOOKUP($G293,alloc,16)</f>
        <v>0</v>
      </c>
      <c r="U293" s="135">
        <f t="shared" ref="U293:U299" si="168">$I293*VLOOKUP($G293,alloc,17)</f>
        <v>0</v>
      </c>
      <c r="V293" s="135">
        <f t="shared" ref="V293:V299" si="169">$I293*VLOOKUP($G293,alloc,18)</f>
        <v>0</v>
      </c>
      <c r="W293" s="135">
        <f t="shared" ref="W293:W299" si="170">$I293*VLOOKUP($G293,alloc,19)</f>
        <v>0</v>
      </c>
      <c r="X293" s="135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 x14ac:dyDescent="0.2">
      <c r="A294" s="44">
        <f t="shared" si="154"/>
        <v>277</v>
      </c>
      <c r="B294" s="44"/>
      <c r="C294" s="136">
        <v>32540</v>
      </c>
      <c r="D294" s="44"/>
      <c r="E294" s="137" t="s">
        <v>327</v>
      </c>
      <c r="G294" s="43">
        <v>3</v>
      </c>
      <c r="H294" s="135" t="str">
        <f t="shared" si="156"/>
        <v>Peak Day</v>
      </c>
      <c r="I294" s="42">
        <f>'Plt. Class.'!K$23</f>
        <v>0</v>
      </c>
      <c r="J294" s="135">
        <f t="shared" si="157"/>
        <v>0</v>
      </c>
      <c r="K294" s="135">
        <f t="shared" si="158"/>
        <v>0</v>
      </c>
      <c r="L294" s="135">
        <f t="shared" si="159"/>
        <v>0</v>
      </c>
      <c r="M294" s="135">
        <f t="shared" si="160"/>
        <v>0</v>
      </c>
      <c r="N294" s="135">
        <f t="shared" si="161"/>
        <v>0</v>
      </c>
      <c r="O294" s="135">
        <f t="shared" si="162"/>
        <v>0</v>
      </c>
      <c r="P294" s="135">
        <f t="shared" si="163"/>
        <v>0</v>
      </c>
      <c r="Q294" s="135">
        <f t="shared" si="164"/>
        <v>0</v>
      </c>
      <c r="R294" s="135">
        <f t="shared" si="165"/>
        <v>0</v>
      </c>
      <c r="S294" s="135">
        <f t="shared" si="166"/>
        <v>0</v>
      </c>
      <c r="T294" s="135">
        <f t="shared" si="167"/>
        <v>0</v>
      </c>
      <c r="U294" s="135">
        <f t="shared" si="168"/>
        <v>0</v>
      </c>
      <c r="V294" s="135">
        <f t="shared" si="169"/>
        <v>0</v>
      </c>
      <c r="W294" s="135">
        <f t="shared" si="170"/>
        <v>0</v>
      </c>
      <c r="X294" s="135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 x14ac:dyDescent="0.2">
      <c r="A295" s="44">
        <f t="shared" si="154"/>
        <v>278</v>
      </c>
      <c r="B295" s="44"/>
      <c r="C295" s="136">
        <v>33100</v>
      </c>
      <c r="D295" s="44"/>
      <c r="E295" s="137" t="s">
        <v>328</v>
      </c>
      <c r="G295" s="43">
        <v>3</v>
      </c>
      <c r="H295" s="135" t="str">
        <f t="shared" si="156"/>
        <v>Peak Day</v>
      </c>
      <c r="I295" s="42">
        <f>'Plt. Class.'!K$24</f>
        <v>0</v>
      </c>
      <c r="J295" s="135">
        <f t="shared" si="157"/>
        <v>0</v>
      </c>
      <c r="K295" s="135">
        <f t="shared" si="158"/>
        <v>0</v>
      </c>
      <c r="L295" s="135">
        <f t="shared" si="159"/>
        <v>0</v>
      </c>
      <c r="M295" s="135">
        <f t="shared" si="160"/>
        <v>0</v>
      </c>
      <c r="N295" s="135">
        <f t="shared" si="161"/>
        <v>0</v>
      </c>
      <c r="O295" s="135">
        <f t="shared" si="162"/>
        <v>0</v>
      </c>
      <c r="P295" s="135">
        <f t="shared" si="163"/>
        <v>0</v>
      </c>
      <c r="Q295" s="135">
        <f t="shared" si="164"/>
        <v>0</v>
      </c>
      <c r="R295" s="135">
        <f t="shared" si="165"/>
        <v>0</v>
      </c>
      <c r="S295" s="135">
        <f t="shared" si="166"/>
        <v>0</v>
      </c>
      <c r="T295" s="135">
        <f t="shared" si="167"/>
        <v>0</v>
      </c>
      <c r="U295" s="135">
        <f t="shared" si="168"/>
        <v>0</v>
      </c>
      <c r="V295" s="135">
        <f t="shared" si="169"/>
        <v>0</v>
      </c>
      <c r="W295" s="135">
        <f t="shared" si="170"/>
        <v>0</v>
      </c>
      <c r="X295" s="135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 x14ac:dyDescent="0.2">
      <c r="A296" s="44">
        <f t="shared" si="154"/>
        <v>279</v>
      </c>
      <c r="B296" s="44"/>
      <c r="C296" s="136">
        <v>33201</v>
      </c>
      <c r="D296" s="44"/>
      <c r="E296" s="137" t="s">
        <v>329</v>
      </c>
      <c r="G296" s="43">
        <v>3</v>
      </c>
      <c r="H296" s="135" t="str">
        <f t="shared" si="156"/>
        <v>Peak Day</v>
      </c>
      <c r="I296" s="42">
        <f>'Plt. Class.'!K$25</f>
        <v>0</v>
      </c>
      <c r="J296" s="135">
        <f t="shared" si="157"/>
        <v>0</v>
      </c>
      <c r="K296" s="135">
        <f t="shared" si="158"/>
        <v>0</v>
      </c>
      <c r="L296" s="135">
        <f t="shared" si="159"/>
        <v>0</v>
      </c>
      <c r="M296" s="135">
        <f t="shared" si="160"/>
        <v>0</v>
      </c>
      <c r="N296" s="135">
        <f t="shared" si="161"/>
        <v>0</v>
      </c>
      <c r="O296" s="135">
        <f t="shared" si="162"/>
        <v>0</v>
      </c>
      <c r="P296" s="135">
        <f t="shared" si="163"/>
        <v>0</v>
      </c>
      <c r="Q296" s="135">
        <f t="shared" si="164"/>
        <v>0</v>
      </c>
      <c r="R296" s="135">
        <f t="shared" si="165"/>
        <v>0</v>
      </c>
      <c r="S296" s="135">
        <f t="shared" si="166"/>
        <v>0</v>
      </c>
      <c r="T296" s="135">
        <f t="shared" si="167"/>
        <v>0</v>
      </c>
      <c r="U296" s="135">
        <f t="shared" si="168"/>
        <v>0</v>
      </c>
      <c r="V296" s="135">
        <f t="shared" si="169"/>
        <v>0</v>
      </c>
      <c r="W296" s="135">
        <f t="shared" si="170"/>
        <v>0</v>
      </c>
      <c r="X296" s="135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 x14ac:dyDescent="0.2">
      <c r="A297" s="44">
        <f t="shared" si="154"/>
        <v>280</v>
      </c>
      <c r="B297" s="44"/>
      <c r="C297" s="136">
        <v>33202</v>
      </c>
      <c r="D297" s="44"/>
      <c r="E297" s="137" t="s">
        <v>330</v>
      </c>
      <c r="G297" s="43">
        <v>3</v>
      </c>
      <c r="H297" s="135" t="str">
        <f t="shared" si="156"/>
        <v>Peak Day</v>
      </c>
      <c r="I297" s="42">
        <f>'Plt. Class.'!K$26</f>
        <v>0</v>
      </c>
      <c r="J297" s="135">
        <f t="shared" si="157"/>
        <v>0</v>
      </c>
      <c r="K297" s="135">
        <f t="shared" si="158"/>
        <v>0</v>
      </c>
      <c r="L297" s="135">
        <f t="shared" si="159"/>
        <v>0</v>
      </c>
      <c r="M297" s="135">
        <f t="shared" si="160"/>
        <v>0</v>
      </c>
      <c r="N297" s="135">
        <f t="shared" si="161"/>
        <v>0</v>
      </c>
      <c r="O297" s="135">
        <f t="shared" si="162"/>
        <v>0</v>
      </c>
      <c r="P297" s="135">
        <f t="shared" si="163"/>
        <v>0</v>
      </c>
      <c r="Q297" s="135">
        <f t="shared" si="164"/>
        <v>0</v>
      </c>
      <c r="R297" s="135">
        <f t="shared" si="165"/>
        <v>0</v>
      </c>
      <c r="S297" s="135">
        <f t="shared" si="166"/>
        <v>0</v>
      </c>
      <c r="T297" s="135">
        <f t="shared" si="167"/>
        <v>0</v>
      </c>
      <c r="U297" s="135">
        <f t="shared" si="168"/>
        <v>0</v>
      </c>
      <c r="V297" s="135">
        <f t="shared" si="169"/>
        <v>0</v>
      </c>
      <c r="W297" s="135">
        <f t="shared" si="170"/>
        <v>0</v>
      </c>
      <c r="X297" s="135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 x14ac:dyDescent="0.2">
      <c r="A298" s="44">
        <f t="shared" si="154"/>
        <v>281</v>
      </c>
      <c r="B298" s="44"/>
      <c r="C298" s="136">
        <v>33400</v>
      </c>
      <c r="D298" s="44"/>
      <c r="E298" s="137" t="s">
        <v>331</v>
      </c>
      <c r="G298" s="43">
        <v>3</v>
      </c>
      <c r="H298" s="135" t="str">
        <f t="shared" si="156"/>
        <v>Peak Day</v>
      </c>
      <c r="I298" s="42">
        <f>'Plt. Class.'!K$27</f>
        <v>0</v>
      </c>
      <c r="J298" s="135">
        <f t="shared" si="157"/>
        <v>0</v>
      </c>
      <c r="K298" s="135">
        <f t="shared" si="158"/>
        <v>0</v>
      </c>
      <c r="L298" s="135">
        <f t="shared" si="159"/>
        <v>0</v>
      </c>
      <c r="M298" s="135">
        <f t="shared" si="160"/>
        <v>0</v>
      </c>
      <c r="N298" s="135">
        <f t="shared" si="161"/>
        <v>0</v>
      </c>
      <c r="O298" s="135">
        <f t="shared" si="162"/>
        <v>0</v>
      </c>
      <c r="P298" s="135">
        <f t="shared" si="163"/>
        <v>0</v>
      </c>
      <c r="Q298" s="135">
        <f t="shared" si="164"/>
        <v>0</v>
      </c>
      <c r="R298" s="135">
        <f t="shared" si="165"/>
        <v>0</v>
      </c>
      <c r="S298" s="135">
        <f t="shared" si="166"/>
        <v>0</v>
      </c>
      <c r="T298" s="135">
        <f t="shared" si="167"/>
        <v>0</v>
      </c>
      <c r="U298" s="135">
        <f t="shared" si="168"/>
        <v>0</v>
      </c>
      <c r="V298" s="135">
        <f t="shared" si="169"/>
        <v>0</v>
      </c>
      <c r="W298" s="135">
        <f t="shared" si="170"/>
        <v>0</v>
      </c>
      <c r="X298" s="135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 x14ac:dyDescent="0.2">
      <c r="A299" s="44">
        <f t="shared" si="154"/>
        <v>282</v>
      </c>
      <c r="B299" s="44"/>
      <c r="C299" s="136">
        <v>33600</v>
      </c>
      <c r="D299" s="44"/>
      <c r="E299" s="137" t="s">
        <v>332</v>
      </c>
      <c r="G299" s="43">
        <v>3</v>
      </c>
      <c r="H299" s="135" t="str">
        <f t="shared" si="156"/>
        <v>Peak Day</v>
      </c>
      <c r="I299" s="42">
        <f>'Plt. Class.'!K$28</f>
        <v>0</v>
      </c>
      <c r="J299" s="135">
        <f t="shared" si="157"/>
        <v>0</v>
      </c>
      <c r="K299" s="135">
        <f t="shared" si="158"/>
        <v>0</v>
      </c>
      <c r="L299" s="135">
        <f t="shared" si="159"/>
        <v>0</v>
      </c>
      <c r="M299" s="135">
        <f t="shared" si="160"/>
        <v>0</v>
      </c>
      <c r="N299" s="135">
        <f t="shared" si="161"/>
        <v>0</v>
      </c>
      <c r="O299" s="135">
        <f t="shared" si="162"/>
        <v>0</v>
      </c>
      <c r="P299" s="135">
        <f t="shared" si="163"/>
        <v>0</v>
      </c>
      <c r="Q299" s="135">
        <f t="shared" si="164"/>
        <v>0</v>
      </c>
      <c r="R299" s="135">
        <f t="shared" si="165"/>
        <v>0</v>
      </c>
      <c r="S299" s="135">
        <f t="shared" si="166"/>
        <v>0</v>
      </c>
      <c r="T299" s="135">
        <f t="shared" si="167"/>
        <v>0</v>
      </c>
      <c r="U299" s="135">
        <f t="shared" si="168"/>
        <v>0</v>
      </c>
      <c r="V299" s="135">
        <f t="shared" si="169"/>
        <v>0</v>
      </c>
      <c r="W299" s="135">
        <f t="shared" si="170"/>
        <v>0</v>
      </c>
      <c r="X299" s="135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 x14ac:dyDescent="0.2">
      <c r="A300" s="44">
        <f t="shared" si="154"/>
        <v>283</v>
      </c>
      <c r="B300" s="44"/>
      <c r="C300" s="44"/>
      <c r="D300" s="44"/>
      <c r="E300" s="44"/>
      <c r="G300" s="43"/>
      <c r="H300" s="135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 x14ac:dyDescent="0.2">
      <c r="A301" s="44">
        <f t="shared" si="154"/>
        <v>284</v>
      </c>
      <c r="B301" s="44"/>
      <c r="C301" s="44"/>
      <c r="D301" s="44" t="s">
        <v>333</v>
      </c>
      <c r="E301" s="44"/>
      <c r="G301" s="43"/>
      <c r="H301" s="135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 x14ac:dyDescent="0.2">
      <c r="A302" s="44">
        <f t="shared" si="154"/>
        <v>285</v>
      </c>
      <c r="B302" s="44"/>
      <c r="C302" s="44"/>
      <c r="D302" s="44"/>
      <c r="E302" s="44"/>
      <c r="G302" s="43"/>
      <c r="H302" s="135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 x14ac:dyDescent="0.2">
      <c r="A303" s="44">
        <f t="shared" si="154"/>
        <v>286</v>
      </c>
      <c r="B303" s="44"/>
      <c r="C303" s="44"/>
      <c r="D303" s="44" t="s">
        <v>346</v>
      </c>
      <c r="E303" s="44"/>
      <c r="G303" s="43"/>
      <c r="H303" s="135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 x14ac:dyDescent="0.2">
      <c r="A304" s="44">
        <f t="shared" si="154"/>
        <v>287</v>
      </c>
      <c r="B304" s="44"/>
      <c r="C304" s="44"/>
      <c r="D304" s="44"/>
      <c r="E304" s="44"/>
      <c r="G304" s="43"/>
      <c r="H304" s="135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 x14ac:dyDescent="0.2">
      <c r="A305" s="44">
        <f t="shared" si="154"/>
        <v>288</v>
      </c>
      <c r="B305" s="44"/>
      <c r="C305" s="136">
        <v>35010</v>
      </c>
      <c r="D305" s="44"/>
      <c r="E305" s="137" t="s">
        <v>274</v>
      </c>
      <c r="G305" s="43">
        <v>3</v>
      </c>
      <c r="H305" s="135" t="str">
        <f t="shared" ref="H305:H321" si="174">VLOOKUP($G305,alloc,3)</f>
        <v>Peak Day</v>
      </c>
      <c r="I305" s="42">
        <f>'Plt. Class.'!K$34</f>
        <v>130563.34499999999</v>
      </c>
      <c r="J305" s="135">
        <f t="shared" ref="J305:J321" si="175">$I305*VLOOKUP($G305,alloc,6)</f>
        <v>59032.189411510932</v>
      </c>
      <c r="K305" s="135">
        <f t="shared" ref="K305:K321" si="176">$I305*VLOOKUP($G305,alloc,7)</f>
        <v>33755.767340336097</v>
      </c>
      <c r="L305" s="135">
        <f t="shared" ref="L305:L321" si="177">$I305*VLOOKUP($G305,alloc,8)</f>
        <v>1775.471038970232</v>
      </c>
      <c r="M305" s="135">
        <f t="shared" ref="M305:M321" si="178">$I305*VLOOKUP($G305,alloc,9)</f>
        <v>18911.209082227117</v>
      </c>
      <c r="N305" s="135">
        <f t="shared" ref="N305:N321" si="179">$I305*VLOOKUP($G305,alloc,10)</f>
        <v>17088.708126955593</v>
      </c>
      <c r="O305" s="135">
        <f t="shared" ref="O305:O321" si="180">$I305*VLOOKUP($G305,alloc,11)</f>
        <v>0</v>
      </c>
      <c r="P305" s="135">
        <f t="shared" ref="P305:P321" si="181">$I305*VLOOKUP($G305,alloc,12)</f>
        <v>0</v>
      </c>
      <c r="Q305" s="135">
        <f t="shared" ref="Q305:Q321" si="182">$I305*VLOOKUP($G305,alloc,13)</f>
        <v>0</v>
      </c>
      <c r="R305" s="135">
        <f t="shared" ref="R305:R321" si="183">$I305*VLOOKUP($G305,alloc,14)</f>
        <v>0</v>
      </c>
      <c r="S305" s="135">
        <f t="shared" ref="S305:S321" si="184">$I305*VLOOKUP($G305,alloc,15)</f>
        <v>0</v>
      </c>
      <c r="T305" s="135">
        <f t="shared" ref="T305:T321" si="185">$I305*VLOOKUP($G305,alloc,16)</f>
        <v>0</v>
      </c>
      <c r="U305" s="135">
        <f t="shared" ref="U305:U321" si="186">$I305*VLOOKUP($G305,alloc,17)</f>
        <v>0</v>
      </c>
      <c r="V305" s="135">
        <f t="shared" ref="V305:V321" si="187">$I305*VLOOKUP($G305,alloc,18)</f>
        <v>0</v>
      </c>
      <c r="W305" s="135">
        <f t="shared" ref="W305:W321" si="188">$I305*VLOOKUP($G305,alloc,19)</f>
        <v>0</v>
      </c>
      <c r="X305" s="135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 x14ac:dyDescent="0.2">
      <c r="A306" s="44">
        <f t="shared" si="154"/>
        <v>289</v>
      </c>
      <c r="B306" s="44"/>
      <c r="C306" s="136">
        <v>35020</v>
      </c>
      <c r="D306" s="44"/>
      <c r="E306" s="137" t="s">
        <v>137</v>
      </c>
      <c r="G306" s="43">
        <v>3</v>
      </c>
      <c r="H306" s="135" t="str">
        <f t="shared" si="174"/>
        <v>Peak Day</v>
      </c>
      <c r="I306" s="42">
        <f>'Plt. Class.'!K$35</f>
        <v>2340.7900000000004</v>
      </c>
      <c r="J306" s="135">
        <f t="shared" si="175"/>
        <v>1058.3518571201641</v>
      </c>
      <c r="K306" s="135">
        <f t="shared" si="176"/>
        <v>605.18641455291572</v>
      </c>
      <c r="L306" s="135">
        <f t="shared" si="177"/>
        <v>31.83132948463545</v>
      </c>
      <c r="M306" s="135">
        <f t="shared" si="178"/>
        <v>339.04744940156382</v>
      </c>
      <c r="N306" s="135">
        <f t="shared" si="179"/>
        <v>306.37294944072084</v>
      </c>
      <c r="O306" s="135">
        <f t="shared" si="180"/>
        <v>0</v>
      </c>
      <c r="P306" s="135">
        <f t="shared" si="181"/>
        <v>0</v>
      </c>
      <c r="Q306" s="135">
        <f t="shared" si="182"/>
        <v>0</v>
      </c>
      <c r="R306" s="135">
        <f t="shared" si="183"/>
        <v>0</v>
      </c>
      <c r="S306" s="135">
        <f t="shared" si="184"/>
        <v>0</v>
      </c>
      <c r="T306" s="135">
        <f t="shared" si="185"/>
        <v>0</v>
      </c>
      <c r="U306" s="135">
        <f t="shared" si="186"/>
        <v>0</v>
      </c>
      <c r="V306" s="135">
        <f t="shared" si="187"/>
        <v>0</v>
      </c>
      <c r="W306" s="135">
        <f t="shared" si="188"/>
        <v>0</v>
      </c>
      <c r="X306" s="135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 x14ac:dyDescent="0.2">
      <c r="A307" s="44">
        <f t="shared" si="154"/>
        <v>290</v>
      </c>
      <c r="B307" s="44"/>
      <c r="C307" s="136">
        <v>35100</v>
      </c>
      <c r="D307" s="44"/>
      <c r="E307" s="137" t="s">
        <v>80</v>
      </c>
      <c r="G307" s="43">
        <v>3</v>
      </c>
      <c r="H307" s="135" t="str">
        <f t="shared" si="174"/>
        <v>Peak Day</v>
      </c>
      <c r="I307" s="42">
        <f>'Plt. Class.'!K$36</f>
        <v>8958.0949999999993</v>
      </c>
      <c r="J307" s="135">
        <f t="shared" si="175"/>
        <v>4050.2635774712189</v>
      </c>
      <c r="K307" s="135">
        <f t="shared" si="176"/>
        <v>2316.020400922082</v>
      </c>
      <c r="L307" s="135">
        <f t="shared" si="177"/>
        <v>121.81702480772104</v>
      </c>
      <c r="M307" s="135">
        <f t="shared" si="178"/>
        <v>1297.5188979989239</v>
      </c>
      <c r="N307" s="135">
        <f t="shared" si="179"/>
        <v>1172.4750988000519</v>
      </c>
      <c r="O307" s="135">
        <f t="shared" si="180"/>
        <v>0</v>
      </c>
      <c r="P307" s="135">
        <f t="shared" si="181"/>
        <v>0</v>
      </c>
      <c r="Q307" s="135">
        <f t="shared" si="182"/>
        <v>0</v>
      </c>
      <c r="R307" s="135">
        <f t="shared" si="183"/>
        <v>0</v>
      </c>
      <c r="S307" s="135">
        <f t="shared" si="184"/>
        <v>0</v>
      </c>
      <c r="T307" s="135">
        <f t="shared" si="185"/>
        <v>0</v>
      </c>
      <c r="U307" s="135">
        <f t="shared" si="186"/>
        <v>0</v>
      </c>
      <c r="V307" s="135">
        <f t="shared" si="187"/>
        <v>0</v>
      </c>
      <c r="W307" s="135">
        <f t="shared" si="188"/>
        <v>0</v>
      </c>
      <c r="X307" s="135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 x14ac:dyDescent="0.2">
      <c r="A308" s="44">
        <f t="shared" si="154"/>
        <v>291</v>
      </c>
      <c r="B308" s="44"/>
      <c r="C308" s="136">
        <v>35102</v>
      </c>
      <c r="D308" s="44"/>
      <c r="E308" s="137" t="s">
        <v>335</v>
      </c>
      <c r="G308" s="43">
        <v>3</v>
      </c>
      <c r="H308" s="135" t="str">
        <f t="shared" si="174"/>
        <v>Peak Day</v>
      </c>
      <c r="I308" s="42">
        <f>'Plt. Class.'!K$37</f>
        <v>76630.650000000009</v>
      </c>
      <c r="J308" s="135">
        <f t="shared" si="175"/>
        <v>34647.358686522632</v>
      </c>
      <c r="K308" s="135">
        <f t="shared" si="176"/>
        <v>19812.041369947492</v>
      </c>
      <c r="L308" s="135">
        <f t="shared" si="177"/>
        <v>1042.065058707436</v>
      </c>
      <c r="M308" s="135">
        <f t="shared" si="178"/>
        <v>11099.426445124913</v>
      </c>
      <c r="N308" s="135">
        <f t="shared" si="179"/>
        <v>10029.758439697525</v>
      </c>
      <c r="O308" s="135">
        <f t="shared" si="180"/>
        <v>0</v>
      </c>
      <c r="P308" s="135">
        <f t="shared" si="181"/>
        <v>0</v>
      </c>
      <c r="Q308" s="135">
        <f t="shared" si="182"/>
        <v>0</v>
      </c>
      <c r="R308" s="135">
        <f t="shared" si="183"/>
        <v>0</v>
      </c>
      <c r="S308" s="135">
        <f t="shared" si="184"/>
        <v>0</v>
      </c>
      <c r="T308" s="135">
        <f t="shared" si="185"/>
        <v>0</v>
      </c>
      <c r="U308" s="135">
        <f t="shared" si="186"/>
        <v>0</v>
      </c>
      <c r="V308" s="135">
        <f t="shared" si="187"/>
        <v>0</v>
      </c>
      <c r="W308" s="135">
        <f t="shared" si="188"/>
        <v>0</v>
      </c>
      <c r="X308" s="135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 x14ac:dyDescent="0.2">
      <c r="A309" s="44">
        <f t="shared" si="154"/>
        <v>292</v>
      </c>
      <c r="B309" s="44"/>
      <c r="C309" s="136">
        <v>35103</v>
      </c>
      <c r="D309" s="44"/>
      <c r="E309" s="137" t="s">
        <v>336</v>
      </c>
      <c r="G309" s="43">
        <v>3</v>
      </c>
      <c r="H309" s="135" t="str">
        <f t="shared" si="174"/>
        <v>Peak Day</v>
      </c>
      <c r="I309" s="42">
        <f>'Plt. Class.'!K$38</f>
        <v>11569.19</v>
      </c>
      <c r="J309" s="135">
        <f t="shared" si="175"/>
        <v>5230.8296437852314</v>
      </c>
      <c r="K309" s="135">
        <f t="shared" si="176"/>
        <v>2991.0913048079692</v>
      </c>
      <c r="L309" s="135">
        <f t="shared" si="177"/>
        <v>157.32410799787658</v>
      </c>
      <c r="M309" s="135">
        <f t="shared" si="178"/>
        <v>1675.7181811021399</v>
      </c>
      <c r="N309" s="135">
        <f t="shared" si="179"/>
        <v>1514.2267623067821</v>
      </c>
      <c r="O309" s="135">
        <f t="shared" si="180"/>
        <v>0</v>
      </c>
      <c r="P309" s="135">
        <f t="shared" si="181"/>
        <v>0</v>
      </c>
      <c r="Q309" s="135">
        <f t="shared" si="182"/>
        <v>0</v>
      </c>
      <c r="R309" s="135">
        <f t="shared" si="183"/>
        <v>0</v>
      </c>
      <c r="S309" s="135">
        <f t="shared" si="184"/>
        <v>0</v>
      </c>
      <c r="T309" s="135">
        <f t="shared" si="185"/>
        <v>0</v>
      </c>
      <c r="U309" s="135">
        <f t="shared" si="186"/>
        <v>0</v>
      </c>
      <c r="V309" s="135">
        <f t="shared" si="187"/>
        <v>0</v>
      </c>
      <c r="W309" s="135">
        <f t="shared" si="188"/>
        <v>0</v>
      </c>
      <c r="X309" s="135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 x14ac:dyDescent="0.2">
      <c r="A310" s="44">
        <f t="shared" si="154"/>
        <v>293</v>
      </c>
      <c r="B310" s="44"/>
      <c r="C310" s="136">
        <v>35104</v>
      </c>
      <c r="D310" s="44"/>
      <c r="E310" s="137" t="s">
        <v>337</v>
      </c>
      <c r="G310" s="43">
        <v>3</v>
      </c>
      <c r="H310" s="135" t="str">
        <f t="shared" si="174"/>
        <v>Peak Day</v>
      </c>
      <c r="I310" s="42">
        <f>'Plt. Class.'!K$39</f>
        <v>68721.264999999999</v>
      </c>
      <c r="J310" s="135">
        <f t="shared" si="175"/>
        <v>31071.253054053086</v>
      </c>
      <c r="K310" s="135">
        <f t="shared" si="176"/>
        <v>17767.153810846241</v>
      </c>
      <c r="L310" s="135">
        <f t="shared" si="177"/>
        <v>934.50896014420164</v>
      </c>
      <c r="M310" s="135">
        <f t="shared" si="178"/>
        <v>9953.8060303995462</v>
      </c>
      <c r="N310" s="135">
        <f t="shared" si="179"/>
        <v>8994.543144556912</v>
      </c>
      <c r="O310" s="135">
        <f t="shared" si="180"/>
        <v>0</v>
      </c>
      <c r="P310" s="135">
        <f t="shared" si="181"/>
        <v>0</v>
      </c>
      <c r="Q310" s="135">
        <f t="shared" si="182"/>
        <v>0</v>
      </c>
      <c r="R310" s="135">
        <f t="shared" si="183"/>
        <v>0</v>
      </c>
      <c r="S310" s="135">
        <f t="shared" si="184"/>
        <v>0</v>
      </c>
      <c r="T310" s="135">
        <f t="shared" si="185"/>
        <v>0</v>
      </c>
      <c r="U310" s="135">
        <f t="shared" si="186"/>
        <v>0</v>
      </c>
      <c r="V310" s="135">
        <f t="shared" si="187"/>
        <v>0</v>
      </c>
      <c r="W310" s="135">
        <f t="shared" si="188"/>
        <v>0</v>
      </c>
      <c r="X310" s="135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 x14ac:dyDescent="0.2">
      <c r="A311" s="44">
        <f t="shared" si="154"/>
        <v>294</v>
      </c>
      <c r="B311" s="44"/>
      <c r="C311" s="136">
        <v>35200</v>
      </c>
      <c r="D311" s="44"/>
      <c r="E311" s="137" t="s">
        <v>338</v>
      </c>
      <c r="G311" s="43">
        <v>3</v>
      </c>
      <c r="H311" s="135" t="str">
        <f t="shared" si="174"/>
        <v>Peak Day</v>
      </c>
      <c r="I311" s="42">
        <f>'Plt. Class.'!K$40</f>
        <v>4174197.7741985056</v>
      </c>
      <c r="J311" s="135">
        <f t="shared" si="175"/>
        <v>1887298.7180865619</v>
      </c>
      <c r="K311" s="135">
        <f t="shared" si="176"/>
        <v>1079194.5388531028</v>
      </c>
      <c r="L311" s="135">
        <f t="shared" si="177"/>
        <v>56763.000817905297</v>
      </c>
      <c r="M311" s="135">
        <f t="shared" si="178"/>
        <v>604604.04762481386</v>
      </c>
      <c r="N311" s="135">
        <f t="shared" si="179"/>
        <v>546337.46881612099</v>
      </c>
      <c r="O311" s="135">
        <f t="shared" si="180"/>
        <v>0</v>
      </c>
      <c r="P311" s="135">
        <f t="shared" si="181"/>
        <v>0</v>
      </c>
      <c r="Q311" s="135">
        <f t="shared" si="182"/>
        <v>0</v>
      </c>
      <c r="R311" s="135">
        <f t="shared" si="183"/>
        <v>0</v>
      </c>
      <c r="S311" s="135">
        <f t="shared" si="184"/>
        <v>0</v>
      </c>
      <c r="T311" s="135">
        <f t="shared" si="185"/>
        <v>0</v>
      </c>
      <c r="U311" s="135">
        <f t="shared" si="186"/>
        <v>0</v>
      </c>
      <c r="V311" s="135">
        <f t="shared" si="187"/>
        <v>0</v>
      </c>
      <c r="W311" s="135">
        <f t="shared" si="188"/>
        <v>0</v>
      </c>
      <c r="X311" s="135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 x14ac:dyDescent="0.2">
      <c r="A312" s="44">
        <f t="shared" si="154"/>
        <v>295</v>
      </c>
      <c r="B312" s="44"/>
      <c r="C312" s="136">
        <v>35201</v>
      </c>
      <c r="D312" s="44"/>
      <c r="E312" s="137" t="s">
        <v>339</v>
      </c>
      <c r="G312" s="43">
        <v>3</v>
      </c>
      <c r="H312" s="135" t="str">
        <f t="shared" si="174"/>
        <v>Peak Day</v>
      </c>
      <c r="I312" s="42">
        <f>'Plt. Class.'!K$41</f>
        <v>849999.26999999967</v>
      </c>
      <c r="J312" s="135">
        <f t="shared" si="175"/>
        <v>384313.97346848005</v>
      </c>
      <c r="K312" s="135">
        <f t="shared" si="176"/>
        <v>219758.29125376281</v>
      </c>
      <c r="L312" s="135">
        <f t="shared" si="177"/>
        <v>11558.750176252288</v>
      </c>
      <c r="M312" s="135">
        <f t="shared" si="178"/>
        <v>123116.59076067952</v>
      </c>
      <c r="N312" s="135">
        <f t="shared" si="179"/>
        <v>111251.66434082488</v>
      </c>
      <c r="O312" s="135">
        <f t="shared" si="180"/>
        <v>0</v>
      </c>
      <c r="P312" s="135">
        <f t="shared" si="181"/>
        <v>0</v>
      </c>
      <c r="Q312" s="135">
        <f t="shared" si="182"/>
        <v>0</v>
      </c>
      <c r="R312" s="135">
        <f t="shared" si="183"/>
        <v>0</v>
      </c>
      <c r="S312" s="135">
        <f t="shared" si="184"/>
        <v>0</v>
      </c>
      <c r="T312" s="135">
        <f t="shared" si="185"/>
        <v>0</v>
      </c>
      <c r="U312" s="135">
        <f t="shared" si="186"/>
        <v>0</v>
      </c>
      <c r="V312" s="135">
        <f t="shared" si="187"/>
        <v>0</v>
      </c>
      <c r="W312" s="135">
        <f t="shared" si="188"/>
        <v>0</v>
      </c>
      <c r="X312" s="135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 x14ac:dyDescent="0.2">
      <c r="A313" s="44">
        <f t="shared" si="154"/>
        <v>296</v>
      </c>
      <c r="B313" s="44"/>
      <c r="C313" s="136">
        <v>35202</v>
      </c>
      <c r="D313" s="44"/>
      <c r="E313" s="137" t="s">
        <v>340</v>
      </c>
      <c r="G313" s="43">
        <v>3</v>
      </c>
      <c r="H313" s="135" t="str">
        <f t="shared" si="174"/>
        <v>Peak Day</v>
      </c>
      <c r="I313" s="42">
        <f>'Plt. Class.'!K$42</f>
        <v>224654.52999999994</v>
      </c>
      <c r="J313" s="135">
        <f t="shared" si="175"/>
        <v>101574.05791888958</v>
      </c>
      <c r="K313" s="135">
        <f t="shared" si="176"/>
        <v>58082.044747188076</v>
      </c>
      <c r="L313" s="135">
        <f t="shared" si="177"/>
        <v>3054.9739039580295</v>
      </c>
      <c r="M313" s="135">
        <f t="shared" si="178"/>
        <v>32539.674807653428</v>
      </c>
      <c r="N313" s="135">
        <f t="shared" si="179"/>
        <v>29403.778622310787</v>
      </c>
      <c r="O313" s="135">
        <f t="shared" si="180"/>
        <v>0</v>
      </c>
      <c r="P313" s="135">
        <f t="shared" si="181"/>
        <v>0</v>
      </c>
      <c r="Q313" s="135">
        <f t="shared" si="182"/>
        <v>0</v>
      </c>
      <c r="R313" s="135">
        <f t="shared" si="183"/>
        <v>0</v>
      </c>
      <c r="S313" s="135">
        <f t="shared" si="184"/>
        <v>0</v>
      </c>
      <c r="T313" s="135">
        <f t="shared" si="185"/>
        <v>0</v>
      </c>
      <c r="U313" s="135">
        <f t="shared" si="186"/>
        <v>0</v>
      </c>
      <c r="V313" s="135">
        <f t="shared" si="187"/>
        <v>0</v>
      </c>
      <c r="W313" s="135">
        <f t="shared" si="188"/>
        <v>0</v>
      </c>
      <c r="X313" s="135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 x14ac:dyDescent="0.2">
      <c r="A314" s="44">
        <f t="shared" si="154"/>
        <v>297</v>
      </c>
      <c r="B314" s="44"/>
      <c r="C314" s="136">
        <v>35203</v>
      </c>
      <c r="D314" s="44"/>
      <c r="E314" s="137" t="s">
        <v>341</v>
      </c>
      <c r="G314" s="43">
        <v>3</v>
      </c>
      <c r="H314" s="135" t="str">
        <f t="shared" si="174"/>
        <v>Peak Day</v>
      </c>
      <c r="I314" s="42">
        <f>'Plt. Class.'!K$43</f>
        <v>847416.48000000033</v>
      </c>
      <c r="J314" s="135">
        <f t="shared" si="175"/>
        <v>383146.20506847376</v>
      </c>
      <c r="K314" s="135">
        <f t="shared" si="176"/>
        <v>219090.53830726066</v>
      </c>
      <c r="L314" s="135">
        <f t="shared" si="177"/>
        <v>11523.627999773578</v>
      </c>
      <c r="M314" s="135">
        <f t="shared" si="178"/>
        <v>122742.49126356973</v>
      </c>
      <c r="N314" s="135">
        <f t="shared" si="179"/>
        <v>110913.61736092245</v>
      </c>
      <c r="O314" s="135">
        <f t="shared" si="180"/>
        <v>0</v>
      </c>
      <c r="P314" s="135">
        <f t="shared" si="181"/>
        <v>0</v>
      </c>
      <c r="Q314" s="135">
        <f t="shared" si="182"/>
        <v>0</v>
      </c>
      <c r="R314" s="135">
        <f t="shared" si="183"/>
        <v>0</v>
      </c>
      <c r="S314" s="135">
        <f t="shared" si="184"/>
        <v>0</v>
      </c>
      <c r="T314" s="135">
        <f t="shared" si="185"/>
        <v>0</v>
      </c>
      <c r="U314" s="135">
        <f t="shared" si="186"/>
        <v>0</v>
      </c>
      <c r="V314" s="135">
        <f t="shared" si="187"/>
        <v>0</v>
      </c>
      <c r="W314" s="135">
        <f t="shared" si="188"/>
        <v>0</v>
      </c>
      <c r="X314" s="135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 x14ac:dyDescent="0.2">
      <c r="A315" s="44">
        <f t="shared" si="154"/>
        <v>298</v>
      </c>
      <c r="B315" s="44"/>
      <c r="C315" s="136">
        <v>35210</v>
      </c>
      <c r="D315" s="44"/>
      <c r="E315" s="137" t="s">
        <v>342</v>
      </c>
      <c r="G315" s="43">
        <v>3</v>
      </c>
      <c r="H315" s="135" t="str">
        <f t="shared" si="174"/>
        <v>Peak Day</v>
      </c>
      <c r="I315" s="42">
        <f>'Plt. Class.'!K$44</f>
        <v>89265.045000000013</v>
      </c>
      <c r="J315" s="135">
        <f t="shared" si="175"/>
        <v>40359.804233470335</v>
      </c>
      <c r="K315" s="135">
        <f t="shared" si="176"/>
        <v>23078.530123784993</v>
      </c>
      <c r="L315" s="135">
        <f t="shared" si="177"/>
        <v>1213.8744008885078</v>
      </c>
      <c r="M315" s="135">
        <f t="shared" si="178"/>
        <v>12929.4322976285</v>
      </c>
      <c r="N315" s="135">
        <f t="shared" si="179"/>
        <v>11683.403944227661</v>
      </c>
      <c r="O315" s="135">
        <f t="shared" si="180"/>
        <v>0</v>
      </c>
      <c r="P315" s="135">
        <f t="shared" si="181"/>
        <v>0</v>
      </c>
      <c r="Q315" s="135">
        <f t="shared" si="182"/>
        <v>0</v>
      </c>
      <c r="R315" s="135">
        <f t="shared" si="183"/>
        <v>0</v>
      </c>
      <c r="S315" s="135">
        <f t="shared" si="184"/>
        <v>0</v>
      </c>
      <c r="T315" s="135">
        <f t="shared" si="185"/>
        <v>0</v>
      </c>
      <c r="U315" s="135">
        <f t="shared" si="186"/>
        <v>0</v>
      </c>
      <c r="V315" s="135">
        <f t="shared" si="187"/>
        <v>0</v>
      </c>
      <c r="W315" s="135">
        <f t="shared" si="188"/>
        <v>0</v>
      </c>
      <c r="X315" s="135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 x14ac:dyDescent="0.2">
      <c r="A316" s="44">
        <f t="shared" si="154"/>
        <v>299</v>
      </c>
      <c r="B316" s="44"/>
      <c r="C316" s="136">
        <v>35211</v>
      </c>
      <c r="D316" s="44"/>
      <c r="E316" s="137" t="s">
        <v>343</v>
      </c>
      <c r="G316" s="43">
        <v>3</v>
      </c>
      <c r="H316" s="135" t="str">
        <f t="shared" si="174"/>
        <v>Peak Day</v>
      </c>
      <c r="I316" s="42">
        <f>'Plt. Class.'!K$45</f>
        <v>27307.135000000006</v>
      </c>
      <c r="J316" s="135">
        <f t="shared" si="175"/>
        <v>12346.497139803671</v>
      </c>
      <c r="K316" s="135">
        <f t="shared" si="176"/>
        <v>7059.9699769575373</v>
      </c>
      <c r="L316" s="135">
        <f t="shared" si="177"/>
        <v>371.33720302394522</v>
      </c>
      <c r="M316" s="135">
        <f t="shared" si="178"/>
        <v>3955.2520611478062</v>
      </c>
      <c r="N316" s="135">
        <f t="shared" si="179"/>
        <v>3574.0786190670406</v>
      </c>
      <c r="O316" s="135">
        <f t="shared" si="180"/>
        <v>0</v>
      </c>
      <c r="P316" s="135">
        <f t="shared" si="181"/>
        <v>0</v>
      </c>
      <c r="Q316" s="135">
        <f t="shared" si="182"/>
        <v>0</v>
      </c>
      <c r="R316" s="135">
        <f t="shared" si="183"/>
        <v>0</v>
      </c>
      <c r="S316" s="135">
        <f t="shared" si="184"/>
        <v>0</v>
      </c>
      <c r="T316" s="135">
        <f t="shared" si="185"/>
        <v>0</v>
      </c>
      <c r="U316" s="135">
        <f t="shared" si="186"/>
        <v>0</v>
      </c>
      <c r="V316" s="135">
        <f t="shared" si="187"/>
        <v>0</v>
      </c>
      <c r="W316" s="135">
        <f t="shared" si="188"/>
        <v>0</v>
      </c>
      <c r="X316" s="135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 x14ac:dyDescent="0.2">
      <c r="A317" s="44">
        <f t="shared" si="154"/>
        <v>300</v>
      </c>
      <c r="B317" s="44"/>
      <c r="C317" s="136">
        <v>35301</v>
      </c>
      <c r="D317" s="44"/>
      <c r="E317" s="140" t="s">
        <v>329</v>
      </c>
      <c r="G317" s="43">
        <v>3</v>
      </c>
      <c r="H317" s="135" t="str">
        <f t="shared" si="174"/>
        <v>Peak Day</v>
      </c>
      <c r="I317" s="42">
        <f>'Plt. Class.'!K$46</f>
        <v>87675.185000000027</v>
      </c>
      <c r="J317" s="135">
        <f t="shared" si="175"/>
        <v>39640.973717464607</v>
      </c>
      <c r="K317" s="135">
        <f t="shared" si="176"/>
        <v>22667.488692028583</v>
      </c>
      <c r="L317" s="135">
        <f t="shared" si="177"/>
        <v>1192.2546240206802</v>
      </c>
      <c r="M317" s="135">
        <f t="shared" si="178"/>
        <v>12699.151931638571</v>
      </c>
      <c r="N317" s="135">
        <f t="shared" si="179"/>
        <v>11475.316034847572</v>
      </c>
      <c r="O317" s="135">
        <f t="shared" si="180"/>
        <v>0</v>
      </c>
      <c r="P317" s="135">
        <f t="shared" si="181"/>
        <v>0</v>
      </c>
      <c r="Q317" s="135">
        <f t="shared" si="182"/>
        <v>0</v>
      </c>
      <c r="R317" s="135">
        <f t="shared" si="183"/>
        <v>0</v>
      </c>
      <c r="S317" s="135">
        <f t="shared" si="184"/>
        <v>0</v>
      </c>
      <c r="T317" s="135">
        <f t="shared" si="185"/>
        <v>0</v>
      </c>
      <c r="U317" s="135">
        <f t="shared" si="186"/>
        <v>0</v>
      </c>
      <c r="V317" s="135">
        <f t="shared" si="187"/>
        <v>0</v>
      </c>
      <c r="W317" s="135">
        <f t="shared" si="188"/>
        <v>0</v>
      </c>
      <c r="X317" s="135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 x14ac:dyDescent="0.2">
      <c r="A318" s="44">
        <f t="shared" si="154"/>
        <v>301</v>
      </c>
      <c r="B318" s="44"/>
      <c r="C318" s="136">
        <v>35302</v>
      </c>
      <c r="D318" s="44"/>
      <c r="E318" s="137" t="s">
        <v>330</v>
      </c>
      <c r="G318" s="43">
        <v>3</v>
      </c>
      <c r="H318" s="135" t="str">
        <f t="shared" si="174"/>
        <v>Peak Day</v>
      </c>
      <c r="I318" s="42">
        <f>'Plt. Class.'!K$47</f>
        <v>104659.44999999997</v>
      </c>
      <c r="J318" s="135">
        <f t="shared" si="175"/>
        <v>47320.145452037526</v>
      </c>
      <c r="K318" s="135">
        <f t="shared" si="176"/>
        <v>27058.59017450524</v>
      </c>
      <c r="L318" s="135">
        <f t="shared" si="177"/>
        <v>1423.2158530371064</v>
      </c>
      <c r="M318" s="135">
        <f t="shared" si="178"/>
        <v>15159.206754245568</v>
      </c>
      <c r="N318" s="135">
        <f t="shared" si="179"/>
        <v>13698.29176617451</v>
      </c>
      <c r="O318" s="135">
        <f t="shared" si="180"/>
        <v>0</v>
      </c>
      <c r="P318" s="135">
        <f t="shared" si="181"/>
        <v>0</v>
      </c>
      <c r="Q318" s="135">
        <f t="shared" si="182"/>
        <v>0</v>
      </c>
      <c r="R318" s="135">
        <f t="shared" si="183"/>
        <v>0</v>
      </c>
      <c r="S318" s="135">
        <f t="shared" si="184"/>
        <v>0</v>
      </c>
      <c r="T318" s="135">
        <f t="shared" si="185"/>
        <v>0</v>
      </c>
      <c r="U318" s="135">
        <f t="shared" si="186"/>
        <v>0</v>
      </c>
      <c r="V318" s="135">
        <f t="shared" si="187"/>
        <v>0</v>
      </c>
      <c r="W318" s="135">
        <f t="shared" si="188"/>
        <v>0</v>
      </c>
      <c r="X318" s="135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 x14ac:dyDescent="0.2">
      <c r="A319" s="44">
        <f t="shared" si="154"/>
        <v>302</v>
      </c>
      <c r="B319" s="44"/>
      <c r="C319" s="136">
        <v>35400</v>
      </c>
      <c r="D319" s="44"/>
      <c r="E319" s="137" t="s">
        <v>116</v>
      </c>
      <c r="G319" s="43">
        <v>3</v>
      </c>
      <c r="H319" s="135" t="str">
        <f t="shared" si="174"/>
        <v>Peak Day</v>
      </c>
      <c r="I319" s="42">
        <f>'Plt. Class.'!K$48</f>
        <v>461723.02500000008</v>
      </c>
      <c r="J319" s="135">
        <f t="shared" si="175"/>
        <v>208760.89738246062</v>
      </c>
      <c r="K319" s="135">
        <f t="shared" si="176"/>
        <v>119373.58841086824</v>
      </c>
      <c r="L319" s="135">
        <f t="shared" si="177"/>
        <v>6278.7596236388445</v>
      </c>
      <c r="M319" s="135">
        <f t="shared" si="178"/>
        <v>66877.427687329706</v>
      </c>
      <c r="N319" s="135">
        <f t="shared" si="179"/>
        <v>60432.351895702595</v>
      </c>
      <c r="O319" s="135">
        <f t="shared" si="180"/>
        <v>0</v>
      </c>
      <c r="P319" s="135">
        <f t="shared" si="181"/>
        <v>0</v>
      </c>
      <c r="Q319" s="135">
        <f t="shared" si="182"/>
        <v>0</v>
      </c>
      <c r="R319" s="135">
        <f t="shared" si="183"/>
        <v>0</v>
      </c>
      <c r="S319" s="135">
        <f t="shared" si="184"/>
        <v>0</v>
      </c>
      <c r="T319" s="135">
        <f t="shared" si="185"/>
        <v>0</v>
      </c>
      <c r="U319" s="135">
        <f t="shared" si="186"/>
        <v>0</v>
      </c>
      <c r="V319" s="135">
        <f t="shared" si="187"/>
        <v>0</v>
      </c>
      <c r="W319" s="135">
        <f t="shared" si="188"/>
        <v>0</v>
      </c>
      <c r="X319" s="135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 x14ac:dyDescent="0.2">
      <c r="A320" s="44">
        <f t="shared" si="154"/>
        <v>303</v>
      </c>
      <c r="B320" s="44"/>
      <c r="C320" s="136">
        <v>35500</v>
      </c>
      <c r="D320" s="44"/>
      <c r="E320" s="137" t="s">
        <v>344</v>
      </c>
      <c r="G320" s="43">
        <v>3</v>
      </c>
      <c r="H320" s="135" t="str">
        <f t="shared" si="174"/>
        <v>Peak Day</v>
      </c>
      <c r="I320" s="42">
        <f>'Plt. Class.'!K$49</f>
        <v>136542.18999999997</v>
      </c>
      <c r="J320" s="135">
        <f t="shared" si="175"/>
        <v>61735.431355121247</v>
      </c>
      <c r="K320" s="135">
        <f t="shared" si="176"/>
        <v>35301.534268901931</v>
      </c>
      <c r="L320" s="135">
        <f t="shared" si="177"/>
        <v>1856.7746096162809</v>
      </c>
      <c r="M320" s="135">
        <f t="shared" si="178"/>
        <v>19777.203959006874</v>
      </c>
      <c r="N320" s="135">
        <f t="shared" si="179"/>
        <v>17871.245807353622</v>
      </c>
      <c r="O320" s="135">
        <f t="shared" si="180"/>
        <v>0</v>
      </c>
      <c r="P320" s="135">
        <f t="shared" si="181"/>
        <v>0</v>
      </c>
      <c r="Q320" s="135">
        <f t="shared" si="182"/>
        <v>0</v>
      </c>
      <c r="R320" s="135">
        <f t="shared" si="183"/>
        <v>0</v>
      </c>
      <c r="S320" s="135">
        <f t="shared" si="184"/>
        <v>0</v>
      </c>
      <c r="T320" s="135">
        <f t="shared" si="185"/>
        <v>0</v>
      </c>
      <c r="U320" s="135">
        <f t="shared" si="186"/>
        <v>0</v>
      </c>
      <c r="V320" s="135">
        <f t="shared" si="187"/>
        <v>0</v>
      </c>
      <c r="W320" s="135">
        <f t="shared" si="188"/>
        <v>0</v>
      </c>
      <c r="X320" s="135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 x14ac:dyDescent="0.2">
      <c r="A321" s="44">
        <f t="shared" si="154"/>
        <v>304</v>
      </c>
      <c r="B321" s="44"/>
      <c r="C321" s="136">
        <v>35600</v>
      </c>
      <c r="D321" s="44"/>
      <c r="E321" s="137" t="s">
        <v>332</v>
      </c>
      <c r="G321" s="43">
        <v>3</v>
      </c>
      <c r="H321" s="135" t="str">
        <f t="shared" si="174"/>
        <v>Peak Day</v>
      </c>
      <c r="I321" s="42">
        <f>'Plt. Class.'!K$50</f>
        <v>207331.72500000006</v>
      </c>
      <c r="J321" s="135">
        <f t="shared" si="175"/>
        <v>93741.820579239153</v>
      </c>
      <c r="K321" s="135">
        <f t="shared" si="176"/>
        <v>53603.417340223226</v>
      </c>
      <c r="L321" s="135">
        <f t="shared" si="177"/>
        <v>2819.4090247706245</v>
      </c>
      <c r="M321" s="135">
        <f t="shared" si="178"/>
        <v>30030.584777479595</v>
      </c>
      <c r="N321" s="135">
        <f t="shared" si="179"/>
        <v>27136.493278287435</v>
      </c>
      <c r="O321" s="135">
        <f t="shared" si="180"/>
        <v>0</v>
      </c>
      <c r="P321" s="135">
        <f t="shared" si="181"/>
        <v>0</v>
      </c>
      <c r="Q321" s="135">
        <f t="shared" si="182"/>
        <v>0</v>
      </c>
      <c r="R321" s="135">
        <f t="shared" si="183"/>
        <v>0</v>
      </c>
      <c r="S321" s="135">
        <f t="shared" si="184"/>
        <v>0</v>
      </c>
      <c r="T321" s="135">
        <f t="shared" si="185"/>
        <v>0</v>
      </c>
      <c r="U321" s="135">
        <f t="shared" si="186"/>
        <v>0</v>
      </c>
      <c r="V321" s="135">
        <f t="shared" si="187"/>
        <v>0</v>
      </c>
      <c r="W321" s="135">
        <f t="shared" si="188"/>
        <v>0</v>
      </c>
      <c r="X321" s="135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 x14ac:dyDescent="0.2">
      <c r="A322" s="44">
        <f t="shared" si="154"/>
        <v>305</v>
      </c>
      <c r="B322" s="44"/>
      <c r="C322" s="44"/>
      <c r="D322" s="44"/>
      <c r="E322" s="44"/>
      <c r="G322" s="43"/>
      <c r="H322" s="135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 x14ac:dyDescent="0.2">
      <c r="A323" s="44">
        <f t="shared" si="154"/>
        <v>306</v>
      </c>
      <c r="B323" s="44"/>
      <c r="C323" s="44"/>
      <c r="D323" s="44" t="s">
        <v>345</v>
      </c>
      <c r="E323" s="44"/>
      <c r="G323" s="43"/>
      <c r="H323" s="135"/>
      <c r="I323" s="42">
        <f>'Plt. Class.'!K$52</f>
        <v>7509555.1441985061</v>
      </c>
      <c r="J323" s="42">
        <f>SUM(J305:J321)</f>
        <v>3395328.7706324654</v>
      </c>
      <c r="K323" s="42">
        <f t="shared" ref="K323:X323" si="191">SUM(K305:K321)</f>
        <v>1941515.7927899968</v>
      </c>
      <c r="L323" s="42">
        <f t="shared" si="191"/>
        <v>102118.9957569973</v>
      </c>
      <c r="M323" s="42">
        <f t="shared" si="191"/>
        <v>1087707.7900114474</v>
      </c>
      <c r="N323" s="42">
        <f t="shared" si="191"/>
        <v>982883.79500759707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 x14ac:dyDescent="0.2">
      <c r="A324" s="44">
        <f t="shared" si="154"/>
        <v>307</v>
      </c>
      <c r="B324" s="44"/>
      <c r="C324" s="44"/>
      <c r="D324" s="44"/>
      <c r="E324" s="44"/>
      <c r="G324" s="43"/>
      <c r="H324" s="135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 x14ac:dyDescent="0.2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5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 x14ac:dyDescent="0.2">
      <c r="A326" s="44">
        <f t="shared" si="154"/>
        <v>309</v>
      </c>
      <c r="B326" s="44"/>
      <c r="C326" s="44"/>
      <c r="D326" s="44"/>
      <c r="E326" s="44"/>
      <c r="G326" s="43"/>
      <c r="H326" s="135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 x14ac:dyDescent="0.2">
      <c r="A327" s="44">
        <f t="shared" si="154"/>
        <v>310</v>
      </c>
      <c r="B327" s="44"/>
      <c r="C327" s="136">
        <v>36510</v>
      </c>
      <c r="E327" s="44" t="s">
        <v>115</v>
      </c>
      <c r="G327" s="43">
        <v>3</v>
      </c>
      <c r="H327" s="135" t="str">
        <f t="shared" ref="H327:H334" si="192">VLOOKUP($G327,alloc,3)</f>
        <v>Peak Day</v>
      </c>
      <c r="I327" s="42">
        <f>'Plt. Class.'!K$56</f>
        <v>26970.37</v>
      </c>
      <c r="J327" s="135">
        <f t="shared" ref="J327:J334" si="193">$I327*VLOOKUP($G327,alloc,6)</f>
        <v>12194.234073418784</v>
      </c>
      <c r="K327" s="135">
        <f t="shared" ref="K327:K334" si="194">$I327*VLOOKUP($G327,alloc,7)</f>
        <v>6972.9029598834231</v>
      </c>
      <c r="L327" s="135">
        <f t="shared" ref="L327:L334" si="195">$I327*VLOOKUP($G327,alloc,8)</f>
        <v>366.75769026376872</v>
      </c>
      <c r="M327" s="135">
        <f t="shared" ref="M327:M334" si="196">$I327*VLOOKUP($G327,alloc,9)</f>
        <v>3906.4739502118741</v>
      </c>
      <c r="N327" s="135">
        <f t="shared" ref="N327:N334" si="197">$I327*VLOOKUP($G327,alloc,10)</f>
        <v>3530.0013262221437</v>
      </c>
      <c r="O327" s="135">
        <f t="shared" ref="O327:O334" si="198">$I327*VLOOKUP($G327,alloc,11)</f>
        <v>0</v>
      </c>
      <c r="P327" s="135">
        <f t="shared" ref="P327:P334" si="199">$I327*VLOOKUP($G327,alloc,12)</f>
        <v>0</v>
      </c>
      <c r="Q327" s="135">
        <f t="shared" ref="Q327:Q334" si="200">$I327*VLOOKUP($G327,alloc,13)</f>
        <v>0</v>
      </c>
      <c r="R327" s="135">
        <f t="shared" ref="R327:R334" si="201">$I327*VLOOKUP($G327,alloc,14)</f>
        <v>0</v>
      </c>
      <c r="S327" s="135">
        <f t="shared" ref="S327:S334" si="202">$I327*VLOOKUP($G327,alloc,15)</f>
        <v>0</v>
      </c>
      <c r="T327" s="135">
        <f t="shared" ref="T327:T334" si="203">$I327*VLOOKUP($G327,alloc,16)</f>
        <v>0</v>
      </c>
      <c r="U327" s="135">
        <f t="shared" ref="U327:U334" si="204">$I327*VLOOKUP($G327,alloc,17)</f>
        <v>0</v>
      </c>
      <c r="V327" s="135">
        <f t="shared" ref="V327:V334" si="205">$I327*VLOOKUP($G327,alloc,18)</f>
        <v>0</v>
      </c>
      <c r="W327" s="135">
        <f t="shared" ref="W327:W334" si="206">$I327*VLOOKUP($G327,alloc,19)</f>
        <v>0</v>
      </c>
      <c r="X327" s="135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 x14ac:dyDescent="0.2">
      <c r="A328" s="44">
        <f t="shared" si="154"/>
        <v>311</v>
      </c>
      <c r="B328" s="44"/>
      <c r="C328" s="136">
        <v>36520</v>
      </c>
      <c r="E328" s="44" t="s">
        <v>137</v>
      </c>
      <c r="G328" s="43">
        <v>3</v>
      </c>
      <c r="H328" s="135" t="str">
        <f t="shared" si="192"/>
        <v>Peak Day</v>
      </c>
      <c r="I328" s="42">
        <f>'Plt. Class.'!K$57</f>
        <v>867772</v>
      </c>
      <c r="J328" s="135">
        <f t="shared" si="193"/>
        <v>392349.63741167681</v>
      </c>
      <c r="K328" s="135">
        <f t="shared" si="194"/>
        <v>224353.24199497292</v>
      </c>
      <c r="L328" s="135">
        <f t="shared" si="195"/>
        <v>11800.433379133143</v>
      </c>
      <c r="M328" s="135">
        <f t="shared" si="196"/>
        <v>125690.84935517231</v>
      </c>
      <c r="N328" s="135">
        <f t="shared" si="197"/>
        <v>113577.83785904465</v>
      </c>
      <c r="O328" s="135">
        <f t="shared" si="198"/>
        <v>0</v>
      </c>
      <c r="P328" s="135">
        <f t="shared" si="199"/>
        <v>0</v>
      </c>
      <c r="Q328" s="135">
        <f t="shared" si="200"/>
        <v>0</v>
      </c>
      <c r="R328" s="135">
        <f t="shared" si="201"/>
        <v>0</v>
      </c>
      <c r="S328" s="135">
        <f t="shared" si="202"/>
        <v>0</v>
      </c>
      <c r="T328" s="135">
        <f t="shared" si="203"/>
        <v>0</v>
      </c>
      <c r="U328" s="135">
        <f t="shared" si="204"/>
        <v>0</v>
      </c>
      <c r="V328" s="135">
        <f t="shared" si="205"/>
        <v>0</v>
      </c>
      <c r="W328" s="135">
        <f t="shared" si="206"/>
        <v>0</v>
      </c>
      <c r="X328" s="135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 x14ac:dyDescent="0.2">
      <c r="A329" s="44">
        <f t="shared" si="154"/>
        <v>312</v>
      </c>
      <c r="B329" s="44"/>
      <c r="C329" s="136">
        <v>36602</v>
      </c>
      <c r="E329" s="137" t="s">
        <v>139</v>
      </c>
      <c r="G329" s="43">
        <v>3</v>
      </c>
      <c r="H329" s="135" t="str">
        <f t="shared" si="192"/>
        <v>Peak Day</v>
      </c>
      <c r="I329" s="42">
        <f>'Plt. Class.'!K$58</f>
        <v>49001.719999999987</v>
      </c>
      <c r="J329" s="135">
        <f t="shared" si="193"/>
        <v>22155.366933420883</v>
      </c>
      <c r="K329" s="135">
        <f t="shared" si="194"/>
        <v>12668.874710557498</v>
      </c>
      <c r="L329" s="135">
        <f t="shared" si="195"/>
        <v>666.35191308654339</v>
      </c>
      <c r="M329" s="135">
        <f t="shared" si="196"/>
        <v>7097.5645753312301</v>
      </c>
      <c r="N329" s="135">
        <f t="shared" si="197"/>
        <v>6413.5618676038221</v>
      </c>
      <c r="O329" s="135">
        <f t="shared" si="198"/>
        <v>0</v>
      </c>
      <c r="P329" s="135">
        <f t="shared" si="199"/>
        <v>0</v>
      </c>
      <c r="Q329" s="135">
        <f t="shared" si="200"/>
        <v>0</v>
      </c>
      <c r="R329" s="135">
        <f t="shared" si="201"/>
        <v>0</v>
      </c>
      <c r="S329" s="135">
        <f t="shared" si="202"/>
        <v>0</v>
      </c>
      <c r="T329" s="135">
        <f t="shared" si="203"/>
        <v>0</v>
      </c>
      <c r="U329" s="135">
        <f t="shared" si="204"/>
        <v>0</v>
      </c>
      <c r="V329" s="135">
        <f t="shared" si="205"/>
        <v>0</v>
      </c>
      <c r="W329" s="135">
        <f t="shared" si="206"/>
        <v>0</v>
      </c>
      <c r="X329" s="135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 x14ac:dyDescent="0.2">
      <c r="A330" s="44">
        <f t="shared" si="154"/>
        <v>313</v>
      </c>
      <c r="B330" s="44"/>
      <c r="C330" s="136">
        <v>36603</v>
      </c>
      <c r="E330" s="137" t="s">
        <v>270</v>
      </c>
      <c r="G330" s="43">
        <v>3</v>
      </c>
      <c r="H330" s="135" t="str">
        <f t="shared" si="192"/>
        <v>Peak Day</v>
      </c>
      <c r="I330" s="42">
        <f>'Plt. Class.'!K$59</f>
        <v>60826.290000000008</v>
      </c>
      <c r="J330" s="135">
        <f t="shared" si="193"/>
        <v>27501.662679364519</v>
      </c>
      <c r="K330" s="135">
        <f t="shared" si="194"/>
        <v>15725.991804329253</v>
      </c>
      <c r="L330" s="135">
        <f t="shared" si="195"/>
        <v>827.14881656106968</v>
      </c>
      <c r="M330" s="135">
        <f t="shared" si="196"/>
        <v>8810.2728057877248</v>
      </c>
      <c r="N330" s="135">
        <f t="shared" si="197"/>
        <v>7961.2138939574343</v>
      </c>
      <c r="O330" s="135">
        <f t="shared" si="198"/>
        <v>0</v>
      </c>
      <c r="P330" s="135">
        <f t="shared" si="199"/>
        <v>0</v>
      </c>
      <c r="Q330" s="135">
        <f t="shared" si="200"/>
        <v>0</v>
      </c>
      <c r="R330" s="135">
        <f t="shared" si="201"/>
        <v>0</v>
      </c>
      <c r="S330" s="135">
        <f t="shared" si="202"/>
        <v>0</v>
      </c>
      <c r="T330" s="135">
        <f t="shared" si="203"/>
        <v>0</v>
      </c>
      <c r="U330" s="135">
        <f t="shared" si="204"/>
        <v>0</v>
      </c>
      <c r="V330" s="135">
        <f t="shared" si="205"/>
        <v>0</v>
      </c>
      <c r="W330" s="135">
        <f t="shared" si="206"/>
        <v>0</v>
      </c>
      <c r="X330" s="135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 x14ac:dyDescent="0.2">
      <c r="A331" s="44">
        <f t="shared" si="154"/>
        <v>314</v>
      </c>
      <c r="B331" s="44"/>
      <c r="C331" s="136">
        <v>36700</v>
      </c>
      <c r="E331" s="137" t="s">
        <v>271</v>
      </c>
      <c r="G331" s="43">
        <v>3</v>
      </c>
      <c r="H331" s="135" t="str">
        <f t="shared" si="192"/>
        <v>Peak Day</v>
      </c>
      <c r="I331" s="42">
        <f>'Plt. Class.'!K$60</f>
        <v>139637.67999999996</v>
      </c>
      <c r="J331" s="135">
        <f t="shared" si="193"/>
        <v>63135.009100325595</v>
      </c>
      <c r="K331" s="135">
        <f t="shared" si="194"/>
        <v>36101.840359744936</v>
      </c>
      <c r="L331" s="135">
        <f t="shared" si="195"/>
        <v>1898.8687582184168</v>
      </c>
      <c r="M331" s="135">
        <f t="shared" si="196"/>
        <v>20225.564550579824</v>
      </c>
      <c r="N331" s="135">
        <f t="shared" si="197"/>
        <v>18276.39723113117</v>
      </c>
      <c r="O331" s="135">
        <f t="shared" si="198"/>
        <v>0</v>
      </c>
      <c r="P331" s="135">
        <f t="shared" si="199"/>
        <v>0</v>
      </c>
      <c r="Q331" s="135">
        <f t="shared" si="200"/>
        <v>0</v>
      </c>
      <c r="R331" s="135">
        <f t="shared" si="201"/>
        <v>0</v>
      </c>
      <c r="S331" s="135">
        <f t="shared" si="202"/>
        <v>0</v>
      </c>
      <c r="T331" s="135">
        <f t="shared" si="203"/>
        <v>0</v>
      </c>
      <c r="U331" s="135">
        <f t="shared" si="204"/>
        <v>0</v>
      </c>
      <c r="V331" s="135">
        <f t="shared" si="205"/>
        <v>0</v>
      </c>
      <c r="W331" s="135">
        <f t="shared" si="206"/>
        <v>0</v>
      </c>
      <c r="X331" s="135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 x14ac:dyDescent="0.2">
      <c r="A332" s="44">
        <f t="shared" si="154"/>
        <v>315</v>
      </c>
      <c r="B332" s="44"/>
      <c r="C332" s="136">
        <v>36701</v>
      </c>
      <c r="E332" s="137" t="s">
        <v>272</v>
      </c>
      <c r="G332" s="43">
        <v>3</v>
      </c>
      <c r="H332" s="135" t="str">
        <f t="shared" si="192"/>
        <v>Peak Day</v>
      </c>
      <c r="I332" s="42">
        <f>'Plt. Class.'!K$61</f>
        <v>27047830.765633367</v>
      </c>
      <c r="J332" s="135">
        <f t="shared" si="193"/>
        <v>12229256.756001171</v>
      </c>
      <c r="K332" s="135">
        <f t="shared" si="194"/>
        <v>6992929.6188413734</v>
      </c>
      <c r="L332" s="135">
        <f t="shared" si="195"/>
        <v>367811.04368419852</v>
      </c>
      <c r="M332" s="135">
        <f t="shared" si="196"/>
        <v>3917693.6132387524</v>
      </c>
      <c r="N332" s="135">
        <f t="shared" si="197"/>
        <v>3540139.7338678665</v>
      </c>
      <c r="O332" s="135">
        <f t="shared" si="198"/>
        <v>0</v>
      </c>
      <c r="P332" s="135">
        <f t="shared" si="199"/>
        <v>0</v>
      </c>
      <c r="Q332" s="135">
        <f t="shared" si="200"/>
        <v>0</v>
      </c>
      <c r="R332" s="135">
        <f t="shared" si="201"/>
        <v>0</v>
      </c>
      <c r="S332" s="135">
        <f t="shared" si="202"/>
        <v>0</v>
      </c>
      <c r="T332" s="135">
        <f t="shared" si="203"/>
        <v>0</v>
      </c>
      <c r="U332" s="135">
        <f t="shared" si="204"/>
        <v>0</v>
      </c>
      <c r="V332" s="135">
        <f t="shared" si="205"/>
        <v>0</v>
      </c>
      <c r="W332" s="135">
        <f t="shared" si="206"/>
        <v>0</v>
      </c>
      <c r="X332" s="135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 x14ac:dyDescent="0.2">
      <c r="A333" s="44">
        <f t="shared" si="154"/>
        <v>316</v>
      </c>
      <c r="B333" s="44"/>
      <c r="C333" s="136">
        <v>36900</v>
      </c>
      <c r="E333" s="137" t="s">
        <v>273</v>
      </c>
      <c r="G333" s="43">
        <v>3</v>
      </c>
      <c r="H333" s="135" t="str">
        <f t="shared" si="192"/>
        <v>Peak Day</v>
      </c>
      <c r="I333" s="42">
        <f>'Plt. Class.'!K$62</f>
        <v>731466.6399999999</v>
      </c>
      <c r="J333" s="135">
        <f t="shared" si="193"/>
        <v>330721.28506420751</v>
      </c>
      <c r="K333" s="135">
        <f t="shared" si="194"/>
        <v>189112.93760938325</v>
      </c>
      <c r="L333" s="135">
        <f t="shared" si="195"/>
        <v>9946.8793120524333</v>
      </c>
      <c r="M333" s="135">
        <f t="shared" si="196"/>
        <v>105947.94860467271</v>
      </c>
      <c r="N333" s="135">
        <f t="shared" si="197"/>
        <v>95737.589409683846</v>
      </c>
      <c r="O333" s="135">
        <f t="shared" si="198"/>
        <v>0</v>
      </c>
      <c r="P333" s="135">
        <f t="shared" si="199"/>
        <v>0</v>
      </c>
      <c r="Q333" s="135">
        <f t="shared" si="200"/>
        <v>0</v>
      </c>
      <c r="R333" s="135">
        <f t="shared" si="201"/>
        <v>0</v>
      </c>
      <c r="S333" s="135">
        <f t="shared" si="202"/>
        <v>0</v>
      </c>
      <c r="T333" s="135">
        <f t="shared" si="203"/>
        <v>0</v>
      </c>
      <c r="U333" s="135">
        <f t="shared" si="204"/>
        <v>0</v>
      </c>
      <c r="V333" s="135">
        <f t="shared" si="205"/>
        <v>0</v>
      </c>
      <c r="W333" s="135">
        <f t="shared" si="206"/>
        <v>0</v>
      </c>
      <c r="X333" s="135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 x14ac:dyDescent="0.2">
      <c r="A334" s="44">
        <f t="shared" si="154"/>
        <v>317</v>
      </c>
      <c r="B334" s="44"/>
      <c r="C334" s="136">
        <v>36901</v>
      </c>
      <c r="E334" s="137" t="s">
        <v>273</v>
      </c>
      <c r="G334" s="43">
        <v>3</v>
      </c>
      <c r="H334" s="135" t="str">
        <f t="shared" si="192"/>
        <v>Peak Day</v>
      </c>
      <c r="I334" s="42">
        <f>'Plt. Class.'!K$63</f>
        <v>2269555.91</v>
      </c>
      <c r="J334" s="135">
        <f t="shared" si="193"/>
        <v>1026144.4692546295</v>
      </c>
      <c r="K334" s="135">
        <f t="shared" si="194"/>
        <v>586769.59650386393</v>
      </c>
      <c r="L334" s="135">
        <f t="shared" si="195"/>
        <v>30862.649769954431</v>
      </c>
      <c r="M334" s="135">
        <f t="shared" si="196"/>
        <v>328729.67782660772</v>
      </c>
      <c r="N334" s="135">
        <f t="shared" si="197"/>
        <v>297049.51664494426</v>
      </c>
      <c r="O334" s="135">
        <f t="shared" si="198"/>
        <v>0</v>
      </c>
      <c r="P334" s="135">
        <f t="shared" si="199"/>
        <v>0</v>
      </c>
      <c r="Q334" s="135">
        <f t="shared" si="200"/>
        <v>0</v>
      </c>
      <c r="R334" s="135">
        <f t="shared" si="201"/>
        <v>0</v>
      </c>
      <c r="S334" s="135">
        <f t="shared" si="202"/>
        <v>0</v>
      </c>
      <c r="T334" s="135">
        <f t="shared" si="203"/>
        <v>0</v>
      </c>
      <c r="U334" s="135">
        <f t="shared" si="204"/>
        <v>0</v>
      </c>
      <c r="V334" s="135">
        <f t="shared" si="205"/>
        <v>0</v>
      </c>
      <c r="W334" s="135">
        <f t="shared" si="206"/>
        <v>0</v>
      </c>
      <c r="X334" s="135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 x14ac:dyDescent="0.2">
      <c r="A335" s="44">
        <f t="shared" si="154"/>
        <v>318</v>
      </c>
      <c r="B335" s="44"/>
      <c r="C335" s="44"/>
      <c r="D335" s="44"/>
      <c r="E335" s="44"/>
      <c r="G335" s="43"/>
      <c r="H335" s="135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 x14ac:dyDescent="0.2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5"/>
      <c r="I336" s="42">
        <f>'Plt. Class.'!K$65</f>
        <v>31193061.375633366</v>
      </c>
      <c r="J336" s="42">
        <f>SUM(J327:J334)</f>
        <v>14103458.420518214</v>
      </c>
      <c r="K336" s="42">
        <f t="shared" ref="K336:X336" si="209">SUM(K327:K334)</f>
        <v>8064635.0047841081</v>
      </c>
      <c r="L336" s="42">
        <f t="shared" si="209"/>
        <v>424180.13332346833</v>
      </c>
      <c r="M336" s="42">
        <f t="shared" si="209"/>
        <v>4518101.9649071163</v>
      </c>
      <c r="N336" s="42">
        <f t="shared" si="209"/>
        <v>4082685.8521004538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 x14ac:dyDescent="0.2">
      <c r="A337" s="44">
        <f t="shared" si="154"/>
        <v>320</v>
      </c>
      <c r="B337" s="44"/>
      <c r="C337" s="44"/>
      <c r="D337" s="44"/>
      <c r="E337" s="44"/>
      <c r="G337" s="43"/>
      <c r="H337" s="135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 x14ac:dyDescent="0.2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5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 x14ac:dyDescent="0.2">
      <c r="A339" s="44">
        <f t="shared" si="154"/>
        <v>322</v>
      </c>
      <c r="B339" s="44"/>
      <c r="C339" s="44"/>
      <c r="D339" s="44"/>
      <c r="E339" s="44"/>
      <c r="G339" s="43"/>
      <c r="H339" s="135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 x14ac:dyDescent="0.2">
      <c r="A340" s="44">
        <f t="shared" si="154"/>
        <v>323</v>
      </c>
      <c r="B340" s="44"/>
      <c r="C340" s="136">
        <v>37400</v>
      </c>
      <c r="E340" s="137" t="s">
        <v>115</v>
      </c>
      <c r="G340" s="43">
        <v>3</v>
      </c>
      <c r="H340" s="135" t="str">
        <f t="shared" ref="H340:H360" si="210">VLOOKUP($G340,alloc,3)</f>
        <v>Peak Day</v>
      </c>
      <c r="I340" s="42">
        <f>'Plt. Class.'!K$69</f>
        <v>531166.79</v>
      </c>
      <c r="J340" s="135">
        <f t="shared" ref="J340:J360" si="211">$I340*VLOOKUP($G340,alloc,6)</f>
        <v>240158.81759451135</v>
      </c>
      <c r="K340" s="135">
        <f t="shared" ref="K340:K360" si="212">$I340*VLOOKUP($G340,alloc,7)</f>
        <v>137327.53692970384</v>
      </c>
      <c r="L340" s="135">
        <f t="shared" ref="L340:L360" si="213">$I340*VLOOKUP($G340,alloc,8)</f>
        <v>7223.0935298707545</v>
      </c>
      <c r="M340" s="135">
        <f t="shared" ref="M340:M360" si="214">$I340*VLOOKUP($G340,alloc,9)</f>
        <v>76935.882909751002</v>
      </c>
      <c r="N340" s="135">
        <f t="shared" ref="N340:N360" si="215">$I340*VLOOKUP($G340,alloc,10)</f>
        <v>69521.459036162982</v>
      </c>
      <c r="O340" s="135">
        <f t="shared" ref="O340:O360" si="216">$I340*VLOOKUP($G340,alloc,11)</f>
        <v>0</v>
      </c>
      <c r="P340" s="135">
        <f t="shared" ref="P340:P360" si="217">$I340*VLOOKUP($G340,alloc,12)</f>
        <v>0</v>
      </c>
      <c r="Q340" s="135">
        <f t="shared" ref="Q340:Q360" si="218">$I340*VLOOKUP($G340,alloc,13)</f>
        <v>0</v>
      </c>
      <c r="R340" s="135">
        <f t="shared" ref="R340:R360" si="219">$I340*VLOOKUP($G340,alloc,14)</f>
        <v>0</v>
      </c>
      <c r="S340" s="135">
        <f t="shared" ref="S340:S360" si="220">$I340*VLOOKUP($G340,alloc,15)</f>
        <v>0</v>
      </c>
      <c r="T340" s="135">
        <f t="shared" ref="T340:T360" si="221">$I340*VLOOKUP($G340,alloc,16)</f>
        <v>0</v>
      </c>
      <c r="U340" s="135">
        <f t="shared" ref="U340:U360" si="222">$I340*VLOOKUP($G340,alloc,17)</f>
        <v>0</v>
      </c>
      <c r="V340" s="135">
        <f t="shared" ref="V340:V360" si="223">$I340*VLOOKUP($G340,alloc,18)</f>
        <v>0</v>
      </c>
      <c r="W340" s="135">
        <f t="shared" ref="W340:W360" si="224">$I340*VLOOKUP($G340,alloc,19)</f>
        <v>0</v>
      </c>
      <c r="X340" s="135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 x14ac:dyDescent="0.2">
      <c r="A341" s="44">
        <f t="shared" si="154"/>
        <v>324</v>
      </c>
      <c r="B341" s="44"/>
      <c r="C341" s="136">
        <v>37401</v>
      </c>
      <c r="E341" s="137" t="s">
        <v>274</v>
      </c>
      <c r="G341" s="43">
        <v>3</v>
      </c>
      <c r="H341" s="135" t="str">
        <f t="shared" si="210"/>
        <v>Peak Day</v>
      </c>
      <c r="I341" s="42">
        <f>'Plt. Class.'!K$70</f>
        <v>37326.419999999991</v>
      </c>
      <c r="J341" s="135">
        <f t="shared" si="211"/>
        <v>16876.561300521287</v>
      </c>
      <c r="K341" s="135">
        <f t="shared" si="212"/>
        <v>9650.349791265442</v>
      </c>
      <c r="L341" s="135">
        <f t="shared" si="213"/>
        <v>507.58486387155017</v>
      </c>
      <c r="M341" s="135">
        <f t="shared" si="214"/>
        <v>5406.477085211196</v>
      </c>
      <c r="N341" s="135">
        <f t="shared" si="215"/>
        <v>4885.4469591305096</v>
      </c>
      <c r="O341" s="135">
        <f t="shared" si="216"/>
        <v>0</v>
      </c>
      <c r="P341" s="135">
        <f t="shared" si="217"/>
        <v>0</v>
      </c>
      <c r="Q341" s="135">
        <f t="shared" si="218"/>
        <v>0</v>
      </c>
      <c r="R341" s="135">
        <f t="shared" si="219"/>
        <v>0</v>
      </c>
      <c r="S341" s="135">
        <f t="shared" si="220"/>
        <v>0</v>
      </c>
      <c r="T341" s="135">
        <f t="shared" si="221"/>
        <v>0</v>
      </c>
      <c r="U341" s="135">
        <f t="shared" si="222"/>
        <v>0</v>
      </c>
      <c r="V341" s="135">
        <f t="shared" si="223"/>
        <v>0</v>
      </c>
      <c r="W341" s="135">
        <f t="shared" si="224"/>
        <v>0</v>
      </c>
      <c r="X341" s="135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 x14ac:dyDescent="0.2">
      <c r="A342" s="44">
        <f t="shared" si="154"/>
        <v>325</v>
      </c>
      <c r="B342" s="44"/>
      <c r="C342" s="136">
        <v>37402</v>
      </c>
      <c r="E342" s="137" t="s">
        <v>275</v>
      </c>
      <c r="G342" s="43">
        <v>3</v>
      </c>
      <c r="H342" s="135" t="str">
        <f t="shared" si="210"/>
        <v>Peak Day</v>
      </c>
      <c r="I342" s="42">
        <f>'Plt. Class.'!K$71</f>
        <v>3645748.7823199756</v>
      </c>
      <c r="J342" s="135">
        <f t="shared" si="211"/>
        <v>1648368.7107181433</v>
      </c>
      <c r="K342" s="135">
        <f t="shared" si="212"/>
        <v>942569.65978703089</v>
      </c>
      <c r="L342" s="135">
        <f t="shared" si="213"/>
        <v>49576.865378028619</v>
      </c>
      <c r="M342" s="135">
        <f t="shared" si="214"/>
        <v>528061.8192167792</v>
      </c>
      <c r="N342" s="135">
        <f t="shared" si="215"/>
        <v>477171.7272199929</v>
      </c>
      <c r="O342" s="135">
        <f t="shared" si="216"/>
        <v>0</v>
      </c>
      <c r="P342" s="135">
        <f t="shared" si="217"/>
        <v>0</v>
      </c>
      <c r="Q342" s="135">
        <f t="shared" si="218"/>
        <v>0</v>
      </c>
      <c r="R342" s="135">
        <f t="shared" si="219"/>
        <v>0</v>
      </c>
      <c r="S342" s="135">
        <f t="shared" si="220"/>
        <v>0</v>
      </c>
      <c r="T342" s="135">
        <f t="shared" si="221"/>
        <v>0</v>
      </c>
      <c r="U342" s="135">
        <f t="shared" si="222"/>
        <v>0</v>
      </c>
      <c r="V342" s="135">
        <f t="shared" si="223"/>
        <v>0</v>
      </c>
      <c r="W342" s="135">
        <f t="shared" si="224"/>
        <v>0</v>
      </c>
      <c r="X342" s="135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 x14ac:dyDescent="0.2">
      <c r="A343" s="44">
        <f t="shared" si="154"/>
        <v>326</v>
      </c>
      <c r="B343" s="44"/>
      <c r="C343" s="136">
        <v>37403</v>
      </c>
      <c r="E343" s="137" t="s">
        <v>276</v>
      </c>
      <c r="G343" s="43">
        <v>3</v>
      </c>
      <c r="H343" s="135" t="str">
        <f t="shared" si="210"/>
        <v>Peak Day</v>
      </c>
      <c r="I343" s="42">
        <f>'Plt. Class.'!K$72</f>
        <v>2783.89</v>
      </c>
      <c r="J343" s="135">
        <f t="shared" si="211"/>
        <v>1258.6926428762313</v>
      </c>
      <c r="K343" s="135">
        <f t="shared" si="212"/>
        <v>719.74521747346671</v>
      </c>
      <c r="L343" s="135">
        <f t="shared" si="213"/>
        <v>37.856843133720567</v>
      </c>
      <c r="M343" s="135">
        <f t="shared" si="214"/>
        <v>403.22745906916867</v>
      </c>
      <c r="N343" s="135">
        <f t="shared" si="215"/>
        <v>364.36783744741223</v>
      </c>
      <c r="O343" s="135">
        <f t="shared" si="216"/>
        <v>0</v>
      </c>
      <c r="P343" s="135">
        <f t="shared" si="217"/>
        <v>0</v>
      </c>
      <c r="Q343" s="135">
        <f t="shared" si="218"/>
        <v>0</v>
      </c>
      <c r="R343" s="135">
        <f t="shared" si="219"/>
        <v>0</v>
      </c>
      <c r="S343" s="135">
        <f t="shared" si="220"/>
        <v>0</v>
      </c>
      <c r="T343" s="135">
        <f t="shared" si="221"/>
        <v>0</v>
      </c>
      <c r="U343" s="135">
        <f t="shared" si="222"/>
        <v>0</v>
      </c>
      <c r="V343" s="135">
        <f t="shared" si="223"/>
        <v>0</v>
      </c>
      <c r="W343" s="135">
        <f t="shared" si="224"/>
        <v>0</v>
      </c>
      <c r="X343" s="135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 x14ac:dyDescent="0.2">
      <c r="A344" s="44">
        <f t="shared" si="154"/>
        <v>327</v>
      </c>
      <c r="B344" s="44"/>
      <c r="C344" s="136">
        <v>37500</v>
      </c>
      <c r="E344" s="137" t="s">
        <v>139</v>
      </c>
      <c r="G344" s="43">
        <v>3</v>
      </c>
      <c r="H344" s="135" t="str">
        <f t="shared" si="210"/>
        <v>Peak Day</v>
      </c>
      <c r="I344" s="42">
        <f>'Plt. Class.'!K$73</f>
        <v>336167.54</v>
      </c>
      <c r="J344" s="135">
        <f t="shared" si="211"/>
        <v>151992.93412160722</v>
      </c>
      <c r="K344" s="135">
        <f t="shared" si="212"/>
        <v>86912.550131226555</v>
      </c>
      <c r="L344" s="135">
        <f t="shared" si="213"/>
        <v>4571.3881756925502</v>
      </c>
      <c r="M344" s="135">
        <f t="shared" si="214"/>
        <v>48691.572934179552</v>
      </c>
      <c r="N344" s="135">
        <f t="shared" si="215"/>
        <v>43999.094637294023</v>
      </c>
      <c r="O344" s="135">
        <f t="shared" si="216"/>
        <v>0</v>
      </c>
      <c r="P344" s="135">
        <f t="shared" si="217"/>
        <v>0</v>
      </c>
      <c r="Q344" s="135">
        <f t="shared" si="218"/>
        <v>0</v>
      </c>
      <c r="R344" s="135">
        <f t="shared" si="219"/>
        <v>0</v>
      </c>
      <c r="S344" s="135">
        <f t="shared" si="220"/>
        <v>0</v>
      </c>
      <c r="T344" s="135">
        <f t="shared" si="221"/>
        <v>0</v>
      </c>
      <c r="U344" s="135">
        <f t="shared" si="222"/>
        <v>0</v>
      </c>
      <c r="V344" s="135">
        <f t="shared" si="223"/>
        <v>0</v>
      </c>
      <c r="W344" s="135">
        <f t="shared" si="224"/>
        <v>0</v>
      </c>
      <c r="X344" s="135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 x14ac:dyDescent="0.2">
      <c r="A345" s="44">
        <f t="shared" si="154"/>
        <v>328</v>
      </c>
      <c r="B345" s="44"/>
      <c r="C345" s="136">
        <v>37501</v>
      </c>
      <c r="E345" s="137" t="s">
        <v>277</v>
      </c>
      <c r="G345" s="43">
        <v>3</v>
      </c>
      <c r="H345" s="135" t="str">
        <f t="shared" si="210"/>
        <v>Peak Day</v>
      </c>
      <c r="I345" s="42">
        <f>'Plt. Class.'!K$74</f>
        <v>99818.12999999999</v>
      </c>
      <c r="J345" s="135">
        <f t="shared" si="211"/>
        <v>45131.217776802681</v>
      </c>
      <c r="K345" s="135">
        <f t="shared" si="212"/>
        <v>25806.918263525054</v>
      </c>
      <c r="L345" s="135">
        <f t="shared" si="213"/>
        <v>1357.3809630809144</v>
      </c>
      <c r="M345" s="135">
        <f t="shared" si="214"/>
        <v>14457.974607091499</v>
      </c>
      <c r="N345" s="135">
        <f t="shared" si="215"/>
        <v>13064.638389499822</v>
      </c>
      <c r="O345" s="135">
        <f t="shared" si="216"/>
        <v>0</v>
      </c>
      <c r="P345" s="135">
        <f t="shared" si="217"/>
        <v>0</v>
      </c>
      <c r="Q345" s="135">
        <f t="shared" si="218"/>
        <v>0</v>
      </c>
      <c r="R345" s="135">
        <f t="shared" si="219"/>
        <v>0</v>
      </c>
      <c r="S345" s="135">
        <f t="shared" si="220"/>
        <v>0</v>
      </c>
      <c r="T345" s="135">
        <f t="shared" si="221"/>
        <v>0</v>
      </c>
      <c r="U345" s="135">
        <f t="shared" si="222"/>
        <v>0</v>
      </c>
      <c r="V345" s="135">
        <f t="shared" si="223"/>
        <v>0</v>
      </c>
      <c r="W345" s="135">
        <f t="shared" si="224"/>
        <v>0</v>
      </c>
      <c r="X345" s="135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 x14ac:dyDescent="0.2">
      <c r="A346" s="44">
        <f t="shared" si="154"/>
        <v>329</v>
      </c>
      <c r="B346" s="44"/>
      <c r="C346" s="136">
        <v>37502</v>
      </c>
      <c r="E346" s="137" t="s">
        <v>275</v>
      </c>
      <c r="G346" s="43">
        <v>3</v>
      </c>
      <c r="H346" s="135" t="str">
        <f t="shared" si="210"/>
        <v>Peak Day</v>
      </c>
      <c r="I346" s="42">
        <f>'Plt. Class.'!K$75</f>
        <v>46264.189999999995</v>
      </c>
      <c r="J346" s="135">
        <f t="shared" si="211"/>
        <v>20917.635244793473</v>
      </c>
      <c r="K346" s="135">
        <f t="shared" si="212"/>
        <v>11961.115379121942</v>
      </c>
      <c r="L346" s="135">
        <f t="shared" si="213"/>
        <v>629.12549832739205</v>
      </c>
      <c r="M346" s="135">
        <f t="shared" si="214"/>
        <v>6701.0520457321381</v>
      </c>
      <c r="N346" s="135">
        <f t="shared" si="215"/>
        <v>6055.2618320250422</v>
      </c>
      <c r="O346" s="135">
        <f t="shared" si="216"/>
        <v>0</v>
      </c>
      <c r="P346" s="135">
        <f t="shared" si="217"/>
        <v>0</v>
      </c>
      <c r="Q346" s="135">
        <f t="shared" si="218"/>
        <v>0</v>
      </c>
      <c r="R346" s="135">
        <f t="shared" si="219"/>
        <v>0</v>
      </c>
      <c r="S346" s="135">
        <f t="shared" si="220"/>
        <v>0</v>
      </c>
      <c r="T346" s="135">
        <f t="shared" si="221"/>
        <v>0</v>
      </c>
      <c r="U346" s="135">
        <f t="shared" si="222"/>
        <v>0</v>
      </c>
      <c r="V346" s="135">
        <f t="shared" si="223"/>
        <v>0</v>
      </c>
      <c r="W346" s="135">
        <f t="shared" si="224"/>
        <v>0</v>
      </c>
      <c r="X346" s="135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 x14ac:dyDescent="0.2">
      <c r="A347" s="44">
        <f t="shared" si="154"/>
        <v>330</v>
      </c>
      <c r="B347" s="44"/>
      <c r="C347" s="136">
        <v>37503</v>
      </c>
      <c r="E347" s="137" t="s">
        <v>278</v>
      </c>
      <c r="G347" s="43">
        <v>3</v>
      </c>
      <c r="H347" s="135" t="str">
        <f t="shared" si="210"/>
        <v>Peak Day</v>
      </c>
      <c r="I347" s="42">
        <f>'Plt. Class.'!K$76</f>
        <v>4005.0800000000013</v>
      </c>
      <c r="J347" s="135">
        <f t="shared" si="211"/>
        <v>1810.8347420805915</v>
      </c>
      <c r="K347" s="135">
        <f t="shared" si="212"/>
        <v>1035.4709329745906</v>
      </c>
      <c r="L347" s="135">
        <f t="shared" si="213"/>
        <v>54.463245781263488</v>
      </c>
      <c r="M347" s="135">
        <f t="shared" si="214"/>
        <v>580.10849270939104</v>
      </c>
      <c r="N347" s="135">
        <f t="shared" si="215"/>
        <v>524.20258645416391</v>
      </c>
      <c r="O347" s="135">
        <f t="shared" si="216"/>
        <v>0</v>
      </c>
      <c r="P347" s="135">
        <f t="shared" si="217"/>
        <v>0</v>
      </c>
      <c r="Q347" s="135">
        <f t="shared" si="218"/>
        <v>0</v>
      </c>
      <c r="R347" s="135">
        <f t="shared" si="219"/>
        <v>0</v>
      </c>
      <c r="S347" s="135">
        <f t="shared" si="220"/>
        <v>0</v>
      </c>
      <c r="T347" s="135">
        <f t="shared" si="221"/>
        <v>0</v>
      </c>
      <c r="U347" s="135">
        <f t="shared" si="222"/>
        <v>0</v>
      </c>
      <c r="V347" s="135">
        <f t="shared" si="223"/>
        <v>0</v>
      </c>
      <c r="W347" s="135">
        <f t="shared" si="224"/>
        <v>0</v>
      </c>
      <c r="X347" s="135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 x14ac:dyDescent="0.2">
      <c r="A348" s="44">
        <f t="shared" ref="A348:A411" si="227">A347+1</f>
        <v>331</v>
      </c>
      <c r="B348" s="44"/>
      <c r="C348" s="136">
        <v>37600</v>
      </c>
      <c r="E348" s="137" t="s">
        <v>271</v>
      </c>
      <c r="G348" s="43">
        <v>3</v>
      </c>
      <c r="H348" s="135" t="str">
        <f t="shared" si="210"/>
        <v>Peak Day</v>
      </c>
      <c r="I348" s="42">
        <f>'Plt. Class.'!K$77</f>
        <v>20611541.356392864</v>
      </c>
      <c r="J348" s="135">
        <f t="shared" si="211"/>
        <v>9319188.4246974103</v>
      </c>
      <c r="K348" s="135">
        <f t="shared" si="212"/>
        <v>5328895.29256556</v>
      </c>
      <c r="L348" s="135">
        <f t="shared" si="213"/>
        <v>280286.89634761383</v>
      </c>
      <c r="M348" s="135">
        <f t="shared" si="214"/>
        <v>2985441.0370515292</v>
      </c>
      <c r="N348" s="135">
        <f t="shared" si="215"/>
        <v>2697729.7057307474</v>
      </c>
      <c r="O348" s="135">
        <f t="shared" si="216"/>
        <v>0</v>
      </c>
      <c r="P348" s="135">
        <f t="shared" si="217"/>
        <v>0</v>
      </c>
      <c r="Q348" s="135">
        <f t="shared" si="218"/>
        <v>0</v>
      </c>
      <c r="R348" s="135">
        <f t="shared" si="219"/>
        <v>0</v>
      </c>
      <c r="S348" s="135">
        <f t="shared" si="220"/>
        <v>0</v>
      </c>
      <c r="T348" s="135">
        <f t="shared" si="221"/>
        <v>0</v>
      </c>
      <c r="U348" s="135">
        <f t="shared" si="222"/>
        <v>0</v>
      </c>
      <c r="V348" s="135">
        <f t="shared" si="223"/>
        <v>0</v>
      </c>
      <c r="W348" s="135">
        <f t="shared" si="224"/>
        <v>0</v>
      </c>
      <c r="X348" s="135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 x14ac:dyDescent="0.2">
      <c r="A349" s="44">
        <f t="shared" si="227"/>
        <v>332</v>
      </c>
      <c r="B349" s="44"/>
      <c r="C349" s="136">
        <v>37601</v>
      </c>
      <c r="E349" s="137" t="s">
        <v>272</v>
      </c>
      <c r="G349" s="43">
        <v>3</v>
      </c>
      <c r="H349" s="135" t="str">
        <f t="shared" si="210"/>
        <v>Peak Day</v>
      </c>
      <c r="I349" s="42">
        <f>'Plt. Class.'!K$78</f>
        <v>176025498.32535535</v>
      </c>
      <c r="J349" s="135">
        <f t="shared" si="211"/>
        <v>79587196.225693956</v>
      </c>
      <c r="K349" s="135">
        <f t="shared" si="212"/>
        <v>45509524.648264922</v>
      </c>
      <c r="L349" s="135">
        <f t="shared" si="213"/>
        <v>2393690.0084550646</v>
      </c>
      <c r="M349" s="135">
        <f t="shared" si="214"/>
        <v>25496091.591663912</v>
      </c>
      <c r="N349" s="135">
        <f t="shared" si="215"/>
        <v>23038995.851277463</v>
      </c>
      <c r="O349" s="135">
        <f t="shared" si="216"/>
        <v>0</v>
      </c>
      <c r="P349" s="135">
        <f t="shared" si="217"/>
        <v>0</v>
      </c>
      <c r="Q349" s="135">
        <f t="shared" si="218"/>
        <v>0</v>
      </c>
      <c r="R349" s="135">
        <f t="shared" si="219"/>
        <v>0</v>
      </c>
      <c r="S349" s="135">
        <f t="shared" si="220"/>
        <v>0</v>
      </c>
      <c r="T349" s="135">
        <f t="shared" si="221"/>
        <v>0</v>
      </c>
      <c r="U349" s="135">
        <f t="shared" si="222"/>
        <v>0</v>
      </c>
      <c r="V349" s="135">
        <f t="shared" si="223"/>
        <v>0</v>
      </c>
      <c r="W349" s="135">
        <f t="shared" si="224"/>
        <v>0</v>
      </c>
      <c r="X349" s="135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 x14ac:dyDescent="0.2">
      <c r="A350" s="44">
        <f t="shared" si="227"/>
        <v>333</v>
      </c>
      <c r="B350" s="44"/>
      <c r="C350" s="136">
        <v>37602</v>
      </c>
      <c r="E350" s="137" t="s">
        <v>279</v>
      </c>
      <c r="G350" s="43">
        <v>3</v>
      </c>
      <c r="H350" s="135" t="str">
        <f t="shared" si="210"/>
        <v>Peak Day</v>
      </c>
      <c r="I350" s="42">
        <f>'Plt. Class.'!K$79</f>
        <v>133261909.89236718</v>
      </c>
      <c r="J350" s="135">
        <f t="shared" si="211"/>
        <v>60252303.631665707</v>
      </c>
      <c r="K350" s="135">
        <f t="shared" si="212"/>
        <v>34453452.65668232</v>
      </c>
      <c r="L350" s="135">
        <f t="shared" si="213"/>
        <v>1812167.5851040629</v>
      </c>
      <c r="M350" s="135">
        <f t="shared" si="214"/>
        <v>19302077.782025777</v>
      </c>
      <c r="N350" s="135">
        <f t="shared" si="215"/>
        <v>17441908.236889295</v>
      </c>
      <c r="O350" s="135">
        <f t="shared" si="216"/>
        <v>0</v>
      </c>
      <c r="P350" s="135">
        <f t="shared" si="217"/>
        <v>0</v>
      </c>
      <c r="Q350" s="135">
        <f t="shared" si="218"/>
        <v>0</v>
      </c>
      <c r="R350" s="135">
        <f t="shared" si="219"/>
        <v>0</v>
      </c>
      <c r="S350" s="135">
        <f t="shared" si="220"/>
        <v>0</v>
      </c>
      <c r="T350" s="135">
        <f t="shared" si="221"/>
        <v>0</v>
      </c>
      <c r="U350" s="135">
        <f t="shared" si="222"/>
        <v>0</v>
      </c>
      <c r="V350" s="135">
        <f t="shared" si="223"/>
        <v>0</v>
      </c>
      <c r="W350" s="135">
        <f t="shared" si="224"/>
        <v>0</v>
      </c>
      <c r="X350" s="135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 x14ac:dyDescent="0.2">
      <c r="A351" s="44">
        <f t="shared" si="227"/>
        <v>334</v>
      </c>
      <c r="B351" s="44"/>
      <c r="C351" s="136">
        <v>37800</v>
      </c>
      <c r="E351" s="137" t="s">
        <v>280</v>
      </c>
      <c r="G351" s="43">
        <v>3</v>
      </c>
      <c r="H351" s="135" t="str">
        <f t="shared" si="210"/>
        <v>Peak Day</v>
      </c>
      <c r="I351" s="42">
        <f>'Plt. Class.'!K$80</f>
        <v>29911912.984866656</v>
      </c>
      <c r="J351" s="135">
        <f t="shared" si="211"/>
        <v>13524207.06579846</v>
      </c>
      <c r="K351" s="135">
        <f t="shared" si="212"/>
        <v>7733407.6836154684</v>
      </c>
      <c r="L351" s="135">
        <f t="shared" si="213"/>
        <v>406758.38402293064</v>
      </c>
      <c r="M351" s="135">
        <f t="shared" si="214"/>
        <v>4332536.3677393338</v>
      </c>
      <c r="N351" s="135">
        <f t="shared" si="215"/>
        <v>3915003.4836904597</v>
      </c>
      <c r="O351" s="135">
        <f t="shared" si="216"/>
        <v>0</v>
      </c>
      <c r="P351" s="135">
        <f t="shared" si="217"/>
        <v>0</v>
      </c>
      <c r="Q351" s="135">
        <f t="shared" si="218"/>
        <v>0</v>
      </c>
      <c r="R351" s="135">
        <f t="shared" si="219"/>
        <v>0</v>
      </c>
      <c r="S351" s="135">
        <f t="shared" si="220"/>
        <v>0</v>
      </c>
      <c r="T351" s="135">
        <f t="shared" si="221"/>
        <v>0</v>
      </c>
      <c r="U351" s="135">
        <f t="shared" si="222"/>
        <v>0</v>
      </c>
      <c r="V351" s="135">
        <f t="shared" si="223"/>
        <v>0</v>
      </c>
      <c r="W351" s="135">
        <f t="shared" si="224"/>
        <v>0</v>
      </c>
      <c r="X351" s="135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 x14ac:dyDescent="0.2">
      <c r="A352" s="44">
        <f t="shared" si="227"/>
        <v>335</v>
      </c>
      <c r="B352" s="44"/>
      <c r="C352" s="136">
        <v>37900</v>
      </c>
      <c r="E352" s="137" t="s">
        <v>281</v>
      </c>
      <c r="G352" s="43">
        <v>3</v>
      </c>
      <c r="H352" s="135" t="str">
        <f t="shared" si="210"/>
        <v>Peak Day</v>
      </c>
      <c r="I352" s="42">
        <f>'Plt. Class.'!K$81</f>
        <v>5126031.8073734026</v>
      </c>
      <c r="J352" s="135">
        <f t="shared" si="211"/>
        <v>2317655.6987131145</v>
      </c>
      <c r="K352" s="135">
        <f t="shared" si="212"/>
        <v>1325281.1274776941</v>
      </c>
      <c r="L352" s="135">
        <f t="shared" si="213"/>
        <v>69706.555226749988</v>
      </c>
      <c r="M352" s="135">
        <f t="shared" si="214"/>
        <v>742470.70853910013</v>
      </c>
      <c r="N352" s="135">
        <f t="shared" si="215"/>
        <v>670917.71741674305</v>
      </c>
      <c r="O352" s="135">
        <f t="shared" si="216"/>
        <v>0</v>
      </c>
      <c r="P352" s="135">
        <f t="shared" si="217"/>
        <v>0</v>
      </c>
      <c r="Q352" s="135">
        <f t="shared" si="218"/>
        <v>0</v>
      </c>
      <c r="R352" s="135">
        <f t="shared" si="219"/>
        <v>0</v>
      </c>
      <c r="S352" s="135">
        <f t="shared" si="220"/>
        <v>0</v>
      </c>
      <c r="T352" s="135">
        <f t="shared" si="221"/>
        <v>0</v>
      </c>
      <c r="U352" s="135">
        <f t="shared" si="222"/>
        <v>0</v>
      </c>
      <c r="V352" s="135">
        <f t="shared" si="223"/>
        <v>0</v>
      </c>
      <c r="W352" s="135">
        <f t="shared" si="224"/>
        <v>0</v>
      </c>
      <c r="X352" s="135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 x14ac:dyDescent="0.2">
      <c r="A353" s="44">
        <f t="shared" si="227"/>
        <v>336</v>
      </c>
      <c r="B353" s="44"/>
      <c r="C353" s="136">
        <v>37905</v>
      </c>
      <c r="E353" s="137" t="s">
        <v>282</v>
      </c>
      <c r="G353" s="43">
        <v>3</v>
      </c>
      <c r="H353" s="135" t="str">
        <f t="shared" si="210"/>
        <v>Peak Day</v>
      </c>
      <c r="I353" s="42">
        <f>'Plt. Class.'!K$82</f>
        <v>1652258.5399999996</v>
      </c>
      <c r="J353" s="135">
        <f t="shared" si="211"/>
        <v>747043.04711300472</v>
      </c>
      <c r="K353" s="135">
        <f t="shared" si="212"/>
        <v>427173.91211387387</v>
      </c>
      <c r="L353" s="135">
        <f t="shared" si="213"/>
        <v>22468.30599094438</v>
      </c>
      <c r="M353" s="135">
        <f t="shared" si="214"/>
        <v>239318.36847344338</v>
      </c>
      <c r="N353" s="135">
        <f t="shared" si="215"/>
        <v>216254.90630873293</v>
      </c>
      <c r="O353" s="135">
        <f t="shared" si="216"/>
        <v>0</v>
      </c>
      <c r="P353" s="135">
        <f t="shared" si="217"/>
        <v>0</v>
      </c>
      <c r="Q353" s="135">
        <f t="shared" si="218"/>
        <v>0</v>
      </c>
      <c r="R353" s="135">
        <f t="shared" si="219"/>
        <v>0</v>
      </c>
      <c r="S353" s="135">
        <f t="shared" si="220"/>
        <v>0</v>
      </c>
      <c r="T353" s="135">
        <f t="shared" si="221"/>
        <v>0</v>
      </c>
      <c r="U353" s="135">
        <f t="shared" si="222"/>
        <v>0</v>
      </c>
      <c r="V353" s="135">
        <f t="shared" si="223"/>
        <v>0</v>
      </c>
      <c r="W353" s="135">
        <f t="shared" si="224"/>
        <v>0</v>
      </c>
      <c r="X353" s="135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 x14ac:dyDescent="0.2">
      <c r="A354" s="44">
        <f t="shared" si="227"/>
        <v>337</v>
      </c>
      <c r="B354" s="44"/>
      <c r="C354" s="136">
        <v>38000</v>
      </c>
      <c r="E354" s="137" t="s">
        <v>52</v>
      </c>
      <c r="G354" s="43">
        <v>99</v>
      </c>
      <c r="H354" s="135" t="str">
        <f t="shared" si="210"/>
        <v>-</v>
      </c>
      <c r="I354" s="42">
        <f>'Plt. Class.'!K$83</f>
        <v>0</v>
      </c>
      <c r="J354" s="135">
        <f t="shared" si="211"/>
        <v>0</v>
      </c>
      <c r="K354" s="135">
        <f t="shared" si="212"/>
        <v>0</v>
      </c>
      <c r="L354" s="135">
        <f t="shared" si="213"/>
        <v>0</v>
      </c>
      <c r="M354" s="135">
        <f t="shared" si="214"/>
        <v>0</v>
      </c>
      <c r="N354" s="135">
        <f t="shared" si="215"/>
        <v>0</v>
      </c>
      <c r="O354" s="135">
        <f t="shared" si="216"/>
        <v>0</v>
      </c>
      <c r="P354" s="135">
        <f t="shared" si="217"/>
        <v>0</v>
      </c>
      <c r="Q354" s="135">
        <f t="shared" si="218"/>
        <v>0</v>
      </c>
      <c r="R354" s="135">
        <f t="shared" si="219"/>
        <v>0</v>
      </c>
      <c r="S354" s="135">
        <f t="shared" si="220"/>
        <v>0</v>
      </c>
      <c r="T354" s="135">
        <f t="shared" si="221"/>
        <v>0</v>
      </c>
      <c r="U354" s="135">
        <f t="shared" si="222"/>
        <v>0</v>
      </c>
      <c r="V354" s="135">
        <f t="shared" si="223"/>
        <v>0</v>
      </c>
      <c r="W354" s="135">
        <f t="shared" si="224"/>
        <v>0</v>
      </c>
      <c r="X354" s="135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 x14ac:dyDescent="0.2">
      <c r="A355" s="44">
        <f t="shared" si="227"/>
        <v>338</v>
      </c>
      <c r="B355" s="44"/>
      <c r="C355" s="136">
        <v>38100</v>
      </c>
      <c r="E355" s="137" t="s">
        <v>51</v>
      </c>
      <c r="G355" s="43">
        <v>99</v>
      </c>
      <c r="H355" s="135" t="str">
        <f t="shared" si="210"/>
        <v>-</v>
      </c>
      <c r="I355" s="42">
        <f>'Plt. Class.'!K$84</f>
        <v>0</v>
      </c>
      <c r="J355" s="135">
        <f t="shared" si="211"/>
        <v>0</v>
      </c>
      <c r="K355" s="135">
        <f t="shared" si="212"/>
        <v>0</v>
      </c>
      <c r="L355" s="135">
        <f t="shared" si="213"/>
        <v>0</v>
      </c>
      <c r="M355" s="135">
        <f t="shared" si="214"/>
        <v>0</v>
      </c>
      <c r="N355" s="135">
        <f t="shared" si="215"/>
        <v>0</v>
      </c>
      <c r="O355" s="135">
        <f t="shared" si="216"/>
        <v>0</v>
      </c>
      <c r="P355" s="135">
        <f t="shared" si="217"/>
        <v>0</v>
      </c>
      <c r="Q355" s="135">
        <f t="shared" si="218"/>
        <v>0</v>
      </c>
      <c r="R355" s="135">
        <f t="shared" si="219"/>
        <v>0</v>
      </c>
      <c r="S355" s="135">
        <f t="shared" si="220"/>
        <v>0</v>
      </c>
      <c r="T355" s="135">
        <f t="shared" si="221"/>
        <v>0</v>
      </c>
      <c r="U355" s="135">
        <f t="shared" si="222"/>
        <v>0</v>
      </c>
      <c r="V355" s="135">
        <f t="shared" si="223"/>
        <v>0</v>
      </c>
      <c r="W355" s="135">
        <f t="shared" si="224"/>
        <v>0</v>
      </c>
      <c r="X355" s="135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 x14ac:dyDescent="0.2">
      <c r="A356" s="44">
        <f t="shared" si="227"/>
        <v>339</v>
      </c>
      <c r="B356" s="44"/>
      <c r="C356" s="136">
        <v>38200</v>
      </c>
      <c r="E356" s="137" t="s">
        <v>283</v>
      </c>
      <c r="G356" s="43">
        <v>99</v>
      </c>
      <c r="H356" s="135" t="str">
        <f t="shared" si="210"/>
        <v>-</v>
      </c>
      <c r="I356" s="42">
        <f>'Plt. Class.'!K$85</f>
        <v>0</v>
      </c>
      <c r="J356" s="135">
        <f t="shared" si="211"/>
        <v>0</v>
      </c>
      <c r="K356" s="135">
        <f t="shared" si="212"/>
        <v>0</v>
      </c>
      <c r="L356" s="135">
        <f t="shared" si="213"/>
        <v>0</v>
      </c>
      <c r="M356" s="135">
        <f t="shared" si="214"/>
        <v>0</v>
      </c>
      <c r="N356" s="135">
        <f t="shared" si="215"/>
        <v>0</v>
      </c>
      <c r="O356" s="135">
        <f t="shared" si="216"/>
        <v>0</v>
      </c>
      <c r="P356" s="135">
        <f t="shared" si="217"/>
        <v>0</v>
      </c>
      <c r="Q356" s="135">
        <f t="shared" si="218"/>
        <v>0</v>
      </c>
      <c r="R356" s="135">
        <f t="shared" si="219"/>
        <v>0</v>
      </c>
      <c r="S356" s="135">
        <f t="shared" si="220"/>
        <v>0</v>
      </c>
      <c r="T356" s="135">
        <f t="shared" si="221"/>
        <v>0</v>
      </c>
      <c r="U356" s="135">
        <f t="shared" si="222"/>
        <v>0</v>
      </c>
      <c r="V356" s="135">
        <f t="shared" si="223"/>
        <v>0</v>
      </c>
      <c r="W356" s="135">
        <f t="shared" si="224"/>
        <v>0</v>
      </c>
      <c r="X356" s="135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 x14ac:dyDescent="0.2">
      <c r="A357" s="44">
        <f t="shared" si="227"/>
        <v>340</v>
      </c>
      <c r="B357" s="44"/>
      <c r="C357" s="136">
        <v>38300</v>
      </c>
      <c r="E357" s="137" t="s">
        <v>284</v>
      </c>
      <c r="G357" s="43">
        <v>99</v>
      </c>
      <c r="H357" s="135" t="str">
        <f t="shared" si="210"/>
        <v>-</v>
      </c>
      <c r="I357" s="42">
        <f>'Plt. Class.'!K$86</f>
        <v>0</v>
      </c>
      <c r="J357" s="135">
        <f t="shared" si="211"/>
        <v>0</v>
      </c>
      <c r="K357" s="135">
        <f t="shared" si="212"/>
        <v>0</v>
      </c>
      <c r="L357" s="135">
        <f t="shared" si="213"/>
        <v>0</v>
      </c>
      <c r="M357" s="135">
        <f t="shared" si="214"/>
        <v>0</v>
      </c>
      <c r="N357" s="135">
        <f t="shared" si="215"/>
        <v>0</v>
      </c>
      <c r="O357" s="135">
        <f t="shared" si="216"/>
        <v>0</v>
      </c>
      <c r="P357" s="135">
        <f t="shared" si="217"/>
        <v>0</v>
      </c>
      <c r="Q357" s="135">
        <f t="shared" si="218"/>
        <v>0</v>
      </c>
      <c r="R357" s="135">
        <f t="shared" si="219"/>
        <v>0</v>
      </c>
      <c r="S357" s="135">
        <f t="shared" si="220"/>
        <v>0</v>
      </c>
      <c r="T357" s="135">
        <f t="shared" si="221"/>
        <v>0</v>
      </c>
      <c r="U357" s="135">
        <f t="shared" si="222"/>
        <v>0</v>
      </c>
      <c r="V357" s="135">
        <f t="shared" si="223"/>
        <v>0</v>
      </c>
      <c r="W357" s="135">
        <f t="shared" si="224"/>
        <v>0</v>
      </c>
      <c r="X357" s="135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 x14ac:dyDescent="0.2">
      <c r="A358" s="44">
        <f t="shared" si="227"/>
        <v>341</v>
      </c>
      <c r="B358" s="44"/>
      <c r="C358" s="136">
        <v>38400</v>
      </c>
      <c r="E358" s="137" t="s">
        <v>285</v>
      </c>
      <c r="G358" s="43">
        <v>99</v>
      </c>
      <c r="H358" s="135" t="str">
        <f t="shared" si="210"/>
        <v>-</v>
      </c>
      <c r="I358" s="42">
        <f>'Plt. Class.'!K$87</f>
        <v>0</v>
      </c>
      <c r="J358" s="135">
        <f t="shared" si="211"/>
        <v>0</v>
      </c>
      <c r="K358" s="135">
        <f t="shared" si="212"/>
        <v>0</v>
      </c>
      <c r="L358" s="135">
        <f t="shared" si="213"/>
        <v>0</v>
      </c>
      <c r="M358" s="135">
        <f t="shared" si="214"/>
        <v>0</v>
      </c>
      <c r="N358" s="135">
        <f t="shared" si="215"/>
        <v>0</v>
      </c>
      <c r="O358" s="135">
        <f t="shared" si="216"/>
        <v>0</v>
      </c>
      <c r="P358" s="135">
        <f t="shared" si="217"/>
        <v>0</v>
      </c>
      <c r="Q358" s="135">
        <f t="shared" si="218"/>
        <v>0</v>
      </c>
      <c r="R358" s="135">
        <f t="shared" si="219"/>
        <v>0</v>
      </c>
      <c r="S358" s="135">
        <f t="shared" si="220"/>
        <v>0</v>
      </c>
      <c r="T358" s="135">
        <f t="shared" si="221"/>
        <v>0</v>
      </c>
      <c r="U358" s="135">
        <f t="shared" si="222"/>
        <v>0</v>
      </c>
      <c r="V358" s="135">
        <f t="shared" si="223"/>
        <v>0</v>
      </c>
      <c r="W358" s="135">
        <f t="shared" si="224"/>
        <v>0</v>
      </c>
      <c r="X358" s="135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 x14ac:dyDescent="0.2">
      <c r="A359" s="44">
        <f t="shared" si="227"/>
        <v>342</v>
      </c>
      <c r="B359" s="44"/>
      <c r="C359" s="136">
        <v>38500</v>
      </c>
      <c r="E359" s="137" t="s">
        <v>286</v>
      </c>
      <c r="G359" s="43">
        <v>99</v>
      </c>
      <c r="H359" s="135" t="str">
        <f t="shared" si="210"/>
        <v>-</v>
      </c>
      <c r="I359" s="42">
        <f>'Plt. Class.'!K$88</f>
        <v>0</v>
      </c>
      <c r="J359" s="135">
        <f t="shared" si="211"/>
        <v>0</v>
      </c>
      <c r="K359" s="135">
        <f t="shared" si="212"/>
        <v>0</v>
      </c>
      <c r="L359" s="135">
        <f t="shared" si="213"/>
        <v>0</v>
      </c>
      <c r="M359" s="135">
        <f t="shared" si="214"/>
        <v>0</v>
      </c>
      <c r="N359" s="135">
        <f t="shared" si="215"/>
        <v>0</v>
      </c>
      <c r="O359" s="135">
        <f t="shared" si="216"/>
        <v>0</v>
      </c>
      <c r="P359" s="135">
        <f t="shared" si="217"/>
        <v>0</v>
      </c>
      <c r="Q359" s="135">
        <f t="shared" si="218"/>
        <v>0</v>
      </c>
      <c r="R359" s="135">
        <f t="shared" si="219"/>
        <v>0</v>
      </c>
      <c r="S359" s="135">
        <f t="shared" si="220"/>
        <v>0</v>
      </c>
      <c r="T359" s="135">
        <f t="shared" si="221"/>
        <v>0</v>
      </c>
      <c r="U359" s="135">
        <f t="shared" si="222"/>
        <v>0</v>
      </c>
      <c r="V359" s="135">
        <f t="shared" si="223"/>
        <v>0</v>
      </c>
      <c r="W359" s="135">
        <f t="shared" si="224"/>
        <v>0</v>
      </c>
      <c r="X359" s="135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 x14ac:dyDescent="0.2">
      <c r="A360" s="44">
        <f t="shared" si="227"/>
        <v>343</v>
      </c>
      <c r="B360" s="44"/>
      <c r="C360" s="136">
        <v>38600</v>
      </c>
      <c r="E360" s="137" t="s">
        <v>287</v>
      </c>
      <c r="G360" s="43">
        <v>99</v>
      </c>
      <c r="H360" s="135" t="str">
        <f t="shared" si="210"/>
        <v>-</v>
      </c>
      <c r="I360" s="42">
        <f>'Plt. Class.'!K$89</f>
        <v>0</v>
      </c>
      <c r="J360" s="135">
        <f t="shared" si="211"/>
        <v>0</v>
      </c>
      <c r="K360" s="135">
        <f t="shared" si="212"/>
        <v>0</v>
      </c>
      <c r="L360" s="135">
        <f t="shared" si="213"/>
        <v>0</v>
      </c>
      <c r="M360" s="135">
        <f t="shared" si="214"/>
        <v>0</v>
      </c>
      <c r="N360" s="135">
        <f t="shared" si="215"/>
        <v>0</v>
      </c>
      <c r="O360" s="135">
        <f t="shared" si="216"/>
        <v>0</v>
      </c>
      <c r="P360" s="135">
        <f t="shared" si="217"/>
        <v>0</v>
      </c>
      <c r="Q360" s="135">
        <f t="shared" si="218"/>
        <v>0</v>
      </c>
      <c r="R360" s="135">
        <f t="shared" si="219"/>
        <v>0</v>
      </c>
      <c r="S360" s="135">
        <f t="shared" si="220"/>
        <v>0</v>
      </c>
      <c r="T360" s="135">
        <f t="shared" si="221"/>
        <v>0</v>
      </c>
      <c r="U360" s="135">
        <f t="shared" si="222"/>
        <v>0</v>
      </c>
      <c r="V360" s="135">
        <f t="shared" si="223"/>
        <v>0</v>
      </c>
      <c r="W360" s="135">
        <f t="shared" si="224"/>
        <v>0</v>
      </c>
      <c r="X360" s="135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 x14ac:dyDescent="0.2">
      <c r="A361" s="44">
        <f t="shared" si="227"/>
        <v>344</v>
      </c>
      <c r="B361" s="44"/>
      <c r="C361" s="44"/>
      <c r="D361" s="44"/>
      <c r="E361" s="44"/>
      <c r="G361" s="43"/>
      <c r="H361" s="135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 x14ac:dyDescent="0.2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5"/>
      <c r="I362" s="42">
        <f>'Plt. Class.'!K$91</f>
        <v>371292433.72867548</v>
      </c>
      <c r="J362" s="42">
        <f>SUM(J340:J360)</f>
        <v>167874109.497823</v>
      </c>
      <c r="K362" s="42">
        <f t="shared" ref="K362:X362" si="228">SUM(K340:K360)</f>
        <v>95993718.667152151</v>
      </c>
      <c r="L362" s="42">
        <f t="shared" si="228"/>
        <v>5049035.493645153</v>
      </c>
      <c r="M362" s="42">
        <f t="shared" si="228"/>
        <v>53779173.970243618</v>
      </c>
      <c r="N362" s="42">
        <f t="shared" si="228"/>
        <v>48596396.09981145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 x14ac:dyDescent="0.2">
      <c r="A363" s="44">
        <f t="shared" si="227"/>
        <v>346</v>
      </c>
      <c r="B363" s="44"/>
      <c r="C363" s="44"/>
      <c r="D363" s="44"/>
      <c r="E363" s="44"/>
      <c r="G363" s="43"/>
      <c r="H363" s="135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 x14ac:dyDescent="0.2">
      <c r="A364" s="44">
        <f t="shared" si="227"/>
        <v>347</v>
      </c>
      <c r="B364" s="44"/>
      <c r="C364" s="44"/>
      <c r="D364" s="44" t="s">
        <v>148</v>
      </c>
      <c r="E364" s="44"/>
      <c r="G364" s="43"/>
      <c r="H364" s="135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 x14ac:dyDescent="0.2">
      <c r="A365" s="44">
        <f t="shared" si="227"/>
        <v>348</v>
      </c>
      <c r="B365" s="44"/>
      <c r="C365" s="44"/>
      <c r="D365" s="44"/>
      <c r="E365" s="44"/>
      <c r="G365" s="43"/>
      <c r="H365" s="135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 x14ac:dyDescent="0.2">
      <c r="A366" s="44">
        <f t="shared" si="227"/>
        <v>349</v>
      </c>
      <c r="B366" s="44"/>
      <c r="C366" s="136">
        <v>38900</v>
      </c>
      <c r="E366" s="137" t="s">
        <v>115</v>
      </c>
      <c r="G366" s="43">
        <v>6.4</v>
      </c>
      <c r="H366" s="135" t="str">
        <f t="shared" ref="H366:H400" si="229">VLOOKUP($G366,alloc,3)</f>
        <v>P, S, T &amp; D Plant - Demand</v>
      </c>
      <c r="I366" s="42">
        <f>'Plt. Class.'!K$95</f>
        <v>728599.95129720296</v>
      </c>
      <c r="J366" s="135">
        <f t="shared" ref="J366:J400" si="230">$I366*VLOOKUP($G366,alloc,6)</f>
        <v>329425.1562733333</v>
      </c>
      <c r="K366" s="135">
        <f t="shared" ref="K366:K400" si="231">$I366*VLOOKUP($G366,alloc,7)</f>
        <v>188371.7856659432</v>
      </c>
      <c r="L366" s="135">
        <f t="shared" ref="L366:L400" si="232">$I366*VLOOKUP($G366,alloc,8)</f>
        <v>9907.8965273393205</v>
      </c>
      <c r="M366" s="135">
        <f t="shared" ref="M366:M400" si="233">$I366*VLOOKUP($G366,alloc,9)</f>
        <v>105532.7283188241</v>
      </c>
      <c r="N366" s="135">
        <f t="shared" ref="N366:N400" si="234">$I366*VLOOKUP($G366,alloc,10)</f>
        <v>95362.384511762939</v>
      </c>
      <c r="O366" s="135">
        <f t="shared" ref="O366:O400" si="235">$I366*VLOOKUP($G366,alloc,11)</f>
        <v>0</v>
      </c>
      <c r="P366" s="135">
        <f t="shared" ref="P366:P400" si="236">$I366*VLOOKUP($G366,alloc,12)</f>
        <v>0</v>
      </c>
      <c r="Q366" s="135">
        <f t="shared" ref="Q366:Q400" si="237">$I366*VLOOKUP($G366,alloc,13)</f>
        <v>0</v>
      </c>
      <c r="R366" s="135">
        <f t="shared" ref="R366:R400" si="238">$I366*VLOOKUP($G366,alloc,14)</f>
        <v>0</v>
      </c>
      <c r="S366" s="135">
        <f t="shared" ref="S366:S400" si="239">$I366*VLOOKUP($G366,alloc,15)</f>
        <v>0</v>
      </c>
      <c r="T366" s="135">
        <f t="shared" ref="T366:T400" si="240">$I366*VLOOKUP($G366,alloc,16)</f>
        <v>0</v>
      </c>
      <c r="U366" s="135">
        <f t="shared" ref="U366:U400" si="241">$I366*VLOOKUP($G366,alloc,17)</f>
        <v>0</v>
      </c>
      <c r="V366" s="135">
        <f t="shared" ref="V366:V400" si="242">$I366*VLOOKUP($G366,alloc,18)</f>
        <v>0</v>
      </c>
      <c r="W366" s="135">
        <f t="shared" ref="W366:W400" si="243">$I366*VLOOKUP($G366,alloc,19)</f>
        <v>0</v>
      </c>
      <c r="X366" s="135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 x14ac:dyDescent="0.2">
      <c r="A367" s="44">
        <f t="shared" si="227"/>
        <v>350</v>
      </c>
      <c r="B367" s="44"/>
      <c r="C367" s="136">
        <v>39000</v>
      </c>
      <c r="E367" s="137" t="s">
        <v>139</v>
      </c>
      <c r="G367" s="43">
        <v>6.4</v>
      </c>
      <c r="H367" s="135" t="str">
        <f t="shared" si="229"/>
        <v>P, S, T &amp; D Plant - Demand</v>
      </c>
      <c r="I367" s="42">
        <f>'Plt. Class.'!K$96</f>
        <v>4567274.0384221161</v>
      </c>
      <c r="J367" s="135">
        <f t="shared" si="230"/>
        <v>2065022.0483429777</v>
      </c>
      <c r="K367" s="135">
        <f t="shared" si="231"/>
        <v>1180820.2357295169</v>
      </c>
      <c r="L367" s="135">
        <f t="shared" si="232"/>
        <v>62108.264630161575</v>
      </c>
      <c r="M367" s="135">
        <f t="shared" si="233"/>
        <v>661538.46070984507</v>
      </c>
      <c r="N367" s="135">
        <f t="shared" si="234"/>
        <v>597785.02900961449</v>
      </c>
      <c r="O367" s="135">
        <f t="shared" si="235"/>
        <v>0</v>
      </c>
      <c r="P367" s="135">
        <f t="shared" si="236"/>
        <v>0</v>
      </c>
      <c r="Q367" s="135">
        <f t="shared" si="237"/>
        <v>0</v>
      </c>
      <c r="R367" s="135">
        <f t="shared" si="238"/>
        <v>0</v>
      </c>
      <c r="S367" s="135">
        <f t="shared" si="239"/>
        <v>0</v>
      </c>
      <c r="T367" s="135">
        <f t="shared" si="240"/>
        <v>0</v>
      </c>
      <c r="U367" s="135">
        <f t="shared" si="241"/>
        <v>0</v>
      </c>
      <c r="V367" s="135">
        <f t="shared" si="242"/>
        <v>0</v>
      </c>
      <c r="W367" s="135">
        <f t="shared" si="243"/>
        <v>0</v>
      </c>
      <c r="X367" s="135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 x14ac:dyDescent="0.2">
      <c r="A368" s="44">
        <f t="shared" si="227"/>
        <v>351</v>
      </c>
      <c r="B368" s="44"/>
      <c r="C368" s="136">
        <v>39001</v>
      </c>
      <c r="E368" s="137" t="s">
        <v>291</v>
      </c>
      <c r="G368" s="43">
        <v>6.4</v>
      </c>
      <c r="H368" s="135" t="str">
        <f t="shared" si="229"/>
        <v>P, S, T &amp; D Plant - Demand</v>
      </c>
      <c r="I368" s="42">
        <f>'Plt. Class.'!K$97</f>
        <v>0</v>
      </c>
      <c r="J368" s="135">
        <f t="shared" si="230"/>
        <v>0</v>
      </c>
      <c r="K368" s="135">
        <f t="shared" si="231"/>
        <v>0</v>
      </c>
      <c r="L368" s="135">
        <f t="shared" si="232"/>
        <v>0</v>
      </c>
      <c r="M368" s="135">
        <f t="shared" si="233"/>
        <v>0</v>
      </c>
      <c r="N368" s="135">
        <f t="shared" si="234"/>
        <v>0</v>
      </c>
      <c r="O368" s="135">
        <f t="shared" si="235"/>
        <v>0</v>
      </c>
      <c r="P368" s="135">
        <f t="shared" si="236"/>
        <v>0</v>
      </c>
      <c r="Q368" s="135">
        <f t="shared" si="237"/>
        <v>0</v>
      </c>
      <c r="R368" s="135">
        <f t="shared" si="238"/>
        <v>0</v>
      </c>
      <c r="S368" s="135">
        <f t="shared" si="239"/>
        <v>0</v>
      </c>
      <c r="T368" s="135">
        <f t="shared" si="240"/>
        <v>0</v>
      </c>
      <c r="U368" s="135">
        <f t="shared" si="241"/>
        <v>0</v>
      </c>
      <c r="V368" s="135">
        <f t="shared" si="242"/>
        <v>0</v>
      </c>
      <c r="W368" s="135">
        <f t="shared" si="243"/>
        <v>0</v>
      </c>
      <c r="X368" s="135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 x14ac:dyDescent="0.2">
      <c r="A369" s="44">
        <f t="shared" si="227"/>
        <v>352</v>
      </c>
      <c r="B369" s="44"/>
      <c r="C369" s="136">
        <v>39002</v>
      </c>
      <c r="E369" s="137" t="s">
        <v>292</v>
      </c>
      <c r="G369" s="43">
        <v>6.4</v>
      </c>
      <c r="H369" s="135" t="str">
        <f t="shared" si="229"/>
        <v>P, S, T &amp; D Plant - Demand</v>
      </c>
      <c r="I369" s="42">
        <f>'Plt. Class.'!K$98</f>
        <v>104094.86864320205</v>
      </c>
      <c r="J369" s="135">
        <f t="shared" si="230"/>
        <v>47064.878756835271</v>
      </c>
      <c r="K369" s="135">
        <f t="shared" si="231"/>
        <v>26912.623655917945</v>
      </c>
      <c r="L369" s="135">
        <f t="shared" si="232"/>
        <v>1415.5383701406838</v>
      </c>
      <c r="M369" s="135">
        <f t="shared" si="233"/>
        <v>15077.430999478156</v>
      </c>
      <c r="N369" s="135">
        <f t="shared" si="234"/>
        <v>13624.39686082998</v>
      </c>
      <c r="O369" s="135">
        <f t="shared" si="235"/>
        <v>0</v>
      </c>
      <c r="P369" s="135">
        <f t="shared" si="236"/>
        <v>0</v>
      </c>
      <c r="Q369" s="135">
        <f t="shared" si="237"/>
        <v>0</v>
      </c>
      <c r="R369" s="135">
        <f t="shared" si="238"/>
        <v>0</v>
      </c>
      <c r="S369" s="135">
        <f t="shared" si="239"/>
        <v>0</v>
      </c>
      <c r="T369" s="135">
        <f t="shared" si="240"/>
        <v>0</v>
      </c>
      <c r="U369" s="135">
        <f t="shared" si="241"/>
        <v>0</v>
      </c>
      <c r="V369" s="135">
        <f t="shared" si="242"/>
        <v>0</v>
      </c>
      <c r="W369" s="135">
        <f t="shared" si="243"/>
        <v>0</v>
      </c>
      <c r="X369" s="135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 x14ac:dyDescent="0.2">
      <c r="A370" s="44">
        <f t="shared" si="227"/>
        <v>353</v>
      </c>
      <c r="B370" s="44"/>
      <c r="C370" s="136">
        <v>39003</v>
      </c>
      <c r="E370" s="137" t="s">
        <v>278</v>
      </c>
      <c r="G370" s="43">
        <v>6.4</v>
      </c>
      <c r="H370" s="135" t="str">
        <f t="shared" si="229"/>
        <v>P, S, T &amp; D Plant - Demand</v>
      </c>
      <c r="I370" s="42">
        <f>'Plt. Class.'!K$99</f>
        <v>426445.19221757451</v>
      </c>
      <c r="J370" s="135">
        <f t="shared" si="230"/>
        <v>192810.57298751076</v>
      </c>
      <c r="K370" s="135">
        <f t="shared" si="231"/>
        <v>110252.87910555104</v>
      </c>
      <c r="L370" s="135">
        <f t="shared" si="232"/>
        <v>5799.0325576477644</v>
      </c>
      <c r="M370" s="135">
        <f t="shared" si="233"/>
        <v>61767.674473544503</v>
      </c>
      <c r="N370" s="135">
        <f t="shared" si="234"/>
        <v>55815.033093320373</v>
      </c>
      <c r="O370" s="135">
        <f t="shared" si="235"/>
        <v>0</v>
      </c>
      <c r="P370" s="135">
        <f t="shared" si="236"/>
        <v>0</v>
      </c>
      <c r="Q370" s="135">
        <f t="shared" si="237"/>
        <v>0</v>
      </c>
      <c r="R370" s="135">
        <f t="shared" si="238"/>
        <v>0</v>
      </c>
      <c r="S370" s="135">
        <f t="shared" si="239"/>
        <v>0</v>
      </c>
      <c r="T370" s="135">
        <f t="shared" si="240"/>
        <v>0</v>
      </c>
      <c r="U370" s="135">
        <f t="shared" si="241"/>
        <v>0</v>
      </c>
      <c r="V370" s="135">
        <f t="shared" si="242"/>
        <v>0</v>
      </c>
      <c r="W370" s="135">
        <f t="shared" si="243"/>
        <v>0</v>
      </c>
      <c r="X370" s="135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 x14ac:dyDescent="0.2">
      <c r="A371" s="44">
        <f t="shared" si="227"/>
        <v>354</v>
      </c>
      <c r="B371" s="44"/>
      <c r="C371" s="136">
        <v>39004</v>
      </c>
      <c r="E371" s="137" t="s">
        <v>293</v>
      </c>
      <c r="G371" s="43">
        <v>6.4</v>
      </c>
      <c r="H371" s="135" t="str">
        <f t="shared" si="229"/>
        <v>P, S, T &amp; D Plant - Demand</v>
      </c>
      <c r="I371" s="42">
        <f>'Plt. Class.'!K$100</f>
        <v>7789.753210697032</v>
      </c>
      <c r="J371" s="135">
        <f t="shared" si="230"/>
        <v>3522.0159762511653</v>
      </c>
      <c r="K371" s="135">
        <f t="shared" si="231"/>
        <v>2013.958029483123</v>
      </c>
      <c r="L371" s="135">
        <f t="shared" si="232"/>
        <v>105.92928073586015</v>
      </c>
      <c r="M371" s="135">
        <f t="shared" si="233"/>
        <v>1128.2925668490002</v>
      </c>
      <c r="N371" s="135">
        <f t="shared" si="234"/>
        <v>1019.5573573778827</v>
      </c>
      <c r="O371" s="135">
        <f t="shared" si="235"/>
        <v>0</v>
      </c>
      <c r="P371" s="135">
        <f t="shared" si="236"/>
        <v>0</v>
      </c>
      <c r="Q371" s="135">
        <f t="shared" si="237"/>
        <v>0</v>
      </c>
      <c r="R371" s="135">
        <f t="shared" si="238"/>
        <v>0</v>
      </c>
      <c r="S371" s="135">
        <f t="shared" si="239"/>
        <v>0</v>
      </c>
      <c r="T371" s="135">
        <f t="shared" si="240"/>
        <v>0</v>
      </c>
      <c r="U371" s="135">
        <f t="shared" si="241"/>
        <v>0</v>
      </c>
      <c r="V371" s="135">
        <f t="shared" si="242"/>
        <v>0</v>
      </c>
      <c r="W371" s="135">
        <f t="shared" si="243"/>
        <v>0</v>
      </c>
      <c r="X371" s="135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 x14ac:dyDescent="0.2">
      <c r="A372" s="44">
        <f t="shared" si="227"/>
        <v>355</v>
      </c>
      <c r="B372" s="44"/>
      <c r="C372" s="136">
        <v>39009</v>
      </c>
      <c r="E372" s="137" t="s">
        <v>294</v>
      </c>
      <c r="G372" s="43">
        <v>6.4</v>
      </c>
      <c r="H372" s="135" t="str">
        <f t="shared" si="229"/>
        <v>P, S, T &amp; D Plant - Demand</v>
      </c>
      <c r="I372" s="42">
        <f>'Plt. Class.'!K$101</f>
        <v>749343.10644651728</v>
      </c>
      <c r="J372" s="135">
        <f t="shared" si="230"/>
        <v>338803.85183116148</v>
      </c>
      <c r="K372" s="135">
        <f t="shared" si="231"/>
        <v>193734.70830801208</v>
      </c>
      <c r="L372" s="135">
        <f t="shared" si="232"/>
        <v>10189.973179285345</v>
      </c>
      <c r="M372" s="135">
        <f t="shared" si="233"/>
        <v>108537.23271516718</v>
      </c>
      <c r="N372" s="135">
        <f t="shared" si="234"/>
        <v>98077.34041289115</v>
      </c>
      <c r="O372" s="135">
        <f t="shared" si="235"/>
        <v>0</v>
      </c>
      <c r="P372" s="135">
        <f t="shared" si="236"/>
        <v>0</v>
      </c>
      <c r="Q372" s="135">
        <f t="shared" si="237"/>
        <v>0</v>
      </c>
      <c r="R372" s="135">
        <f t="shared" si="238"/>
        <v>0</v>
      </c>
      <c r="S372" s="135">
        <f t="shared" si="239"/>
        <v>0</v>
      </c>
      <c r="T372" s="135">
        <f t="shared" si="240"/>
        <v>0</v>
      </c>
      <c r="U372" s="135">
        <f t="shared" si="241"/>
        <v>0</v>
      </c>
      <c r="V372" s="135">
        <f t="shared" si="242"/>
        <v>0</v>
      </c>
      <c r="W372" s="135">
        <f t="shared" si="243"/>
        <v>0</v>
      </c>
      <c r="X372" s="135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 x14ac:dyDescent="0.2">
      <c r="A373" s="44">
        <f t="shared" si="227"/>
        <v>356</v>
      </c>
      <c r="B373" s="44"/>
      <c r="C373" s="136">
        <v>39100</v>
      </c>
      <c r="E373" s="137" t="s">
        <v>295</v>
      </c>
      <c r="G373" s="43">
        <v>6.4</v>
      </c>
      <c r="H373" s="135" t="str">
        <f t="shared" si="229"/>
        <v>P, S, T &amp; D Plant - Demand</v>
      </c>
      <c r="I373" s="42">
        <f>'Plt. Class.'!K$102</f>
        <v>1122058.5394595307</v>
      </c>
      <c r="J373" s="135">
        <f t="shared" si="230"/>
        <v>507321.3483629601</v>
      </c>
      <c r="K373" s="135">
        <f t="shared" si="231"/>
        <v>290096.32833957532</v>
      </c>
      <c r="L373" s="135">
        <f t="shared" si="232"/>
        <v>15258.359387465407</v>
      </c>
      <c r="M373" s="135">
        <f t="shared" si="233"/>
        <v>162522.51841600391</v>
      </c>
      <c r="N373" s="135">
        <f t="shared" si="234"/>
        <v>146859.98495352585</v>
      </c>
      <c r="O373" s="135">
        <f t="shared" si="235"/>
        <v>0</v>
      </c>
      <c r="P373" s="135">
        <f t="shared" si="236"/>
        <v>0</v>
      </c>
      <c r="Q373" s="135">
        <f t="shared" si="237"/>
        <v>0</v>
      </c>
      <c r="R373" s="135">
        <f t="shared" si="238"/>
        <v>0</v>
      </c>
      <c r="S373" s="135">
        <f t="shared" si="239"/>
        <v>0</v>
      </c>
      <c r="T373" s="135">
        <f t="shared" si="240"/>
        <v>0</v>
      </c>
      <c r="U373" s="135">
        <f t="shared" si="241"/>
        <v>0</v>
      </c>
      <c r="V373" s="135">
        <f t="shared" si="242"/>
        <v>0</v>
      </c>
      <c r="W373" s="135">
        <f t="shared" si="243"/>
        <v>0</v>
      </c>
      <c r="X373" s="135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 x14ac:dyDescent="0.2">
      <c r="A374" s="44">
        <f t="shared" si="227"/>
        <v>357</v>
      </c>
      <c r="B374" s="44"/>
      <c r="C374" s="136">
        <v>39102</v>
      </c>
      <c r="E374" s="137" t="s">
        <v>296</v>
      </c>
      <c r="G374" s="43">
        <v>6.4</v>
      </c>
      <c r="H374" s="135" t="str">
        <f t="shared" si="229"/>
        <v>P, S, T &amp; D Plant - Demand</v>
      </c>
      <c r="I374" s="42">
        <f>'Plt. Class.'!K$103</f>
        <v>0</v>
      </c>
      <c r="J374" s="135">
        <f t="shared" si="230"/>
        <v>0</v>
      </c>
      <c r="K374" s="135">
        <f t="shared" si="231"/>
        <v>0</v>
      </c>
      <c r="L374" s="135">
        <f t="shared" si="232"/>
        <v>0</v>
      </c>
      <c r="M374" s="135">
        <f t="shared" si="233"/>
        <v>0</v>
      </c>
      <c r="N374" s="135">
        <f t="shared" si="234"/>
        <v>0</v>
      </c>
      <c r="O374" s="135">
        <f t="shared" si="235"/>
        <v>0</v>
      </c>
      <c r="P374" s="135">
        <f t="shared" si="236"/>
        <v>0</v>
      </c>
      <c r="Q374" s="135">
        <f t="shared" si="237"/>
        <v>0</v>
      </c>
      <c r="R374" s="135">
        <f t="shared" si="238"/>
        <v>0</v>
      </c>
      <c r="S374" s="135">
        <f t="shared" si="239"/>
        <v>0</v>
      </c>
      <c r="T374" s="135">
        <f t="shared" si="240"/>
        <v>0</v>
      </c>
      <c r="U374" s="135">
        <f t="shared" si="241"/>
        <v>0</v>
      </c>
      <c r="V374" s="135">
        <f t="shared" si="242"/>
        <v>0</v>
      </c>
      <c r="W374" s="135">
        <f t="shared" si="243"/>
        <v>0</v>
      </c>
      <c r="X374" s="135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 x14ac:dyDescent="0.2">
      <c r="A375" s="44">
        <f t="shared" si="227"/>
        <v>358</v>
      </c>
      <c r="B375" s="44"/>
      <c r="C375" s="136">
        <v>39103</v>
      </c>
      <c r="E375" s="137" t="s">
        <v>297</v>
      </c>
      <c r="G375" s="43">
        <v>6.4</v>
      </c>
      <c r="H375" s="135" t="str">
        <f t="shared" si="229"/>
        <v>P, S, T &amp; D Plant - Demand</v>
      </c>
      <c r="I375" s="42">
        <f>'Plt. Class.'!K$104</f>
        <v>0</v>
      </c>
      <c r="J375" s="135">
        <f t="shared" si="230"/>
        <v>0</v>
      </c>
      <c r="K375" s="135">
        <f t="shared" si="231"/>
        <v>0</v>
      </c>
      <c r="L375" s="135">
        <f t="shared" si="232"/>
        <v>0</v>
      </c>
      <c r="M375" s="135">
        <f t="shared" si="233"/>
        <v>0</v>
      </c>
      <c r="N375" s="135">
        <f t="shared" si="234"/>
        <v>0</v>
      </c>
      <c r="O375" s="135">
        <f t="shared" si="235"/>
        <v>0</v>
      </c>
      <c r="P375" s="135">
        <f t="shared" si="236"/>
        <v>0</v>
      </c>
      <c r="Q375" s="135">
        <f t="shared" si="237"/>
        <v>0</v>
      </c>
      <c r="R375" s="135">
        <f t="shared" si="238"/>
        <v>0</v>
      </c>
      <c r="S375" s="135">
        <f t="shared" si="239"/>
        <v>0</v>
      </c>
      <c r="T375" s="135">
        <f t="shared" si="240"/>
        <v>0</v>
      </c>
      <c r="U375" s="135">
        <f t="shared" si="241"/>
        <v>0</v>
      </c>
      <c r="V375" s="135">
        <f t="shared" si="242"/>
        <v>0</v>
      </c>
      <c r="W375" s="135">
        <f t="shared" si="243"/>
        <v>0</v>
      </c>
      <c r="X375" s="135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 x14ac:dyDescent="0.2">
      <c r="A376" s="44">
        <f t="shared" si="227"/>
        <v>359</v>
      </c>
      <c r="B376" s="44"/>
      <c r="C376" s="136">
        <v>39200</v>
      </c>
      <c r="E376" s="137" t="s">
        <v>298</v>
      </c>
      <c r="G376" s="43">
        <v>6.4</v>
      </c>
      <c r="H376" s="135" t="str">
        <f t="shared" si="229"/>
        <v>P, S, T &amp; D Plant - Demand</v>
      </c>
      <c r="I376" s="42">
        <f>'Plt. Class.'!K$105</f>
        <v>132880.58377064948</v>
      </c>
      <c r="J376" s="135">
        <f t="shared" si="230"/>
        <v>60079.892945919295</v>
      </c>
      <c r="K376" s="135">
        <f t="shared" si="231"/>
        <v>34354.864834460888</v>
      </c>
      <c r="L376" s="135">
        <f t="shared" si="232"/>
        <v>1806.9821060899292</v>
      </c>
      <c r="M376" s="135">
        <f t="shared" si="233"/>
        <v>19246.845296856845</v>
      </c>
      <c r="N376" s="135">
        <f t="shared" si="234"/>
        <v>17391.998587322509</v>
      </c>
      <c r="O376" s="135">
        <f t="shared" si="235"/>
        <v>0</v>
      </c>
      <c r="P376" s="135">
        <f t="shared" si="236"/>
        <v>0</v>
      </c>
      <c r="Q376" s="135">
        <f t="shared" si="237"/>
        <v>0</v>
      </c>
      <c r="R376" s="135">
        <f t="shared" si="238"/>
        <v>0</v>
      </c>
      <c r="S376" s="135">
        <f t="shared" si="239"/>
        <v>0</v>
      </c>
      <c r="T376" s="135">
        <f t="shared" si="240"/>
        <v>0</v>
      </c>
      <c r="U376" s="135">
        <f t="shared" si="241"/>
        <v>0</v>
      </c>
      <c r="V376" s="135">
        <f t="shared" si="242"/>
        <v>0</v>
      </c>
      <c r="W376" s="135">
        <f t="shared" si="243"/>
        <v>0</v>
      </c>
      <c r="X376" s="135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 x14ac:dyDescent="0.2">
      <c r="A377" s="44">
        <f t="shared" si="227"/>
        <v>360</v>
      </c>
      <c r="B377" s="44"/>
      <c r="C377" s="136">
        <v>39201</v>
      </c>
      <c r="E377" s="137" t="s">
        <v>299</v>
      </c>
      <c r="G377" s="43">
        <v>6.4</v>
      </c>
      <c r="H377" s="135" t="str">
        <f t="shared" si="229"/>
        <v>P, S, T &amp; D Plant - Demand</v>
      </c>
      <c r="I377" s="42">
        <f>'Plt. Class.'!K$106</f>
        <v>0</v>
      </c>
      <c r="J377" s="135">
        <f t="shared" si="230"/>
        <v>0</v>
      </c>
      <c r="K377" s="135">
        <f t="shared" si="231"/>
        <v>0</v>
      </c>
      <c r="L377" s="135">
        <f t="shared" si="232"/>
        <v>0</v>
      </c>
      <c r="M377" s="135">
        <f t="shared" si="233"/>
        <v>0</v>
      </c>
      <c r="N377" s="135">
        <f t="shared" si="234"/>
        <v>0</v>
      </c>
      <c r="O377" s="135">
        <f t="shared" si="235"/>
        <v>0</v>
      </c>
      <c r="P377" s="135">
        <f t="shared" si="236"/>
        <v>0</v>
      </c>
      <c r="Q377" s="135">
        <f t="shared" si="237"/>
        <v>0</v>
      </c>
      <c r="R377" s="135">
        <f t="shared" si="238"/>
        <v>0</v>
      </c>
      <c r="S377" s="135">
        <f t="shared" si="239"/>
        <v>0</v>
      </c>
      <c r="T377" s="135">
        <f t="shared" si="240"/>
        <v>0</v>
      </c>
      <c r="U377" s="135">
        <f t="shared" si="241"/>
        <v>0</v>
      </c>
      <c r="V377" s="135">
        <f t="shared" si="242"/>
        <v>0</v>
      </c>
      <c r="W377" s="135">
        <f t="shared" si="243"/>
        <v>0</v>
      </c>
      <c r="X377" s="135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 x14ac:dyDescent="0.2">
      <c r="A378" s="44">
        <f t="shared" si="227"/>
        <v>361</v>
      </c>
      <c r="B378" s="44"/>
      <c r="C378" s="136">
        <v>39202</v>
      </c>
      <c r="E378" s="137" t="s">
        <v>300</v>
      </c>
      <c r="G378" s="43">
        <v>6.4</v>
      </c>
      <c r="H378" s="135" t="str">
        <f t="shared" si="229"/>
        <v>P, S, T &amp; D Plant - Demand</v>
      </c>
      <c r="I378" s="42">
        <f>'Plt. Class.'!K$107</f>
        <v>0</v>
      </c>
      <c r="J378" s="135">
        <f t="shared" si="230"/>
        <v>0</v>
      </c>
      <c r="K378" s="135">
        <f t="shared" si="231"/>
        <v>0</v>
      </c>
      <c r="L378" s="135">
        <f t="shared" si="232"/>
        <v>0</v>
      </c>
      <c r="M378" s="135">
        <f t="shared" si="233"/>
        <v>0</v>
      </c>
      <c r="N378" s="135">
        <f t="shared" si="234"/>
        <v>0</v>
      </c>
      <c r="O378" s="135">
        <f t="shared" si="235"/>
        <v>0</v>
      </c>
      <c r="P378" s="135">
        <f t="shared" si="236"/>
        <v>0</v>
      </c>
      <c r="Q378" s="135">
        <f t="shared" si="237"/>
        <v>0</v>
      </c>
      <c r="R378" s="135">
        <f t="shared" si="238"/>
        <v>0</v>
      </c>
      <c r="S378" s="135">
        <f t="shared" si="239"/>
        <v>0</v>
      </c>
      <c r="T378" s="135">
        <f t="shared" si="240"/>
        <v>0</v>
      </c>
      <c r="U378" s="135">
        <f t="shared" si="241"/>
        <v>0</v>
      </c>
      <c r="V378" s="135">
        <f t="shared" si="242"/>
        <v>0</v>
      </c>
      <c r="W378" s="135">
        <f t="shared" si="243"/>
        <v>0</v>
      </c>
      <c r="X378" s="135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 x14ac:dyDescent="0.2">
      <c r="A379" s="44">
        <f t="shared" si="227"/>
        <v>362</v>
      </c>
      <c r="B379" s="44"/>
      <c r="C379" s="136">
        <v>39300</v>
      </c>
      <c r="E379" s="137" t="s">
        <v>186</v>
      </c>
      <c r="G379" s="43">
        <v>6.4</v>
      </c>
      <c r="H379" s="135" t="str">
        <f t="shared" si="229"/>
        <v>P, S, T &amp; D Plant - Demand</v>
      </c>
      <c r="I379" s="42">
        <f>'Plt. Class.'!K$108</f>
        <v>0</v>
      </c>
      <c r="J379" s="135">
        <f t="shared" si="230"/>
        <v>0</v>
      </c>
      <c r="K379" s="135">
        <f t="shared" si="231"/>
        <v>0</v>
      </c>
      <c r="L379" s="135">
        <f t="shared" si="232"/>
        <v>0</v>
      </c>
      <c r="M379" s="135">
        <f t="shared" si="233"/>
        <v>0</v>
      </c>
      <c r="N379" s="135">
        <f t="shared" si="234"/>
        <v>0</v>
      </c>
      <c r="O379" s="135">
        <f t="shared" si="235"/>
        <v>0</v>
      </c>
      <c r="P379" s="135">
        <f t="shared" si="236"/>
        <v>0</v>
      </c>
      <c r="Q379" s="135">
        <f t="shared" si="237"/>
        <v>0</v>
      </c>
      <c r="R379" s="135">
        <f t="shared" si="238"/>
        <v>0</v>
      </c>
      <c r="S379" s="135">
        <f t="shared" si="239"/>
        <v>0</v>
      </c>
      <c r="T379" s="135">
        <f t="shared" si="240"/>
        <v>0</v>
      </c>
      <c r="U379" s="135">
        <f t="shared" si="241"/>
        <v>0</v>
      </c>
      <c r="V379" s="135">
        <f t="shared" si="242"/>
        <v>0</v>
      </c>
      <c r="W379" s="135">
        <f t="shared" si="243"/>
        <v>0</v>
      </c>
      <c r="X379" s="135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 x14ac:dyDescent="0.2">
      <c r="A380" s="44">
        <f t="shared" si="227"/>
        <v>363</v>
      </c>
      <c r="B380" s="44"/>
      <c r="C380" s="136">
        <v>39400</v>
      </c>
      <c r="E380" s="137" t="s">
        <v>301</v>
      </c>
      <c r="G380" s="43">
        <v>6.4</v>
      </c>
      <c r="H380" s="135" t="str">
        <f t="shared" si="229"/>
        <v>P, S, T &amp; D Plant - Demand</v>
      </c>
      <c r="I380" s="42">
        <f>'Plt. Class.'!K$109</f>
        <v>2452339.7475240245</v>
      </c>
      <c r="J380" s="135">
        <f t="shared" si="230"/>
        <v>1108787.3436240098</v>
      </c>
      <c r="K380" s="135">
        <f t="shared" si="231"/>
        <v>634026.41803394014</v>
      </c>
      <c r="L380" s="135">
        <f t="shared" si="232"/>
        <v>33348.243333107595</v>
      </c>
      <c r="M380" s="135">
        <f t="shared" si="233"/>
        <v>355204.66870761383</v>
      </c>
      <c r="N380" s="135">
        <f t="shared" si="234"/>
        <v>320973.07382535294</v>
      </c>
      <c r="O380" s="135">
        <f t="shared" si="235"/>
        <v>0</v>
      </c>
      <c r="P380" s="135">
        <f t="shared" si="236"/>
        <v>0</v>
      </c>
      <c r="Q380" s="135">
        <f t="shared" si="237"/>
        <v>0</v>
      </c>
      <c r="R380" s="135">
        <f t="shared" si="238"/>
        <v>0</v>
      </c>
      <c r="S380" s="135">
        <f t="shared" si="239"/>
        <v>0</v>
      </c>
      <c r="T380" s="135">
        <f t="shared" si="240"/>
        <v>0</v>
      </c>
      <c r="U380" s="135">
        <f t="shared" si="241"/>
        <v>0</v>
      </c>
      <c r="V380" s="135">
        <f t="shared" si="242"/>
        <v>0</v>
      </c>
      <c r="W380" s="135">
        <f t="shared" si="243"/>
        <v>0</v>
      </c>
      <c r="X380" s="135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 x14ac:dyDescent="0.2">
      <c r="A381" s="44">
        <f t="shared" si="227"/>
        <v>364</v>
      </c>
      <c r="B381" s="44"/>
      <c r="C381" s="136">
        <v>39600</v>
      </c>
      <c r="E381" s="137" t="s">
        <v>302</v>
      </c>
      <c r="G381" s="43">
        <v>6.4</v>
      </c>
      <c r="H381" s="135" t="str">
        <f t="shared" si="229"/>
        <v>P, S, T &amp; D Plant - Demand</v>
      </c>
      <c r="I381" s="42">
        <f>'Plt. Class.'!K$110</f>
        <v>0</v>
      </c>
      <c r="J381" s="135">
        <f t="shared" si="230"/>
        <v>0</v>
      </c>
      <c r="K381" s="135">
        <f t="shared" si="231"/>
        <v>0</v>
      </c>
      <c r="L381" s="135">
        <f t="shared" si="232"/>
        <v>0</v>
      </c>
      <c r="M381" s="135">
        <f t="shared" si="233"/>
        <v>0</v>
      </c>
      <c r="N381" s="135">
        <f t="shared" si="234"/>
        <v>0</v>
      </c>
      <c r="O381" s="135">
        <f t="shared" si="235"/>
        <v>0</v>
      </c>
      <c r="P381" s="135">
        <f t="shared" si="236"/>
        <v>0</v>
      </c>
      <c r="Q381" s="135">
        <f t="shared" si="237"/>
        <v>0</v>
      </c>
      <c r="R381" s="135">
        <f t="shared" si="238"/>
        <v>0</v>
      </c>
      <c r="S381" s="135">
        <f t="shared" si="239"/>
        <v>0</v>
      </c>
      <c r="T381" s="135">
        <f t="shared" si="240"/>
        <v>0</v>
      </c>
      <c r="U381" s="135">
        <f t="shared" si="241"/>
        <v>0</v>
      </c>
      <c r="V381" s="135">
        <f t="shared" si="242"/>
        <v>0</v>
      </c>
      <c r="W381" s="135">
        <f t="shared" si="243"/>
        <v>0</v>
      </c>
      <c r="X381" s="135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 x14ac:dyDescent="0.2">
      <c r="A382" s="44">
        <f t="shared" si="227"/>
        <v>365</v>
      </c>
      <c r="B382" s="44"/>
      <c r="C382" s="136">
        <v>39603</v>
      </c>
      <c r="E382" s="137" t="s">
        <v>303</v>
      </c>
      <c r="G382" s="43">
        <v>6.4</v>
      </c>
      <c r="H382" s="135" t="str">
        <f t="shared" si="229"/>
        <v>P, S, T &amp; D Plant - Demand</v>
      </c>
      <c r="I382" s="42">
        <f>'Plt. Class.'!K$111</f>
        <v>23817.749167946742</v>
      </c>
      <c r="J382" s="135">
        <f t="shared" si="230"/>
        <v>10768.825509472734</v>
      </c>
      <c r="K382" s="135">
        <f t="shared" si="231"/>
        <v>6157.8262986728314</v>
      </c>
      <c r="L382" s="135">
        <f t="shared" si="232"/>
        <v>323.88664568257491</v>
      </c>
      <c r="M382" s="135">
        <f t="shared" si="233"/>
        <v>3449.8383476854228</v>
      </c>
      <c r="N382" s="135">
        <f t="shared" si="234"/>
        <v>3117.3723664331769</v>
      </c>
      <c r="O382" s="135">
        <f t="shared" si="235"/>
        <v>0</v>
      </c>
      <c r="P382" s="135">
        <f t="shared" si="236"/>
        <v>0</v>
      </c>
      <c r="Q382" s="135">
        <f t="shared" si="237"/>
        <v>0</v>
      </c>
      <c r="R382" s="135">
        <f t="shared" si="238"/>
        <v>0</v>
      </c>
      <c r="S382" s="135">
        <f t="shared" si="239"/>
        <v>0</v>
      </c>
      <c r="T382" s="135">
        <f t="shared" si="240"/>
        <v>0</v>
      </c>
      <c r="U382" s="135">
        <f t="shared" si="241"/>
        <v>0</v>
      </c>
      <c r="V382" s="135">
        <f t="shared" si="242"/>
        <v>0</v>
      </c>
      <c r="W382" s="135">
        <f t="shared" si="243"/>
        <v>0</v>
      </c>
      <c r="X382" s="135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 x14ac:dyDescent="0.2">
      <c r="A383" s="44">
        <f t="shared" si="227"/>
        <v>366</v>
      </c>
      <c r="B383" s="44"/>
      <c r="C383" s="136">
        <v>39604</v>
      </c>
      <c r="E383" s="137" t="s">
        <v>304</v>
      </c>
      <c r="G383" s="43">
        <v>6.4</v>
      </c>
      <c r="H383" s="135" t="str">
        <f t="shared" si="229"/>
        <v>P, S, T &amp; D Plant - Demand</v>
      </c>
      <c r="I383" s="42">
        <f>'Plt. Class.'!K$112</f>
        <v>37730.275076152655</v>
      </c>
      <c r="J383" s="135">
        <f t="shared" si="230"/>
        <v>17059.158103247537</v>
      </c>
      <c r="K383" s="135">
        <f t="shared" si="231"/>
        <v>9754.7622355837393</v>
      </c>
      <c r="L383" s="135">
        <f t="shared" si="232"/>
        <v>513.07670380296565</v>
      </c>
      <c r="M383" s="135">
        <f t="shared" si="233"/>
        <v>5464.9727356101785</v>
      </c>
      <c r="N383" s="135">
        <f t="shared" si="234"/>
        <v>4938.3052979082295</v>
      </c>
      <c r="O383" s="135">
        <f t="shared" si="235"/>
        <v>0</v>
      </c>
      <c r="P383" s="135">
        <f t="shared" si="236"/>
        <v>0</v>
      </c>
      <c r="Q383" s="135">
        <f t="shared" si="237"/>
        <v>0</v>
      </c>
      <c r="R383" s="135">
        <f t="shared" si="238"/>
        <v>0</v>
      </c>
      <c r="S383" s="135">
        <f t="shared" si="239"/>
        <v>0</v>
      </c>
      <c r="T383" s="135">
        <f t="shared" si="240"/>
        <v>0</v>
      </c>
      <c r="U383" s="135">
        <f t="shared" si="241"/>
        <v>0</v>
      </c>
      <c r="V383" s="135">
        <f t="shared" si="242"/>
        <v>0</v>
      </c>
      <c r="W383" s="135">
        <f t="shared" si="243"/>
        <v>0</v>
      </c>
      <c r="X383" s="135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 x14ac:dyDescent="0.2">
      <c r="A384" s="44">
        <f t="shared" si="227"/>
        <v>367</v>
      </c>
      <c r="B384" s="44"/>
      <c r="C384" s="136">
        <v>39605</v>
      </c>
      <c r="E384" s="140" t="s">
        <v>305</v>
      </c>
      <c r="G384" s="43">
        <v>6.4</v>
      </c>
      <c r="H384" s="135" t="str">
        <f t="shared" si="229"/>
        <v>P, S, T &amp; D Plant - Demand</v>
      </c>
      <c r="I384" s="42">
        <f>'Plt. Class.'!K$113</f>
        <v>11681.695446411872</v>
      </c>
      <c r="J384" s="135">
        <f t="shared" si="230"/>
        <v>5281.6972347037408</v>
      </c>
      <c r="K384" s="135">
        <f t="shared" si="231"/>
        <v>3020.1783940947807</v>
      </c>
      <c r="L384" s="135">
        <f t="shared" si="232"/>
        <v>158.85401795714347</v>
      </c>
      <c r="M384" s="135">
        <f t="shared" si="233"/>
        <v>1692.0138268669155</v>
      </c>
      <c r="N384" s="135">
        <f t="shared" si="234"/>
        <v>1528.95197278929</v>
      </c>
      <c r="O384" s="135">
        <f t="shared" si="235"/>
        <v>0</v>
      </c>
      <c r="P384" s="135">
        <f t="shared" si="236"/>
        <v>0</v>
      </c>
      <c r="Q384" s="135">
        <f t="shared" si="237"/>
        <v>0</v>
      </c>
      <c r="R384" s="135">
        <f t="shared" si="238"/>
        <v>0</v>
      </c>
      <c r="S384" s="135">
        <f t="shared" si="239"/>
        <v>0</v>
      </c>
      <c r="T384" s="135">
        <f t="shared" si="240"/>
        <v>0</v>
      </c>
      <c r="U384" s="135">
        <f t="shared" si="241"/>
        <v>0</v>
      </c>
      <c r="V384" s="135">
        <f t="shared" si="242"/>
        <v>0</v>
      </c>
      <c r="W384" s="135">
        <f t="shared" si="243"/>
        <v>0</v>
      </c>
      <c r="X384" s="135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 x14ac:dyDescent="0.2">
      <c r="A385" s="44">
        <f t="shared" si="227"/>
        <v>368</v>
      </c>
      <c r="B385" s="44"/>
      <c r="C385" s="136">
        <v>39700</v>
      </c>
      <c r="E385" s="137" t="s">
        <v>306</v>
      </c>
      <c r="G385" s="43">
        <v>6.4</v>
      </c>
      <c r="H385" s="135" t="str">
        <f t="shared" si="229"/>
        <v>P, S, T &amp; D Plant - Demand</v>
      </c>
      <c r="I385" s="42">
        <f>'Plt. Class.'!K$114</f>
        <v>315238.57811452611</v>
      </c>
      <c r="J385" s="135">
        <f t="shared" si="230"/>
        <v>142530.228932723</v>
      </c>
      <c r="K385" s="135">
        <f t="shared" si="231"/>
        <v>81501.589129263739</v>
      </c>
      <c r="L385" s="135">
        <f t="shared" si="232"/>
        <v>4286.7848231714379</v>
      </c>
      <c r="M385" s="135">
        <f t="shared" si="233"/>
        <v>45660.155700727402</v>
      </c>
      <c r="N385" s="135">
        <f t="shared" si="234"/>
        <v>41259.81952864051</v>
      </c>
      <c r="O385" s="135">
        <f t="shared" si="235"/>
        <v>0</v>
      </c>
      <c r="P385" s="135">
        <f t="shared" si="236"/>
        <v>0</v>
      </c>
      <c r="Q385" s="135">
        <f t="shared" si="237"/>
        <v>0</v>
      </c>
      <c r="R385" s="135">
        <f t="shared" si="238"/>
        <v>0</v>
      </c>
      <c r="S385" s="135">
        <f t="shared" si="239"/>
        <v>0</v>
      </c>
      <c r="T385" s="135">
        <f t="shared" si="240"/>
        <v>0</v>
      </c>
      <c r="U385" s="135">
        <f t="shared" si="241"/>
        <v>0</v>
      </c>
      <c r="V385" s="135">
        <f t="shared" si="242"/>
        <v>0</v>
      </c>
      <c r="W385" s="135">
        <f t="shared" si="243"/>
        <v>0</v>
      </c>
      <c r="X385" s="135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 x14ac:dyDescent="0.2">
      <c r="A386" s="44">
        <f t="shared" si="227"/>
        <v>369</v>
      </c>
      <c r="B386" s="44"/>
      <c r="C386" s="136">
        <v>39701</v>
      </c>
      <c r="E386" s="137" t="s">
        <v>307</v>
      </c>
      <c r="G386" s="43">
        <v>6.4</v>
      </c>
      <c r="H386" s="135" t="str">
        <f t="shared" si="229"/>
        <v>P, S, T &amp; D Plant - Demand</v>
      </c>
      <c r="I386" s="42">
        <f>'Plt. Class.'!K$115</f>
        <v>0</v>
      </c>
      <c r="J386" s="135">
        <f t="shared" si="230"/>
        <v>0</v>
      </c>
      <c r="K386" s="135">
        <f t="shared" si="231"/>
        <v>0</v>
      </c>
      <c r="L386" s="135">
        <f t="shared" si="232"/>
        <v>0</v>
      </c>
      <c r="M386" s="135">
        <f t="shared" si="233"/>
        <v>0</v>
      </c>
      <c r="N386" s="135">
        <f t="shared" si="234"/>
        <v>0</v>
      </c>
      <c r="O386" s="135">
        <f t="shared" si="235"/>
        <v>0</v>
      </c>
      <c r="P386" s="135">
        <f t="shared" si="236"/>
        <v>0</v>
      </c>
      <c r="Q386" s="135">
        <f t="shared" si="237"/>
        <v>0</v>
      </c>
      <c r="R386" s="135">
        <f t="shared" si="238"/>
        <v>0</v>
      </c>
      <c r="S386" s="135">
        <f t="shared" si="239"/>
        <v>0</v>
      </c>
      <c r="T386" s="135">
        <f t="shared" si="240"/>
        <v>0</v>
      </c>
      <c r="U386" s="135">
        <f t="shared" si="241"/>
        <v>0</v>
      </c>
      <c r="V386" s="135">
        <f t="shared" si="242"/>
        <v>0</v>
      </c>
      <c r="W386" s="135">
        <f t="shared" si="243"/>
        <v>0</v>
      </c>
      <c r="X386" s="135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 x14ac:dyDescent="0.2">
      <c r="A387" s="44">
        <f t="shared" si="227"/>
        <v>370</v>
      </c>
      <c r="B387" s="44"/>
      <c r="C387" s="136">
        <v>39702</v>
      </c>
      <c r="E387" s="137" t="s">
        <v>308</v>
      </c>
      <c r="G387" s="43">
        <v>6.4</v>
      </c>
      <c r="H387" s="135" t="str">
        <f t="shared" si="229"/>
        <v>P, S, T &amp; D Plant - Demand</v>
      </c>
      <c r="I387" s="42">
        <f>'Plt. Class.'!K$116</f>
        <v>0</v>
      </c>
      <c r="J387" s="135">
        <f t="shared" si="230"/>
        <v>0</v>
      </c>
      <c r="K387" s="135">
        <f t="shared" si="231"/>
        <v>0</v>
      </c>
      <c r="L387" s="135">
        <f t="shared" si="232"/>
        <v>0</v>
      </c>
      <c r="M387" s="135">
        <f t="shared" si="233"/>
        <v>0</v>
      </c>
      <c r="N387" s="135">
        <f t="shared" si="234"/>
        <v>0</v>
      </c>
      <c r="O387" s="135">
        <f t="shared" si="235"/>
        <v>0</v>
      </c>
      <c r="P387" s="135">
        <f t="shared" si="236"/>
        <v>0</v>
      </c>
      <c r="Q387" s="135">
        <f t="shared" si="237"/>
        <v>0</v>
      </c>
      <c r="R387" s="135">
        <f t="shared" si="238"/>
        <v>0</v>
      </c>
      <c r="S387" s="135">
        <f t="shared" si="239"/>
        <v>0</v>
      </c>
      <c r="T387" s="135">
        <f t="shared" si="240"/>
        <v>0</v>
      </c>
      <c r="U387" s="135">
        <f t="shared" si="241"/>
        <v>0</v>
      </c>
      <c r="V387" s="135">
        <f t="shared" si="242"/>
        <v>0</v>
      </c>
      <c r="W387" s="135">
        <f t="shared" si="243"/>
        <v>0</v>
      </c>
      <c r="X387" s="135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 x14ac:dyDescent="0.2">
      <c r="A388" s="44">
        <f t="shared" si="227"/>
        <v>371</v>
      </c>
      <c r="B388" s="44"/>
      <c r="C388" s="136">
        <v>39705</v>
      </c>
      <c r="E388" s="137" t="s">
        <v>309</v>
      </c>
      <c r="G388" s="43">
        <v>6.4</v>
      </c>
      <c r="H388" s="135" t="str">
        <f t="shared" si="229"/>
        <v>P, S, T &amp; D Plant - Demand</v>
      </c>
      <c r="I388" s="42">
        <f>'Plt. Class.'!K$117</f>
        <v>0</v>
      </c>
      <c r="J388" s="135">
        <f t="shared" si="230"/>
        <v>0</v>
      </c>
      <c r="K388" s="135">
        <f t="shared" si="231"/>
        <v>0</v>
      </c>
      <c r="L388" s="135">
        <f t="shared" si="232"/>
        <v>0</v>
      </c>
      <c r="M388" s="135">
        <f t="shared" si="233"/>
        <v>0</v>
      </c>
      <c r="N388" s="135">
        <f t="shared" si="234"/>
        <v>0</v>
      </c>
      <c r="O388" s="135">
        <f t="shared" si="235"/>
        <v>0</v>
      </c>
      <c r="P388" s="135">
        <f t="shared" si="236"/>
        <v>0</v>
      </c>
      <c r="Q388" s="135">
        <f t="shared" si="237"/>
        <v>0</v>
      </c>
      <c r="R388" s="135">
        <f t="shared" si="238"/>
        <v>0</v>
      </c>
      <c r="S388" s="135">
        <f t="shared" si="239"/>
        <v>0</v>
      </c>
      <c r="T388" s="135">
        <f t="shared" si="240"/>
        <v>0</v>
      </c>
      <c r="U388" s="135">
        <f t="shared" si="241"/>
        <v>0</v>
      </c>
      <c r="V388" s="135">
        <f t="shared" si="242"/>
        <v>0</v>
      </c>
      <c r="W388" s="135">
        <f t="shared" si="243"/>
        <v>0</v>
      </c>
      <c r="X388" s="135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 x14ac:dyDescent="0.2">
      <c r="A389" s="44">
        <f t="shared" si="227"/>
        <v>372</v>
      </c>
      <c r="B389" s="44"/>
      <c r="C389" s="136">
        <v>39800</v>
      </c>
      <c r="E389" s="137" t="s">
        <v>310</v>
      </c>
      <c r="G389" s="43">
        <v>6.4</v>
      </c>
      <c r="H389" s="135" t="str">
        <f t="shared" si="229"/>
        <v>P, S, T &amp; D Plant - Demand</v>
      </c>
      <c r="I389" s="42">
        <f>'Plt. Class.'!K$118</f>
        <v>2340142.3991238265</v>
      </c>
      <c r="J389" s="135">
        <f t="shared" si="230"/>
        <v>1058059.0544381761</v>
      </c>
      <c r="K389" s="135">
        <f t="shared" si="231"/>
        <v>605018.98421857855</v>
      </c>
      <c r="L389" s="135">
        <f t="shared" si="232"/>
        <v>31822.523057376267</v>
      </c>
      <c r="M389" s="135">
        <f t="shared" si="233"/>
        <v>338953.64883624314</v>
      </c>
      <c r="N389" s="135">
        <f t="shared" si="234"/>
        <v>306288.18857345218</v>
      </c>
      <c r="O389" s="135">
        <f t="shared" si="235"/>
        <v>0</v>
      </c>
      <c r="P389" s="135">
        <f t="shared" si="236"/>
        <v>0</v>
      </c>
      <c r="Q389" s="135">
        <f t="shared" si="237"/>
        <v>0</v>
      </c>
      <c r="R389" s="135">
        <f t="shared" si="238"/>
        <v>0</v>
      </c>
      <c r="S389" s="135">
        <f t="shared" si="239"/>
        <v>0</v>
      </c>
      <c r="T389" s="135">
        <f t="shared" si="240"/>
        <v>0</v>
      </c>
      <c r="U389" s="135">
        <f t="shared" si="241"/>
        <v>0</v>
      </c>
      <c r="V389" s="135">
        <f t="shared" si="242"/>
        <v>0</v>
      </c>
      <c r="W389" s="135">
        <f t="shared" si="243"/>
        <v>0</v>
      </c>
      <c r="X389" s="135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 x14ac:dyDescent="0.2">
      <c r="A390" s="44">
        <f t="shared" si="227"/>
        <v>373</v>
      </c>
      <c r="B390" s="44"/>
      <c r="C390" s="136">
        <v>39900</v>
      </c>
      <c r="E390" s="137" t="s">
        <v>311</v>
      </c>
      <c r="G390" s="43">
        <v>6.4</v>
      </c>
      <c r="H390" s="135" t="str">
        <f t="shared" si="229"/>
        <v>P, S, T &amp; D Plant - Demand</v>
      </c>
      <c r="I390" s="42">
        <f>'Plt. Class.'!K$119</f>
        <v>0</v>
      </c>
      <c r="J390" s="135">
        <f t="shared" si="230"/>
        <v>0</v>
      </c>
      <c r="K390" s="135">
        <f t="shared" si="231"/>
        <v>0</v>
      </c>
      <c r="L390" s="135">
        <f t="shared" si="232"/>
        <v>0</v>
      </c>
      <c r="M390" s="135">
        <f t="shared" si="233"/>
        <v>0</v>
      </c>
      <c r="N390" s="135">
        <f t="shared" si="234"/>
        <v>0</v>
      </c>
      <c r="O390" s="135">
        <f t="shared" si="235"/>
        <v>0</v>
      </c>
      <c r="P390" s="135">
        <f t="shared" si="236"/>
        <v>0</v>
      </c>
      <c r="Q390" s="135">
        <f t="shared" si="237"/>
        <v>0</v>
      </c>
      <c r="R390" s="135">
        <f t="shared" si="238"/>
        <v>0</v>
      </c>
      <c r="S390" s="135">
        <f t="shared" si="239"/>
        <v>0</v>
      </c>
      <c r="T390" s="135">
        <f t="shared" si="240"/>
        <v>0</v>
      </c>
      <c r="U390" s="135">
        <f t="shared" si="241"/>
        <v>0</v>
      </c>
      <c r="V390" s="135">
        <f t="shared" si="242"/>
        <v>0</v>
      </c>
      <c r="W390" s="135">
        <f t="shared" si="243"/>
        <v>0</v>
      </c>
      <c r="X390" s="135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 x14ac:dyDescent="0.2">
      <c r="A391" s="44">
        <f t="shared" si="227"/>
        <v>374</v>
      </c>
      <c r="B391" s="44"/>
      <c r="C391" s="136">
        <v>39901</v>
      </c>
      <c r="E391" s="137" t="s">
        <v>312</v>
      </c>
      <c r="G391" s="43">
        <v>6.4</v>
      </c>
      <c r="H391" s="135" t="str">
        <f t="shared" si="229"/>
        <v>P, S, T &amp; D Plant - Demand</v>
      </c>
      <c r="I391" s="42">
        <f>'Plt. Class.'!K$120</f>
        <v>8652.6382745743813</v>
      </c>
      <c r="J391" s="135">
        <f t="shared" si="230"/>
        <v>3912.1560613659531</v>
      </c>
      <c r="K391" s="135">
        <f t="shared" si="231"/>
        <v>2237.0478060026726</v>
      </c>
      <c r="L391" s="135">
        <f t="shared" si="232"/>
        <v>117.66325891230939</v>
      </c>
      <c r="M391" s="135">
        <f t="shared" si="233"/>
        <v>1253.2755768731033</v>
      </c>
      <c r="N391" s="135">
        <f t="shared" si="234"/>
        <v>1132.495571420342</v>
      </c>
      <c r="O391" s="135">
        <f t="shared" si="235"/>
        <v>0</v>
      </c>
      <c r="P391" s="135">
        <f t="shared" si="236"/>
        <v>0</v>
      </c>
      <c r="Q391" s="135">
        <f t="shared" si="237"/>
        <v>0</v>
      </c>
      <c r="R391" s="135">
        <f t="shared" si="238"/>
        <v>0</v>
      </c>
      <c r="S391" s="135">
        <f t="shared" si="239"/>
        <v>0</v>
      </c>
      <c r="T391" s="135">
        <f t="shared" si="240"/>
        <v>0</v>
      </c>
      <c r="U391" s="135">
        <f t="shared" si="241"/>
        <v>0</v>
      </c>
      <c r="V391" s="135">
        <f t="shared" si="242"/>
        <v>0</v>
      </c>
      <c r="W391" s="135">
        <f t="shared" si="243"/>
        <v>0</v>
      </c>
      <c r="X391" s="135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 x14ac:dyDescent="0.2">
      <c r="A392" s="44">
        <f t="shared" si="227"/>
        <v>375</v>
      </c>
      <c r="B392" s="44"/>
      <c r="C392" s="136">
        <v>39902</v>
      </c>
      <c r="E392" s="137" t="s">
        <v>313</v>
      </c>
      <c r="G392" s="43">
        <v>6.4</v>
      </c>
      <c r="H392" s="135" t="str">
        <f t="shared" si="229"/>
        <v>P, S, T &amp; D Plant - Demand</v>
      </c>
      <c r="I392" s="42">
        <f>'Plt. Class.'!K$121</f>
        <v>0</v>
      </c>
      <c r="J392" s="135">
        <f t="shared" si="230"/>
        <v>0</v>
      </c>
      <c r="K392" s="135">
        <f t="shared" si="231"/>
        <v>0</v>
      </c>
      <c r="L392" s="135">
        <f t="shared" si="232"/>
        <v>0</v>
      </c>
      <c r="M392" s="135">
        <f t="shared" si="233"/>
        <v>0</v>
      </c>
      <c r="N392" s="135">
        <f t="shared" si="234"/>
        <v>0</v>
      </c>
      <c r="O392" s="135">
        <f t="shared" si="235"/>
        <v>0</v>
      </c>
      <c r="P392" s="135">
        <f t="shared" si="236"/>
        <v>0</v>
      </c>
      <c r="Q392" s="135">
        <f t="shared" si="237"/>
        <v>0</v>
      </c>
      <c r="R392" s="135">
        <f t="shared" si="238"/>
        <v>0</v>
      </c>
      <c r="S392" s="135">
        <f t="shared" si="239"/>
        <v>0</v>
      </c>
      <c r="T392" s="135">
        <f t="shared" si="240"/>
        <v>0</v>
      </c>
      <c r="U392" s="135">
        <f t="shared" si="241"/>
        <v>0</v>
      </c>
      <c r="V392" s="135">
        <f t="shared" si="242"/>
        <v>0</v>
      </c>
      <c r="W392" s="135">
        <f t="shared" si="243"/>
        <v>0</v>
      </c>
      <c r="X392" s="135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 x14ac:dyDescent="0.2">
      <c r="A393" s="44">
        <f t="shared" si="227"/>
        <v>376</v>
      </c>
      <c r="B393" s="44"/>
      <c r="C393" s="136">
        <v>39903</v>
      </c>
      <c r="E393" s="137" t="s">
        <v>314</v>
      </c>
      <c r="G393" s="43">
        <v>6.4</v>
      </c>
      <c r="H393" s="135" t="str">
        <f t="shared" si="229"/>
        <v>P, S, T &amp; D Plant - Demand</v>
      </c>
      <c r="I393" s="42">
        <f>'Plt. Class.'!K$122</f>
        <v>80935.001539294477</v>
      </c>
      <c r="J393" s="135">
        <f t="shared" si="230"/>
        <v>36593.504408825931</v>
      </c>
      <c r="K393" s="135">
        <f t="shared" si="231"/>
        <v>20924.885783603113</v>
      </c>
      <c r="L393" s="135">
        <f t="shared" si="232"/>
        <v>1100.597960875072</v>
      </c>
      <c r="M393" s="135">
        <f t="shared" si="233"/>
        <v>11722.882376979323</v>
      </c>
      <c r="N393" s="135">
        <f t="shared" si="234"/>
        <v>10593.131009011027</v>
      </c>
      <c r="O393" s="135">
        <f t="shared" si="235"/>
        <v>0</v>
      </c>
      <c r="P393" s="135">
        <f t="shared" si="236"/>
        <v>0</v>
      </c>
      <c r="Q393" s="135">
        <f t="shared" si="237"/>
        <v>0</v>
      </c>
      <c r="R393" s="135">
        <f t="shared" si="238"/>
        <v>0</v>
      </c>
      <c r="S393" s="135">
        <f t="shared" si="239"/>
        <v>0</v>
      </c>
      <c r="T393" s="135">
        <f t="shared" si="240"/>
        <v>0</v>
      </c>
      <c r="U393" s="135">
        <f t="shared" si="241"/>
        <v>0</v>
      </c>
      <c r="V393" s="135">
        <f t="shared" si="242"/>
        <v>0</v>
      </c>
      <c r="W393" s="135">
        <f t="shared" si="243"/>
        <v>0</v>
      </c>
      <c r="X393" s="135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 x14ac:dyDescent="0.2">
      <c r="A394" s="44">
        <f t="shared" si="227"/>
        <v>377</v>
      </c>
      <c r="B394" s="44"/>
      <c r="C394" s="136">
        <v>39904</v>
      </c>
      <c r="E394" s="137" t="s">
        <v>315</v>
      </c>
      <c r="G394" s="43">
        <v>6.4</v>
      </c>
      <c r="H394" s="135" t="str">
        <f t="shared" si="229"/>
        <v>P, S, T &amp; D Plant - Demand</v>
      </c>
      <c r="I394" s="42">
        <f>'Plt. Class.'!K$123</f>
        <v>0</v>
      </c>
      <c r="J394" s="135">
        <f t="shared" si="230"/>
        <v>0</v>
      </c>
      <c r="K394" s="135">
        <f t="shared" si="231"/>
        <v>0</v>
      </c>
      <c r="L394" s="135">
        <f t="shared" si="232"/>
        <v>0</v>
      </c>
      <c r="M394" s="135">
        <f t="shared" si="233"/>
        <v>0</v>
      </c>
      <c r="N394" s="135">
        <f t="shared" si="234"/>
        <v>0</v>
      </c>
      <c r="O394" s="135">
        <f t="shared" si="235"/>
        <v>0</v>
      </c>
      <c r="P394" s="135">
        <f t="shared" si="236"/>
        <v>0</v>
      </c>
      <c r="Q394" s="135">
        <f t="shared" si="237"/>
        <v>0</v>
      </c>
      <c r="R394" s="135">
        <f t="shared" si="238"/>
        <v>0</v>
      </c>
      <c r="S394" s="135">
        <f t="shared" si="239"/>
        <v>0</v>
      </c>
      <c r="T394" s="135">
        <f t="shared" si="240"/>
        <v>0</v>
      </c>
      <c r="U394" s="135">
        <f t="shared" si="241"/>
        <v>0</v>
      </c>
      <c r="V394" s="135">
        <f t="shared" si="242"/>
        <v>0</v>
      </c>
      <c r="W394" s="135">
        <f t="shared" si="243"/>
        <v>0</v>
      </c>
      <c r="X394" s="135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 x14ac:dyDescent="0.2">
      <c r="A395" s="44">
        <f t="shared" si="227"/>
        <v>378</v>
      </c>
      <c r="B395" s="44"/>
      <c r="C395" s="136">
        <v>39905</v>
      </c>
      <c r="E395" s="137" t="s">
        <v>316</v>
      </c>
      <c r="G395" s="43">
        <v>6.4</v>
      </c>
      <c r="H395" s="135" t="str">
        <f t="shared" si="229"/>
        <v>P, S, T &amp; D Plant - Demand</v>
      </c>
      <c r="I395" s="42">
        <f>'Plt. Class.'!K$124</f>
        <v>0</v>
      </c>
      <c r="J395" s="135">
        <f t="shared" si="230"/>
        <v>0</v>
      </c>
      <c r="K395" s="135">
        <f t="shared" si="231"/>
        <v>0</v>
      </c>
      <c r="L395" s="135">
        <f t="shared" si="232"/>
        <v>0</v>
      </c>
      <c r="M395" s="135">
        <f t="shared" si="233"/>
        <v>0</v>
      </c>
      <c r="N395" s="135">
        <f t="shared" si="234"/>
        <v>0</v>
      </c>
      <c r="O395" s="135">
        <f t="shared" si="235"/>
        <v>0</v>
      </c>
      <c r="P395" s="135">
        <f t="shared" si="236"/>
        <v>0</v>
      </c>
      <c r="Q395" s="135">
        <f t="shared" si="237"/>
        <v>0</v>
      </c>
      <c r="R395" s="135">
        <f t="shared" si="238"/>
        <v>0</v>
      </c>
      <c r="S395" s="135">
        <f t="shared" si="239"/>
        <v>0</v>
      </c>
      <c r="T395" s="135">
        <f t="shared" si="240"/>
        <v>0</v>
      </c>
      <c r="U395" s="135">
        <f t="shared" si="241"/>
        <v>0</v>
      </c>
      <c r="V395" s="135">
        <f t="shared" si="242"/>
        <v>0</v>
      </c>
      <c r="W395" s="135">
        <f t="shared" si="243"/>
        <v>0</v>
      </c>
      <c r="X395" s="135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 x14ac:dyDescent="0.2">
      <c r="A396" s="44">
        <f t="shared" si="227"/>
        <v>379</v>
      </c>
      <c r="B396" s="44"/>
      <c r="C396" s="136">
        <v>39906</v>
      </c>
      <c r="E396" s="137" t="s">
        <v>317</v>
      </c>
      <c r="G396" s="43">
        <v>6.4</v>
      </c>
      <c r="H396" s="135" t="str">
        <f t="shared" si="229"/>
        <v>P, S, T &amp; D Plant - Demand</v>
      </c>
      <c r="I396" s="42">
        <f>'Plt. Class.'!K$125</f>
        <v>277735.62510401959</v>
      </c>
      <c r="J396" s="135">
        <f t="shared" si="230"/>
        <v>125573.85097222254</v>
      </c>
      <c r="K396" s="135">
        <f t="shared" si="231"/>
        <v>71805.598601461199</v>
      </c>
      <c r="L396" s="135">
        <f t="shared" si="232"/>
        <v>3776.7993678660778</v>
      </c>
      <c r="M396" s="135">
        <f t="shared" si="233"/>
        <v>40228.109014250222</v>
      </c>
      <c r="N396" s="135">
        <f t="shared" si="234"/>
        <v>36351.267148219522</v>
      </c>
      <c r="O396" s="135">
        <f t="shared" si="235"/>
        <v>0</v>
      </c>
      <c r="P396" s="135">
        <f t="shared" si="236"/>
        <v>0</v>
      </c>
      <c r="Q396" s="135">
        <f t="shared" si="237"/>
        <v>0</v>
      </c>
      <c r="R396" s="135">
        <f t="shared" si="238"/>
        <v>0</v>
      </c>
      <c r="S396" s="135">
        <f t="shared" si="239"/>
        <v>0</v>
      </c>
      <c r="T396" s="135">
        <f t="shared" si="240"/>
        <v>0</v>
      </c>
      <c r="U396" s="135">
        <f t="shared" si="241"/>
        <v>0</v>
      </c>
      <c r="V396" s="135">
        <f t="shared" si="242"/>
        <v>0</v>
      </c>
      <c r="W396" s="135">
        <f t="shared" si="243"/>
        <v>0</v>
      </c>
      <c r="X396" s="135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 x14ac:dyDescent="0.2">
      <c r="A397" s="44">
        <f t="shared" si="227"/>
        <v>380</v>
      </c>
      <c r="B397" s="44"/>
      <c r="C397" s="136">
        <v>39907</v>
      </c>
      <c r="E397" s="137" t="s">
        <v>318</v>
      </c>
      <c r="G397" s="43">
        <v>6.4</v>
      </c>
      <c r="H397" s="135" t="str">
        <f t="shared" si="229"/>
        <v>P, S, T &amp; D Plant - Demand</v>
      </c>
      <c r="I397" s="42">
        <f>'Plt. Class.'!K$126</f>
        <v>0</v>
      </c>
      <c r="J397" s="135">
        <f t="shared" si="230"/>
        <v>0</v>
      </c>
      <c r="K397" s="135">
        <f t="shared" si="231"/>
        <v>0</v>
      </c>
      <c r="L397" s="135">
        <f t="shared" si="232"/>
        <v>0</v>
      </c>
      <c r="M397" s="135">
        <f t="shared" si="233"/>
        <v>0</v>
      </c>
      <c r="N397" s="135">
        <f t="shared" si="234"/>
        <v>0</v>
      </c>
      <c r="O397" s="135">
        <f t="shared" si="235"/>
        <v>0</v>
      </c>
      <c r="P397" s="135">
        <f t="shared" si="236"/>
        <v>0</v>
      </c>
      <c r="Q397" s="135">
        <f t="shared" si="237"/>
        <v>0</v>
      </c>
      <c r="R397" s="135">
        <f t="shared" si="238"/>
        <v>0</v>
      </c>
      <c r="S397" s="135">
        <f t="shared" si="239"/>
        <v>0</v>
      </c>
      <c r="T397" s="135">
        <f t="shared" si="240"/>
        <v>0</v>
      </c>
      <c r="U397" s="135">
        <f t="shared" si="241"/>
        <v>0</v>
      </c>
      <c r="V397" s="135">
        <f t="shared" si="242"/>
        <v>0</v>
      </c>
      <c r="W397" s="135">
        <f t="shared" si="243"/>
        <v>0</v>
      </c>
      <c r="X397" s="135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 x14ac:dyDescent="0.2">
      <c r="A398" s="44">
        <f t="shared" si="227"/>
        <v>381</v>
      </c>
      <c r="B398" s="44"/>
      <c r="C398" s="136">
        <v>39908</v>
      </c>
      <c r="E398" s="137" t="s">
        <v>319</v>
      </c>
      <c r="G398" s="43">
        <v>6.4</v>
      </c>
      <c r="H398" s="135" t="str">
        <f t="shared" si="229"/>
        <v>P, S, T &amp; D Plant - Demand</v>
      </c>
      <c r="I398" s="42">
        <f>'Plt. Class.'!K$127</f>
        <v>74270.11607806859</v>
      </c>
      <c r="J398" s="135">
        <f t="shared" si="230"/>
        <v>33580.079921630757</v>
      </c>
      <c r="K398" s="135">
        <f t="shared" si="231"/>
        <v>19201.75037389735</v>
      </c>
      <c r="L398" s="135">
        <f t="shared" si="232"/>
        <v>1009.9652406850346</v>
      </c>
      <c r="M398" s="135">
        <f t="shared" si="233"/>
        <v>10757.519223436202</v>
      </c>
      <c r="N398" s="135">
        <f t="shared" si="234"/>
        <v>9720.8013184192387</v>
      </c>
      <c r="O398" s="135">
        <f t="shared" si="235"/>
        <v>0</v>
      </c>
      <c r="P398" s="135">
        <f t="shared" si="236"/>
        <v>0</v>
      </c>
      <c r="Q398" s="135">
        <f t="shared" si="237"/>
        <v>0</v>
      </c>
      <c r="R398" s="135">
        <f t="shared" si="238"/>
        <v>0</v>
      </c>
      <c r="S398" s="135">
        <f t="shared" si="239"/>
        <v>0</v>
      </c>
      <c r="T398" s="135">
        <f t="shared" si="240"/>
        <v>0</v>
      </c>
      <c r="U398" s="135">
        <f t="shared" si="241"/>
        <v>0</v>
      </c>
      <c r="V398" s="135">
        <f t="shared" si="242"/>
        <v>0</v>
      </c>
      <c r="W398" s="135">
        <f t="shared" si="243"/>
        <v>0</v>
      </c>
      <c r="X398" s="135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 x14ac:dyDescent="0.2">
      <c r="A399" s="44">
        <f t="shared" si="227"/>
        <v>382</v>
      </c>
      <c r="B399" s="44"/>
      <c r="C399" s="136">
        <v>39909</v>
      </c>
      <c r="E399" s="137" t="s">
        <v>320</v>
      </c>
      <c r="G399" s="43">
        <v>6.4</v>
      </c>
      <c r="H399" s="135" t="str">
        <f t="shared" si="229"/>
        <v>P, S, T &amp; D Plant - Demand</v>
      </c>
      <c r="I399" s="42">
        <f>'Plt. Class.'!K$128</f>
        <v>0</v>
      </c>
      <c r="J399" s="135">
        <f t="shared" si="230"/>
        <v>0</v>
      </c>
      <c r="K399" s="135">
        <f t="shared" si="231"/>
        <v>0</v>
      </c>
      <c r="L399" s="135">
        <f t="shared" si="232"/>
        <v>0</v>
      </c>
      <c r="M399" s="135">
        <f t="shared" si="233"/>
        <v>0</v>
      </c>
      <c r="N399" s="135">
        <f t="shared" si="234"/>
        <v>0</v>
      </c>
      <c r="O399" s="135">
        <f t="shared" si="235"/>
        <v>0</v>
      </c>
      <c r="P399" s="135">
        <f t="shared" si="236"/>
        <v>0</v>
      </c>
      <c r="Q399" s="135">
        <f t="shared" si="237"/>
        <v>0</v>
      </c>
      <c r="R399" s="135">
        <f t="shared" si="238"/>
        <v>0</v>
      </c>
      <c r="S399" s="135">
        <f t="shared" si="239"/>
        <v>0</v>
      </c>
      <c r="T399" s="135">
        <f t="shared" si="240"/>
        <v>0</v>
      </c>
      <c r="U399" s="135">
        <f t="shared" si="241"/>
        <v>0</v>
      </c>
      <c r="V399" s="135">
        <f t="shared" si="242"/>
        <v>0</v>
      </c>
      <c r="W399" s="135">
        <f t="shared" si="243"/>
        <v>0</v>
      </c>
      <c r="X399" s="135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 x14ac:dyDescent="0.2">
      <c r="A400" s="44">
        <f t="shared" si="227"/>
        <v>383</v>
      </c>
      <c r="B400" s="44"/>
      <c r="C400" s="136">
        <v>39924</v>
      </c>
      <c r="E400" s="137" t="s">
        <v>321</v>
      </c>
      <c r="G400" s="43">
        <v>6.4</v>
      </c>
      <c r="H400" s="135" t="str">
        <f t="shared" si="229"/>
        <v>P, S, T &amp; D Plant - Demand</v>
      </c>
      <c r="I400" s="42">
        <f>'Plt. Class.'!K$129</f>
        <v>0</v>
      </c>
      <c r="J400" s="135">
        <f t="shared" si="230"/>
        <v>0</v>
      </c>
      <c r="K400" s="135">
        <f t="shared" si="231"/>
        <v>0</v>
      </c>
      <c r="L400" s="135">
        <f t="shared" si="232"/>
        <v>0</v>
      </c>
      <c r="M400" s="135">
        <f t="shared" si="233"/>
        <v>0</v>
      </c>
      <c r="N400" s="135">
        <f t="shared" si="234"/>
        <v>0</v>
      </c>
      <c r="O400" s="135">
        <f t="shared" si="235"/>
        <v>0</v>
      </c>
      <c r="P400" s="135">
        <f t="shared" si="236"/>
        <v>0</v>
      </c>
      <c r="Q400" s="135">
        <f t="shared" si="237"/>
        <v>0</v>
      </c>
      <c r="R400" s="135">
        <f t="shared" si="238"/>
        <v>0</v>
      </c>
      <c r="S400" s="135">
        <f t="shared" si="239"/>
        <v>0</v>
      </c>
      <c r="T400" s="135">
        <f t="shared" si="240"/>
        <v>0</v>
      </c>
      <c r="U400" s="135">
        <f t="shared" si="241"/>
        <v>0</v>
      </c>
      <c r="V400" s="135">
        <f t="shared" si="242"/>
        <v>0</v>
      </c>
      <c r="W400" s="135">
        <f t="shared" si="243"/>
        <v>0</v>
      </c>
      <c r="X400" s="135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 x14ac:dyDescent="0.2">
      <c r="A401" s="44">
        <f t="shared" si="227"/>
        <v>384</v>
      </c>
      <c r="B401" s="44"/>
      <c r="C401" s="44"/>
      <c r="D401" s="44"/>
      <c r="E401" s="44"/>
      <c r="G401" s="43"/>
      <c r="H401" s="135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 x14ac:dyDescent="0.2">
      <c r="A402" s="44">
        <f t="shared" si="227"/>
        <v>385</v>
      </c>
      <c r="B402" s="44"/>
      <c r="C402" s="44"/>
      <c r="D402" s="44" t="s">
        <v>149</v>
      </c>
      <c r="E402" s="44"/>
      <c r="G402" s="43"/>
      <c r="H402" s="135"/>
      <c r="I402" s="42">
        <f>'Plt. Class.'!K$131</f>
        <v>13461029.858916337</v>
      </c>
      <c r="J402" s="42">
        <f>SUM(J366:J400)</f>
        <v>6086195.664683328</v>
      </c>
      <c r="K402" s="42">
        <f t="shared" ref="K402:X402" si="246">SUM(K366:K400)</f>
        <v>3480206.4245435577</v>
      </c>
      <c r="L402" s="42">
        <f t="shared" si="246"/>
        <v>183050.37044830236</v>
      </c>
      <c r="M402" s="42">
        <f t="shared" si="246"/>
        <v>1949738.2678428548</v>
      </c>
      <c r="N402" s="42">
        <f t="shared" si="246"/>
        <v>1761839.1313982916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 x14ac:dyDescent="0.2">
      <c r="A403" s="44">
        <f t="shared" si="227"/>
        <v>386</v>
      </c>
      <c r="B403" s="44"/>
      <c r="C403" s="44"/>
      <c r="D403" s="44"/>
      <c r="E403" s="44"/>
      <c r="G403" s="43"/>
      <c r="H403" s="135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 x14ac:dyDescent="0.2">
      <c r="A404" s="44">
        <f t="shared" si="227"/>
        <v>387</v>
      </c>
      <c r="B404" s="44"/>
      <c r="C404" s="44"/>
      <c r="D404" s="44" t="s">
        <v>349</v>
      </c>
      <c r="E404" s="44"/>
      <c r="G404" s="43"/>
      <c r="H404" s="135"/>
      <c r="I404" s="42">
        <f>'Plt. Class.'!K$133</f>
        <v>423533156.8638736</v>
      </c>
      <c r="J404" s="42">
        <f t="shared" ref="J404:X404" si="247">J402+J362+J336+J323+J301+J289</f>
        <v>191493941.41244897</v>
      </c>
      <c r="K404" s="42">
        <f t="shared" si="247"/>
        <v>109500003.26672842</v>
      </c>
      <c r="L404" s="42">
        <f t="shared" si="247"/>
        <v>5759433.1246296121</v>
      </c>
      <c r="M404" s="42">
        <f t="shared" si="247"/>
        <v>61345886.034923576</v>
      </c>
      <c r="N404" s="42">
        <f t="shared" si="247"/>
        <v>55433893.02514296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 x14ac:dyDescent="0.2">
      <c r="A405" s="44">
        <f t="shared" si="227"/>
        <v>388</v>
      </c>
      <c r="B405" s="44"/>
      <c r="C405" s="44"/>
      <c r="D405" s="44"/>
      <c r="E405" s="44"/>
      <c r="G405" s="43"/>
      <c r="H405" s="135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 x14ac:dyDescent="0.2">
      <c r="A406" s="44">
        <f t="shared" si="227"/>
        <v>389</v>
      </c>
      <c r="B406" s="44"/>
      <c r="C406" s="44"/>
      <c r="D406" s="44" t="s">
        <v>348</v>
      </c>
      <c r="E406" s="44"/>
      <c r="G406" s="43">
        <v>6.4</v>
      </c>
      <c r="H406" s="135" t="str">
        <f>VLOOKUP($G406,alloc,3)</f>
        <v>P, S, T &amp; D Plant - Demand</v>
      </c>
      <c r="I406" s="42">
        <f>'Plt. Class.'!K$135</f>
        <v>22942686.80682056</v>
      </c>
      <c r="J406" s="135">
        <f>$I406*VLOOKUP($G406,alloc,6)</f>
        <v>10373179.648462625</v>
      </c>
      <c r="K406" s="135">
        <f>$I406*VLOOKUP($G406,alloc,7)</f>
        <v>5931588.2111723889</v>
      </c>
      <c r="L406" s="135">
        <f>$I406*VLOOKUP($G406,alloc,8)</f>
        <v>311987.07402659103</v>
      </c>
      <c r="M406" s="135">
        <f>$I406*VLOOKUP($G406,alloc,9)</f>
        <v>3323091.5392971681</v>
      </c>
      <c r="N406" s="135">
        <f>$I406*VLOOKUP($G406,alloc,10)</f>
        <v>3002840.3338617845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 x14ac:dyDescent="0.2">
      <c r="A407" s="44">
        <f t="shared" si="227"/>
        <v>390</v>
      </c>
      <c r="B407" s="44"/>
      <c r="C407" s="44"/>
      <c r="D407" s="44"/>
      <c r="E407" s="44"/>
      <c r="G407" s="43"/>
      <c r="H407" s="135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 x14ac:dyDescent="0.2">
      <c r="A408" s="44">
        <f t="shared" si="227"/>
        <v>391</v>
      </c>
      <c r="B408" s="44"/>
      <c r="C408" s="44"/>
      <c r="D408" s="44" t="s">
        <v>347</v>
      </c>
      <c r="E408" s="44"/>
      <c r="G408" s="43"/>
      <c r="H408" s="135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 x14ac:dyDescent="0.2">
      <c r="A409" s="44">
        <f t="shared" si="227"/>
        <v>392</v>
      </c>
      <c r="B409" s="44"/>
      <c r="C409" s="44"/>
      <c r="D409" s="44"/>
      <c r="E409" s="44"/>
      <c r="G409" s="43"/>
      <c r="H409" s="135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 x14ac:dyDescent="0.2">
      <c r="A410" s="44">
        <f t="shared" si="227"/>
        <v>393</v>
      </c>
      <c r="B410" s="44"/>
      <c r="C410" s="44"/>
      <c r="D410" s="44" t="s">
        <v>322</v>
      </c>
      <c r="E410" s="44"/>
      <c r="G410" s="43"/>
      <c r="H410" s="135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 x14ac:dyDescent="0.2">
      <c r="A411" s="44">
        <f t="shared" si="227"/>
        <v>394</v>
      </c>
      <c r="B411" s="44"/>
      <c r="C411" s="44"/>
      <c r="D411" s="44"/>
      <c r="E411" s="44"/>
      <c r="G411" s="43"/>
      <c r="H411" s="135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 x14ac:dyDescent="0.2">
      <c r="A412" s="44">
        <f t="shared" ref="A412:A475" si="248">A411+1</f>
        <v>395</v>
      </c>
      <c r="B412" s="44"/>
      <c r="C412" s="136">
        <v>30100</v>
      </c>
      <c r="D412" s="44"/>
      <c r="E412" s="137" t="s">
        <v>323</v>
      </c>
      <c r="G412" s="43">
        <v>6.4</v>
      </c>
      <c r="H412" s="135" t="str">
        <f>VLOOKUP($G412,alloc,3)</f>
        <v>P, S, T &amp; D Plant - Demand</v>
      </c>
      <c r="I412" s="42">
        <f>'Plt. Class.'!K$141</f>
        <v>55468.57835966695</v>
      </c>
      <c r="J412" s="135">
        <f>$I412*VLOOKUP($G412,alloc,6)</f>
        <v>25079.256541068982</v>
      </c>
      <c r="K412" s="135">
        <f>$I412*VLOOKUP($G412,alloc,7)</f>
        <v>14340.812314575116</v>
      </c>
      <c r="L412" s="135">
        <f>$I412*VLOOKUP($G412,alloc,8)</f>
        <v>754.29175355793484</v>
      </c>
      <c r="M412" s="135">
        <f>$I412*VLOOKUP($G412,alloc,9)</f>
        <v>8034.244855273585</v>
      </c>
      <c r="N412" s="135">
        <f>$I412*VLOOKUP($G412,alloc,10)</f>
        <v>7259.9728951913248</v>
      </c>
      <c r="O412" s="135">
        <f>$I412*VLOOKUP($G412,alloc,11)</f>
        <v>0</v>
      </c>
      <c r="P412" s="135">
        <f>$I412*VLOOKUP($G412,alloc,12)</f>
        <v>0</v>
      </c>
      <c r="Q412" s="135">
        <f>$I412*VLOOKUP($G412,alloc,13)</f>
        <v>0</v>
      </c>
      <c r="R412" s="135">
        <f>$I412*VLOOKUP($G412,alloc,14)</f>
        <v>0</v>
      </c>
      <c r="S412" s="135">
        <f>$I412*VLOOKUP($G412,alloc,15)</f>
        <v>0</v>
      </c>
      <c r="T412" s="135">
        <f>$I412*VLOOKUP($G412,alloc,16)</f>
        <v>0</v>
      </c>
      <c r="U412" s="135">
        <f>$I412*VLOOKUP($G412,alloc,17)</f>
        <v>0</v>
      </c>
      <c r="V412" s="135">
        <f>$I412*VLOOKUP($G412,alloc,18)</f>
        <v>0</v>
      </c>
      <c r="W412" s="135">
        <f>$I412*VLOOKUP($G412,alloc,19)</f>
        <v>0</v>
      </c>
      <c r="X412" s="135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 x14ac:dyDescent="0.2">
      <c r="A413" s="44">
        <f t="shared" si="248"/>
        <v>396</v>
      </c>
      <c r="B413" s="44"/>
      <c r="C413" s="136">
        <v>30200</v>
      </c>
      <c r="D413" s="44"/>
      <c r="E413" s="137" t="s">
        <v>185</v>
      </c>
      <c r="G413" s="43">
        <v>6.4</v>
      </c>
      <c r="H413" s="135" t="str">
        <f>VLOOKUP($G413,alloc,3)</f>
        <v>P, S, T &amp; D Plant - Demand</v>
      </c>
      <c r="I413" s="42">
        <f>'Plt. Class.'!K$142</f>
        <v>0</v>
      </c>
      <c r="J413" s="135">
        <f>$I413*VLOOKUP($G413,alloc,6)</f>
        <v>0</v>
      </c>
      <c r="K413" s="135">
        <f>$I413*VLOOKUP($G413,alloc,7)</f>
        <v>0</v>
      </c>
      <c r="L413" s="135">
        <f>$I413*VLOOKUP($G413,alloc,8)</f>
        <v>0</v>
      </c>
      <c r="M413" s="135">
        <f>$I413*VLOOKUP($G413,alloc,9)</f>
        <v>0</v>
      </c>
      <c r="N413" s="135">
        <f>$I413*VLOOKUP($G413,alloc,10)</f>
        <v>0</v>
      </c>
      <c r="O413" s="135">
        <f>$I413*VLOOKUP($G413,alloc,11)</f>
        <v>0</v>
      </c>
      <c r="P413" s="135">
        <f>$I413*VLOOKUP($G413,alloc,12)</f>
        <v>0</v>
      </c>
      <c r="Q413" s="135">
        <f>$I413*VLOOKUP($G413,alloc,13)</f>
        <v>0</v>
      </c>
      <c r="R413" s="135">
        <f>$I413*VLOOKUP($G413,alloc,14)</f>
        <v>0</v>
      </c>
      <c r="S413" s="135">
        <f>$I413*VLOOKUP($G413,alloc,15)</f>
        <v>0</v>
      </c>
      <c r="T413" s="135">
        <f>$I413*VLOOKUP($G413,alloc,16)</f>
        <v>0</v>
      </c>
      <c r="U413" s="135">
        <f>$I413*VLOOKUP($G413,alloc,17)</f>
        <v>0</v>
      </c>
      <c r="V413" s="135">
        <f>$I413*VLOOKUP($G413,alloc,18)</f>
        <v>0</v>
      </c>
      <c r="W413" s="135">
        <f>$I413*VLOOKUP($G413,alloc,19)</f>
        <v>0</v>
      </c>
      <c r="X413" s="135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 x14ac:dyDescent="0.2">
      <c r="A414" s="44">
        <f t="shared" si="248"/>
        <v>397</v>
      </c>
      <c r="B414" s="44"/>
      <c r="C414" s="138">
        <v>30300</v>
      </c>
      <c r="D414" s="44"/>
      <c r="E414" s="137" t="s">
        <v>324</v>
      </c>
      <c r="G414" s="43">
        <v>6.4</v>
      </c>
      <c r="H414" s="135" t="str">
        <f>VLOOKUP($G414,alloc,3)</f>
        <v>P, S, T &amp; D Plant - Demand</v>
      </c>
      <c r="I414" s="42">
        <f>'Plt. Class.'!K$143</f>
        <v>332121.83236262336</v>
      </c>
      <c r="J414" s="135">
        <f>$I414*VLOOKUP($G414,alloc,6)</f>
        <v>150163.73022404156</v>
      </c>
      <c r="K414" s="135">
        <f>$I414*VLOOKUP($G414,alloc,7)</f>
        <v>85866.575353739769</v>
      </c>
      <c r="L414" s="135">
        <f>$I414*VLOOKUP($G414,alloc,8)</f>
        <v>4516.372453306587</v>
      </c>
      <c r="M414" s="135">
        <f>$I414*VLOOKUP($G414,alloc,9)</f>
        <v>48105.579805587513</v>
      </c>
      <c r="N414" s="135">
        <f>$I414*VLOOKUP($G414,alloc,10)</f>
        <v>43469.574525947886</v>
      </c>
      <c r="O414" s="135">
        <f>$I414*VLOOKUP($G414,alloc,11)</f>
        <v>0</v>
      </c>
      <c r="P414" s="135">
        <f>$I414*VLOOKUP($G414,alloc,12)</f>
        <v>0</v>
      </c>
      <c r="Q414" s="135">
        <f>$I414*VLOOKUP($G414,alloc,13)</f>
        <v>0</v>
      </c>
      <c r="R414" s="135">
        <f>$I414*VLOOKUP($G414,alloc,14)</f>
        <v>0</v>
      </c>
      <c r="S414" s="135">
        <f>$I414*VLOOKUP($G414,alloc,15)</f>
        <v>0</v>
      </c>
      <c r="T414" s="135">
        <f>$I414*VLOOKUP($G414,alloc,16)</f>
        <v>0</v>
      </c>
      <c r="U414" s="135">
        <f>$I414*VLOOKUP($G414,alloc,17)</f>
        <v>0</v>
      </c>
      <c r="V414" s="135">
        <f>$I414*VLOOKUP($G414,alloc,18)</f>
        <v>0</v>
      </c>
      <c r="W414" s="135">
        <f>$I414*VLOOKUP($G414,alloc,19)</f>
        <v>0</v>
      </c>
      <c r="X414" s="135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 x14ac:dyDescent="0.2">
      <c r="A415" s="44">
        <f t="shared" si="248"/>
        <v>398</v>
      </c>
      <c r="B415" s="44"/>
      <c r="C415" s="44"/>
      <c r="D415" s="44"/>
      <c r="E415" s="44"/>
      <c r="G415" s="43"/>
      <c r="H415" s="135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 x14ac:dyDescent="0.2">
      <c r="A416" s="44">
        <f t="shared" si="248"/>
        <v>399</v>
      </c>
      <c r="B416" s="44"/>
      <c r="C416" s="44"/>
      <c r="D416" s="44" t="s">
        <v>325</v>
      </c>
      <c r="E416" s="44"/>
      <c r="G416" s="43"/>
      <c r="H416" s="135"/>
      <c r="I416" s="42">
        <f>'Plt. Class.'!K$145</f>
        <v>387590.41072229028</v>
      </c>
      <c r="J416" s="42">
        <f>SUM(J412:J414)</f>
        <v>175242.98676511055</v>
      </c>
      <c r="K416" s="42">
        <f t="shared" ref="K416:X416" si="249">SUM(K412:K414)</f>
        <v>100207.38766831488</v>
      </c>
      <c r="L416" s="42">
        <f t="shared" si="249"/>
        <v>5270.6642068645215</v>
      </c>
      <c r="M416" s="42">
        <f t="shared" si="249"/>
        <v>56139.824660861101</v>
      </c>
      <c r="N416" s="42">
        <f t="shared" si="249"/>
        <v>50729.547421139214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 x14ac:dyDescent="0.2">
      <c r="A417" s="44">
        <f t="shared" si="248"/>
        <v>400</v>
      </c>
      <c r="B417" s="44"/>
      <c r="C417" s="44"/>
      <c r="D417" s="44"/>
      <c r="E417" s="44"/>
      <c r="G417" s="43"/>
      <c r="H417" s="135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 x14ac:dyDescent="0.2">
      <c r="A418" s="44">
        <f t="shared" si="248"/>
        <v>401</v>
      </c>
      <c r="B418" s="44"/>
      <c r="C418" s="44"/>
      <c r="D418" s="44" t="s">
        <v>148</v>
      </c>
      <c r="E418" s="44"/>
      <c r="G418" s="43"/>
      <c r="H418" s="135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 x14ac:dyDescent="0.2">
      <c r="A419" s="44">
        <f t="shared" si="248"/>
        <v>402</v>
      </c>
      <c r="B419" s="44"/>
      <c r="C419" s="44"/>
      <c r="D419" s="44"/>
      <c r="E419" s="44"/>
      <c r="G419" s="43"/>
      <c r="H419" s="135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 x14ac:dyDescent="0.2">
      <c r="A420" s="44">
        <f t="shared" si="248"/>
        <v>403</v>
      </c>
      <c r="B420" s="44"/>
      <c r="C420" s="141">
        <v>37400</v>
      </c>
      <c r="E420" s="137" t="s">
        <v>115</v>
      </c>
      <c r="G420" s="43">
        <v>6.4</v>
      </c>
      <c r="H420" s="135" t="str">
        <f t="shared" ref="H420:H453" si="250">VLOOKUP($G420,alloc,3)</f>
        <v>P, S, T &amp; D Plant - Demand</v>
      </c>
      <c r="I420" s="42">
        <f>'Plt. Class.'!K$149</f>
        <v>0</v>
      </c>
      <c r="J420" s="135">
        <f t="shared" ref="J420:J453" si="251">$I420*VLOOKUP($G420,alloc,6)</f>
        <v>0</v>
      </c>
      <c r="K420" s="135">
        <f t="shared" ref="K420:K453" si="252">$I420*VLOOKUP($G420,alloc,7)</f>
        <v>0</v>
      </c>
      <c r="L420" s="135">
        <f t="shared" ref="L420:L453" si="253">$I420*VLOOKUP($G420,alloc,8)</f>
        <v>0</v>
      </c>
      <c r="M420" s="135">
        <f t="shared" ref="M420:M453" si="254">$I420*VLOOKUP($G420,alloc,9)</f>
        <v>0</v>
      </c>
      <c r="N420" s="135">
        <f t="shared" ref="N420:N453" si="255">$I420*VLOOKUP($G420,alloc,10)</f>
        <v>0</v>
      </c>
      <c r="O420" s="135">
        <f t="shared" ref="O420:O453" si="256">$I420*VLOOKUP($G420,alloc,11)</f>
        <v>0</v>
      </c>
      <c r="P420" s="135">
        <f t="shared" ref="P420:P453" si="257">$I420*VLOOKUP($G420,alloc,12)</f>
        <v>0</v>
      </c>
      <c r="Q420" s="135">
        <f t="shared" ref="Q420:Q453" si="258">$I420*VLOOKUP($G420,alloc,13)</f>
        <v>0</v>
      </c>
      <c r="R420" s="135">
        <f t="shared" ref="R420:R453" si="259">$I420*VLOOKUP($G420,alloc,14)</f>
        <v>0</v>
      </c>
      <c r="S420" s="135">
        <f t="shared" ref="S420:S453" si="260">$I420*VLOOKUP($G420,alloc,15)</f>
        <v>0</v>
      </c>
      <c r="T420" s="135">
        <f t="shared" ref="T420:T453" si="261">$I420*VLOOKUP($G420,alloc,16)</f>
        <v>0</v>
      </c>
      <c r="U420" s="135">
        <f t="shared" ref="U420:U453" si="262">$I420*VLOOKUP($G420,alloc,17)</f>
        <v>0</v>
      </c>
      <c r="V420" s="135">
        <f t="shared" ref="V420:V453" si="263">$I420*VLOOKUP($G420,alloc,18)</f>
        <v>0</v>
      </c>
      <c r="W420" s="135">
        <f t="shared" ref="W420:W453" si="264">$I420*VLOOKUP($G420,alloc,19)</f>
        <v>0</v>
      </c>
      <c r="X420" s="135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 x14ac:dyDescent="0.2">
      <c r="A421" s="44">
        <f t="shared" si="248"/>
        <v>404</v>
      </c>
      <c r="B421" s="44"/>
      <c r="C421" s="141">
        <v>39001</v>
      </c>
      <c r="E421" s="137" t="s">
        <v>291</v>
      </c>
      <c r="G421" s="43">
        <v>6.4</v>
      </c>
      <c r="H421" s="135" t="str">
        <f t="shared" si="250"/>
        <v>P, S, T &amp; D Plant - Demand</v>
      </c>
      <c r="I421" s="42">
        <f>'Plt. Class.'!K$150</f>
        <v>53681.355225924199</v>
      </c>
      <c r="J421" s="135">
        <f t="shared" si="251"/>
        <v>24271.191348255976</v>
      </c>
      <c r="K421" s="135">
        <f t="shared" si="252"/>
        <v>13878.744738963549</v>
      </c>
      <c r="L421" s="135">
        <f t="shared" si="253"/>
        <v>729.98812596522976</v>
      </c>
      <c r="M421" s="135">
        <f t="shared" si="254"/>
        <v>7775.3777868877196</v>
      </c>
      <c r="N421" s="135">
        <f t="shared" si="255"/>
        <v>7026.0532258517196</v>
      </c>
      <c r="O421" s="135">
        <f t="shared" si="256"/>
        <v>0</v>
      </c>
      <c r="P421" s="135">
        <f t="shared" si="257"/>
        <v>0</v>
      </c>
      <c r="Q421" s="135">
        <f t="shared" si="258"/>
        <v>0</v>
      </c>
      <c r="R421" s="135">
        <f t="shared" si="259"/>
        <v>0</v>
      </c>
      <c r="S421" s="135">
        <f t="shared" si="260"/>
        <v>0</v>
      </c>
      <c r="T421" s="135">
        <f t="shared" si="261"/>
        <v>0</v>
      </c>
      <c r="U421" s="135">
        <f t="shared" si="262"/>
        <v>0</v>
      </c>
      <c r="V421" s="135">
        <f t="shared" si="263"/>
        <v>0</v>
      </c>
      <c r="W421" s="135">
        <f t="shared" si="264"/>
        <v>0</v>
      </c>
      <c r="X421" s="135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 x14ac:dyDescent="0.2">
      <c r="A422" s="44">
        <f t="shared" si="248"/>
        <v>405</v>
      </c>
      <c r="B422" s="44"/>
      <c r="C422" s="141">
        <v>36602</v>
      </c>
      <c r="E422" s="137" t="s">
        <v>139</v>
      </c>
      <c r="G422" s="43">
        <v>6.4</v>
      </c>
      <c r="H422" s="135" t="str">
        <f t="shared" si="250"/>
        <v>P, S, T &amp; D Plant - Demand</v>
      </c>
      <c r="I422" s="42">
        <f>'Plt. Class.'!K$151</f>
        <v>0</v>
      </c>
      <c r="J422" s="135">
        <f t="shared" si="251"/>
        <v>0</v>
      </c>
      <c r="K422" s="135">
        <f t="shared" si="252"/>
        <v>0</v>
      </c>
      <c r="L422" s="135">
        <f t="shared" si="253"/>
        <v>0</v>
      </c>
      <c r="M422" s="135">
        <f t="shared" si="254"/>
        <v>0</v>
      </c>
      <c r="N422" s="135">
        <f t="shared" si="255"/>
        <v>0</v>
      </c>
      <c r="O422" s="135">
        <f t="shared" si="256"/>
        <v>0</v>
      </c>
      <c r="P422" s="135">
        <f t="shared" si="257"/>
        <v>0</v>
      </c>
      <c r="Q422" s="135">
        <f t="shared" si="258"/>
        <v>0</v>
      </c>
      <c r="R422" s="135">
        <f t="shared" si="259"/>
        <v>0</v>
      </c>
      <c r="S422" s="135">
        <f t="shared" si="260"/>
        <v>0</v>
      </c>
      <c r="T422" s="135">
        <f t="shared" si="261"/>
        <v>0</v>
      </c>
      <c r="U422" s="135">
        <f t="shared" si="262"/>
        <v>0</v>
      </c>
      <c r="V422" s="135">
        <f t="shared" si="263"/>
        <v>0</v>
      </c>
      <c r="W422" s="135">
        <f t="shared" si="264"/>
        <v>0</v>
      </c>
      <c r="X422" s="135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 x14ac:dyDescent="0.2">
      <c r="A423" s="44">
        <f t="shared" si="248"/>
        <v>406</v>
      </c>
      <c r="B423" s="44"/>
      <c r="C423" s="141">
        <v>38900</v>
      </c>
      <c r="E423" s="137" t="s">
        <v>115</v>
      </c>
      <c r="G423" s="43">
        <v>6.4</v>
      </c>
      <c r="H423" s="135" t="str">
        <f t="shared" si="250"/>
        <v>P, S, T &amp; D Plant - Demand</v>
      </c>
      <c r="I423" s="42">
        <f>'Plt. Class.'!K$152</f>
        <v>0</v>
      </c>
      <c r="J423" s="135">
        <f t="shared" si="251"/>
        <v>0</v>
      </c>
      <c r="K423" s="135">
        <f t="shared" si="252"/>
        <v>0</v>
      </c>
      <c r="L423" s="135">
        <f t="shared" si="253"/>
        <v>0</v>
      </c>
      <c r="M423" s="135">
        <f t="shared" si="254"/>
        <v>0</v>
      </c>
      <c r="N423" s="135">
        <f t="shared" si="255"/>
        <v>0</v>
      </c>
      <c r="O423" s="135">
        <f t="shared" si="256"/>
        <v>0</v>
      </c>
      <c r="P423" s="135">
        <f t="shared" si="257"/>
        <v>0</v>
      </c>
      <c r="Q423" s="135">
        <f t="shared" si="258"/>
        <v>0</v>
      </c>
      <c r="R423" s="135">
        <f t="shared" si="259"/>
        <v>0</v>
      </c>
      <c r="S423" s="135">
        <f t="shared" si="260"/>
        <v>0</v>
      </c>
      <c r="T423" s="135">
        <f t="shared" si="261"/>
        <v>0</v>
      </c>
      <c r="U423" s="135">
        <f t="shared" si="262"/>
        <v>0</v>
      </c>
      <c r="V423" s="135">
        <f t="shared" si="263"/>
        <v>0</v>
      </c>
      <c r="W423" s="135">
        <f t="shared" si="264"/>
        <v>0</v>
      </c>
      <c r="X423" s="135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 x14ac:dyDescent="0.2">
      <c r="A424" s="44">
        <f t="shared" si="248"/>
        <v>407</v>
      </c>
      <c r="B424" s="44"/>
      <c r="C424" s="141">
        <v>39004</v>
      </c>
      <c r="E424" s="137" t="s">
        <v>293</v>
      </c>
      <c r="G424" s="43">
        <v>6.4</v>
      </c>
      <c r="H424" s="135" t="str">
        <f t="shared" si="250"/>
        <v>P, S, T &amp; D Plant - Demand</v>
      </c>
      <c r="I424" s="42">
        <f>'Plt. Class.'!K$153</f>
        <v>4604.8620088626121</v>
      </c>
      <c r="J424" s="135">
        <f t="shared" si="251"/>
        <v>2082.0168656145297</v>
      </c>
      <c r="K424" s="135">
        <f t="shared" si="252"/>
        <v>1190.538206611657</v>
      </c>
      <c r="L424" s="135">
        <f t="shared" si="253"/>
        <v>62.619406198499689</v>
      </c>
      <c r="M424" s="135">
        <f t="shared" si="254"/>
        <v>666.98282159058681</v>
      </c>
      <c r="N424" s="135">
        <f t="shared" si="255"/>
        <v>602.70470884733822</v>
      </c>
      <c r="O424" s="135">
        <f t="shared" si="256"/>
        <v>0</v>
      </c>
      <c r="P424" s="135">
        <f t="shared" si="257"/>
        <v>0</v>
      </c>
      <c r="Q424" s="135">
        <f t="shared" si="258"/>
        <v>0</v>
      </c>
      <c r="R424" s="135">
        <f t="shared" si="259"/>
        <v>0</v>
      </c>
      <c r="S424" s="135">
        <f t="shared" si="260"/>
        <v>0</v>
      </c>
      <c r="T424" s="135">
        <f t="shared" si="261"/>
        <v>0</v>
      </c>
      <c r="U424" s="135">
        <f t="shared" si="262"/>
        <v>0</v>
      </c>
      <c r="V424" s="135">
        <f t="shared" si="263"/>
        <v>0</v>
      </c>
      <c r="W424" s="135">
        <f t="shared" si="264"/>
        <v>0</v>
      </c>
      <c r="X424" s="135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 x14ac:dyDescent="0.2">
      <c r="A425" s="44">
        <f t="shared" si="248"/>
        <v>408</v>
      </c>
      <c r="B425" s="44"/>
      <c r="C425" s="141">
        <v>39009</v>
      </c>
      <c r="E425" s="137" t="s">
        <v>294</v>
      </c>
      <c r="G425" s="43">
        <v>6.4</v>
      </c>
      <c r="H425" s="135" t="str">
        <f t="shared" si="250"/>
        <v>P, S, T &amp; D Plant - Demand</v>
      </c>
      <c r="I425" s="42">
        <f>'Plt. Class.'!K$154</f>
        <v>11624.171699663522</v>
      </c>
      <c r="J425" s="135">
        <f t="shared" si="251"/>
        <v>5255.6887656827585</v>
      </c>
      <c r="K425" s="135">
        <f t="shared" si="252"/>
        <v>3005.3062398023053</v>
      </c>
      <c r="L425" s="135">
        <f t="shared" si="253"/>
        <v>158.07177891137798</v>
      </c>
      <c r="M425" s="135">
        <f t="shared" si="254"/>
        <v>1683.6819049025148</v>
      </c>
      <c r="N425" s="135">
        <f t="shared" si="255"/>
        <v>1521.4230103645648</v>
      </c>
      <c r="O425" s="135">
        <f t="shared" si="256"/>
        <v>0</v>
      </c>
      <c r="P425" s="135">
        <f t="shared" si="257"/>
        <v>0</v>
      </c>
      <c r="Q425" s="135">
        <f t="shared" si="258"/>
        <v>0</v>
      </c>
      <c r="R425" s="135">
        <f t="shared" si="259"/>
        <v>0</v>
      </c>
      <c r="S425" s="135">
        <f t="shared" si="260"/>
        <v>0</v>
      </c>
      <c r="T425" s="135">
        <f t="shared" si="261"/>
        <v>0</v>
      </c>
      <c r="U425" s="135">
        <f t="shared" si="262"/>
        <v>0</v>
      </c>
      <c r="V425" s="135">
        <f t="shared" si="263"/>
        <v>0</v>
      </c>
      <c r="W425" s="135">
        <f t="shared" si="264"/>
        <v>0</v>
      </c>
      <c r="X425" s="135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 x14ac:dyDescent="0.2">
      <c r="A426" s="44">
        <f t="shared" si="248"/>
        <v>409</v>
      </c>
      <c r="B426" s="44"/>
      <c r="C426" s="141">
        <v>39100</v>
      </c>
      <c r="E426" s="137" t="s">
        <v>295</v>
      </c>
      <c r="G426" s="43">
        <v>6.4</v>
      </c>
      <c r="H426" s="135" t="str">
        <f t="shared" si="250"/>
        <v>P, S, T &amp; D Plant - Demand</v>
      </c>
      <c r="I426" s="42">
        <f>'Plt. Class.'!K$155</f>
        <v>11556.921283642425</v>
      </c>
      <c r="J426" s="135">
        <f t="shared" si="251"/>
        <v>5225.2825341591988</v>
      </c>
      <c r="K426" s="135">
        <f t="shared" si="252"/>
        <v>2987.9193583866295</v>
      </c>
      <c r="L426" s="135">
        <f t="shared" si="253"/>
        <v>157.15727135181629</v>
      </c>
      <c r="M426" s="135">
        <f t="shared" si="254"/>
        <v>1673.9411413042651</v>
      </c>
      <c r="N426" s="135">
        <f t="shared" si="255"/>
        <v>1512.6209784405139</v>
      </c>
      <c r="O426" s="135">
        <f t="shared" si="256"/>
        <v>0</v>
      </c>
      <c r="P426" s="135">
        <f t="shared" si="257"/>
        <v>0</v>
      </c>
      <c r="Q426" s="135">
        <f t="shared" si="258"/>
        <v>0</v>
      </c>
      <c r="R426" s="135">
        <f t="shared" si="259"/>
        <v>0</v>
      </c>
      <c r="S426" s="135">
        <f t="shared" si="260"/>
        <v>0</v>
      </c>
      <c r="T426" s="135">
        <f t="shared" si="261"/>
        <v>0</v>
      </c>
      <c r="U426" s="135">
        <f t="shared" si="262"/>
        <v>0</v>
      </c>
      <c r="V426" s="135">
        <f t="shared" si="263"/>
        <v>0</v>
      </c>
      <c r="W426" s="135">
        <f t="shared" si="264"/>
        <v>0</v>
      </c>
      <c r="X426" s="135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 x14ac:dyDescent="0.2">
      <c r="A427" s="44">
        <f t="shared" si="248"/>
        <v>410</v>
      </c>
      <c r="B427" s="44"/>
      <c r="C427" s="141">
        <v>39102</v>
      </c>
      <c r="E427" s="137" t="s">
        <v>296</v>
      </c>
      <c r="G427" s="43">
        <v>6.4</v>
      </c>
      <c r="H427" s="135" t="str">
        <f t="shared" si="250"/>
        <v>P, S, T &amp; D Plant - Demand</v>
      </c>
      <c r="I427" s="42">
        <f>'Plt. Class.'!K$156</f>
        <v>0</v>
      </c>
      <c r="J427" s="135">
        <f t="shared" si="251"/>
        <v>0</v>
      </c>
      <c r="K427" s="135">
        <f t="shared" si="252"/>
        <v>0</v>
      </c>
      <c r="L427" s="135">
        <f t="shared" si="253"/>
        <v>0</v>
      </c>
      <c r="M427" s="135">
        <f t="shared" si="254"/>
        <v>0</v>
      </c>
      <c r="N427" s="135">
        <f t="shared" si="255"/>
        <v>0</v>
      </c>
      <c r="O427" s="135">
        <f t="shared" si="256"/>
        <v>0</v>
      </c>
      <c r="P427" s="135">
        <f t="shared" si="257"/>
        <v>0</v>
      </c>
      <c r="Q427" s="135">
        <f t="shared" si="258"/>
        <v>0</v>
      </c>
      <c r="R427" s="135">
        <f t="shared" si="259"/>
        <v>0</v>
      </c>
      <c r="S427" s="135">
        <f t="shared" si="260"/>
        <v>0</v>
      </c>
      <c r="T427" s="135">
        <f t="shared" si="261"/>
        <v>0</v>
      </c>
      <c r="U427" s="135">
        <f t="shared" si="262"/>
        <v>0</v>
      </c>
      <c r="V427" s="135">
        <f t="shared" si="263"/>
        <v>0</v>
      </c>
      <c r="W427" s="135">
        <f t="shared" si="264"/>
        <v>0</v>
      </c>
      <c r="X427" s="135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 x14ac:dyDescent="0.2">
      <c r="A428" s="44">
        <f t="shared" si="248"/>
        <v>411</v>
      </c>
      <c r="B428" s="44"/>
      <c r="C428" s="141">
        <v>39103</v>
      </c>
      <c r="E428" s="137" t="s">
        <v>297</v>
      </c>
      <c r="G428" s="43">
        <v>6.4</v>
      </c>
      <c r="H428" s="135" t="str">
        <f t="shared" si="250"/>
        <v>P, S, T &amp; D Plant - Demand</v>
      </c>
      <c r="I428" s="42">
        <f>'Plt. Class.'!K$157</f>
        <v>0</v>
      </c>
      <c r="J428" s="135">
        <f t="shared" si="251"/>
        <v>0</v>
      </c>
      <c r="K428" s="135">
        <f t="shared" si="252"/>
        <v>0</v>
      </c>
      <c r="L428" s="135">
        <f t="shared" si="253"/>
        <v>0</v>
      </c>
      <c r="M428" s="135">
        <f t="shared" si="254"/>
        <v>0</v>
      </c>
      <c r="N428" s="135">
        <f t="shared" si="255"/>
        <v>0</v>
      </c>
      <c r="O428" s="135">
        <f t="shared" si="256"/>
        <v>0</v>
      </c>
      <c r="P428" s="135">
        <f t="shared" si="257"/>
        <v>0</v>
      </c>
      <c r="Q428" s="135">
        <f t="shared" si="258"/>
        <v>0</v>
      </c>
      <c r="R428" s="135">
        <f t="shared" si="259"/>
        <v>0</v>
      </c>
      <c r="S428" s="135">
        <f t="shared" si="260"/>
        <v>0</v>
      </c>
      <c r="T428" s="135">
        <f t="shared" si="261"/>
        <v>0</v>
      </c>
      <c r="U428" s="135">
        <f t="shared" si="262"/>
        <v>0</v>
      </c>
      <c r="V428" s="135">
        <f t="shared" si="263"/>
        <v>0</v>
      </c>
      <c r="W428" s="135">
        <f t="shared" si="264"/>
        <v>0</v>
      </c>
      <c r="X428" s="135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 x14ac:dyDescent="0.2">
      <c r="A429" s="44">
        <f t="shared" si="248"/>
        <v>412</v>
      </c>
      <c r="B429" s="44"/>
      <c r="C429" s="141">
        <v>39200</v>
      </c>
      <c r="E429" s="137" t="s">
        <v>298</v>
      </c>
      <c r="G429" s="43">
        <v>6.4</v>
      </c>
      <c r="H429" s="135" t="str">
        <f t="shared" si="250"/>
        <v>P, S, T &amp; D Plant - Demand</v>
      </c>
      <c r="I429" s="42">
        <f>'Plt. Class.'!K$158</f>
        <v>8167.11956873081</v>
      </c>
      <c r="J429" s="135">
        <f t="shared" si="251"/>
        <v>3692.6363163242695</v>
      </c>
      <c r="K429" s="135">
        <f t="shared" si="252"/>
        <v>2111.5220968242147</v>
      </c>
      <c r="L429" s="135">
        <f t="shared" si="253"/>
        <v>111.06091274000836</v>
      </c>
      <c r="M429" s="135">
        <f t="shared" si="254"/>
        <v>1182.9515072841991</v>
      </c>
      <c r="N429" s="135">
        <f t="shared" si="255"/>
        <v>1068.9487355581175</v>
      </c>
      <c r="O429" s="135">
        <f t="shared" si="256"/>
        <v>0</v>
      </c>
      <c r="P429" s="135">
        <f t="shared" si="257"/>
        <v>0</v>
      </c>
      <c r="Q429" s="135">
        <f t="shared" si="258"/>
        <v>0</v>
      </c>
      <c r="R429" s="135">
        <f t="shared" si="259"/>
        <v>0</v>
      </c>
      <c r="S429" s="135">
        <f t="shared" si="260"/>
        <v>0</v>
      </c>
      <c r="T429" s="135">
        <f t="shared" si="261"/>
        <v>0</v>
      </c>
      <c r="U429" s="135">
        <f t="shared" si="262"/>
        <v>0</v>
      </c>
      <c r="V429" s="135">
        <f t="shared" si="263"/>
        <v>0</v>
      </c>
      <c r="W429" s="135">
        <f t="shared" si="264"/>
        <v>0</v>
      </c>
      <c r="X429" s="135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 x14ac:dyDescent="0.2">
      <c r="A430" s="44">
        <f t="shared" si="248"/>
        <v>413</v>
      </c>
      <c r="B430" s="44"/>
      <c r="C430" s="141">
        <v>39201</v>
      </c>
      <c r="E430" s="137" t="s">
        <v>299</v>
      </c>
      <c r="G430" s="43">
        <v>6.4</v>
      </c>
      <c r="H430" s="135" t="str">
        <f t="shared" si="250"/>
        <v>P, S, T &amp; D Plant - Demand</v>
      </c>
      <c r="I430" s="42">
        <f>'Plt. Class.'!K$159</f>
        <v>0</v>
      </c>
      <c r="J430" s="135">
        <f t="shared" si="251"/>
        <v>0</v>
      </c>
      <c r="K430" s="135">
        <f t="shared" si="252"/>
        <v>0</v>
      </c>
      <c r="L430" s="135">
        <f t="shared" si="253"/>
        <v>0</v>
      </c>
      <c r="M430" s="135">
        <f t="shared" si="254"/>
        <v>0</v>
      </c>
      <c r="N430" s="135">
        <f t="shared" si="255"/>
        <v>0</v>
      </c>
      <c r="O430" s="135">
        <f t="shared" si="256"/>
        <v>0</v>
      </c>
      <c r="P430" s="135">
        <f t="shared" si="257"/>
        <v>0</v>
      </c>
      <c r="Q430" s="135">
        <f t="shared" si="258"/>
        <v>0</v>
      </c>
      <c r="R430" s="135">
        <f t="shared" si="259"/>
        <v>0</v>
      </c>
      <c r="S430" s="135">
        <f t="shared" si="260"/>
        <v>0</v>
      </c>
      <c r="T430" s="135">
        <f t="shared" si="261"/>
        <v>0</v>
      </c>
      <c r="U430" s="135">
        <f t="shared" si="262"/>
        <v>0</v>
      </c>
      <c r="V430" s="135">
        <f t="shared" si="263"/>
        <v>0</v>
      </c>
      <c r="W430" s="135">
        <f t="shared" si="264"/>
        <v>0</v>
      </c>
      <c r="X430" s="135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 x14ac:dyDescent="0.2">
      <c r="A431" s="44">
        <f t="shared" si="248"/>
        <v>414</v>
      </c>
      <c r="B431" s="44"/>
      <c r="C431" s="141">
        <v>39202</v>
      </c>
      <c r="E431" s="137" t="s">
        <v>300</v>
      </c>
      <c r="G431" s="43">
        <v>6.4</v>
      </c>
      <c r="H431" s="135" t="str">
        <f t="shared" si="250"/>
        <v>P, S, T &amp; D Plant - Demand</v>
      </c>
      <c r="I431" s="42">
        <f>'Plt. Class.'!K$160</f>
        <v>0</v>
      </c>
      <c r="J431" s="135">
        <f t="shared" si="251"/>
        <v>0</v>
      </c>
      <c r="K431" s="135">
        <f t="shared" si="252"/>
        <v>0</v>
      </c>
      <c r="L431" s="135">
        <f t="shared" si="253"/>
        <v>0</v>
      </c>
      <c r="M431" s="135">
        <f t="shared" si="254"/>
        <v>0</v>
      </c>
      <c r="N431" s="135">
        <f t="shared" si="255"/>
        <v>0</v>
      </c>
      <c r="O431" s="135">
        <f t="shared" si="256"/>
        <v>0</v>
      </c>
      <c r="P431" s="135">
        <f t="shared" si="257"/>
        <v>0</v>
      </c>
      <c r="Q431" s="135">
        <f t="shared" si="258"/>
        <v>0</v>
      </c>
      <c r="R431" s="135">
        <f t="shared" si="259"/>
        <v>0</v>
      </c>
      <c r="S431" s="135">
        <f t="shared" si="260"/>
        <v>0</v>
      </c>
      <c r="T431" s="135">
        <f t="shared" si="261"/>
        <v>0</v>
      </c>
      <c r="U431" s="135">
        <f t="shared" si="262"/>
        <v>0</v>
      </c>
      <c r="V431" s="135">
        <f t="shared" si="263"/>
        <v>0</v>
      </c>
      <c r="W431" s="135">
        <f t="shared" si="264"/>
        <v>0</v>
      </c>
      <c r="X431" s="135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 x14ac:dyDescent="0.2">
      <c r="A432" s="44">
        <f t="shared" si="248"/>
        <v>415</v>
      </c>
      <c r="B432" s="44"/>
      <c r="C432" s="141">
        <v>39300</v>
      </c>
      <c r="E432" s="137" t="s">
        <v>186</v>
      </c>
      <c r="G432" s="43">
        <v>6.4</v>
      </c>
      <c r="H432" s="135" t="str">
        <f t="shared" si="250"/>
        <v>P, S, T &amp; D Plant - Demand</v>
      </c>
      <c r="I432" s="42">
        <f>'Plt. Class.'!K$161</f>
        <v>0</v>
      </c>
      <c r="J432" s="135">
        <f t="shared" si="251"/>
        <v>0</v>
      </c>
      <c r="K432" s="135">
        <f t="shared" si="252"/>
        <v>0</v>
      </c>
      <c r="L432" s="135">
        <f t="shared" si="253"/>
        <v>0</v>
      </c>
      <c r="M432" s="135">
        <f t="shared" si="254"/>
        <v>0</v>
      </c>
      <c r="N432" s="135">
        <f t="shared" si="255"/>
        <v>0</v>
      </c>
      <c r="O432" s="135">
        <f t="shared" si="256"/>
        <v>0</v>
      </c>
      <c r="P432" s="135">
        <f t="shared" si="257"/>
        <v>0</v>
      </c>
      <c r="Q432" s="135">
        <f t="shared" si="258"/>
        <v>0</v>
      </c>
      <c r="R432" s="135">
        <f t="shared" si="259"/>
        <v>0</v>
      </c>
      <c r="S432" s="135">
        <f t="shared" si="260"/>
        <v>0</v>
      </c>
      <c r="T432" s="135">
        <f t="shared" si="261"/>
        <v>0</v>
      </c>
      <c r="U432" s="135">
        <f t="shared" si="262"/>
        <v>0</v>
      </c>
      <c r="V432" s="135">
        <f t="shared" si="263"/>
        <v>0</v>
      </c>
      <c r="W432" s="135">
        <f t="shared" si="264"/>
        <v>0</v>
      </c>
      <c r="X432" s="135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 x14ac:dyDescent="0.2">
      <c r="A433" s="44">
        <f t="shared" si="248"/>
        <v>416</v>
      </c>
      <c r="B433" s="44"/>
      <c r="C433" s="141">
        <v>39400</v>
      </c>
      <c r="E433" s="137" t="s">
        <v>301</v>
      </c>
      <c r="G433" s="43">
        <v>6.4</v>
      </c>
      <c r="H433" s="135" t="str">
        <f t="shared" si="250"/>
        <v>P, S, T &amp; D Plant - Demand</v>
      </c>
      <c r="I433" s="42">
        <f>'Plt. Class.'!K$162</f>
        <v>52642.357700475673</v>
      </c>
      <c r="J433" s="135">
        <f t="shared" si="251"/>
        <v>23801.424747834022</v>
      </c>
      <c r="K433" s="135">
        <f t="shared" si="252"/>
        <v>13610.122954371362</v>
      </c>
      <c r="L433" s="135">
        <f t="shared" si="253"/>
        <v>715.85927520703581</v>
      </c>
      <c r="M433" s="135">
        <f t="shared" si="254"/>
        <v>7624.8860892395505</v>
      </c>
      <c r="N433" s="135">
        <f t="shared" si="255"/>
        <v>6890.0646338236966</v>
      </c>
      <c r="O433" s="135">
        <f t="shared" si="256"/>
        <v>0</v>
      </c>
      <c r="P433" s="135">
        <f t="shared" si="257"/>
        <v>0</v>
      </c>
      <c r="Q433" s="135">
        <f t="shared" si="258"/>
        <v>0</v>
      </c>
      <c r="R433" s="135">
        <f t="shared" si="259"/>
        <v>0</v>
      </c>
      <c r="S433" s="135">
        <f t="shared" si="260"/>
        <v>0</v>
      </c>
      <c r="T433" s="135">
        <f t="shared" si="261"/>
        <v>0</v>
      </c>
      <c r="U433" s="135">
        <f t="shared" si="262"/>
        <v>0</v>
      </c>
      <c r="V433" s="135">
        <f t="shared" si="263"/>
        <v>0</v>
      </c>
      <c r="W433" s="135">
        <f t="shared" si="264"/>
        <v>0</v>
      </c>
      <c r="X433" s="135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 x14ac:dyDescent="0.2">
      <c r="A434" s="44">
        <f t="shared" si="248"/>
        <v>417</v>
      </c>
      <c r="B434" s="44"/>
      <c r="C434" s="141">
        <v>39600</v>
      </c>
      <c r="E434" s="137" t="s">
        <v>302</v>
      </c>
      <c r="G434" s="43">
        <v>6.4</v>
      </c>
      <c r="H434" s="135" t="str">
        <f t="shared" si="250"/>
        <v>P, S, T &amp; D Plant - Demand</v>
      </c>
      <c r="I434" s="42">
        <f>'Plt. Class.'!K$163</f>
        <v>6140.9564581827763</v>
      </c>
      <c r="J434" s="135">
        <f t="shared" si="251"/>
        <v>2776.5381226046793</v>
      </c>
      <c r="K434" s="135">
        <f t="shared" si="252"/>
        <v>1587.6791257879631</v>
      </c>
      <c r="L434" s="135">
        <f t="shared" si="253"/>
        <v>83.508050005005103</v>
      </c>
      <c r="M434" s="135">
        <f t="shared" si="254"/>
        <v>889.47561465698811</v>
      </c>
      <c r="N434" s="135">
        <f t="shared" si="255"/>
        <v>803.75554512814028</v>
      </c>
      <c r="O434" s="135">
        <f t="shared" si="256"/>
        <v>0</v>
      </c>
      <c r="P434" s="135">
        <f t="shared" si="257"/>
        <v>0</v>
      </c>
      <c r="Q434" s="135">
        <f t="shared" si="258"/>
        <v>0</v>
      </c>
      <c r="R434" s="135">
        <f t="shared" si="259"/>
        <v>0</v>
      </c>
      <c r="S434" s="135">
        <f t="shared" si="260"/>
        <v>0</v>
      </c>
      <c r="T434" s="135">
        <f t="shared" si="261"/>
        <v>0</v>
      </c>
      <c r="U434" s="135">
        <f t="shared" si="262"/>
        <v>0</v>
      </c>
      <c r="V434" s="135">
        <f t="shared" si="263"/>
        <v>0</v>
      </c>
      <c r="W434" s="135">
        <f t="shared" si="264"/>
        <v>0</v>
      </c>
      <c r="X434" s="135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 x14ac:dyDescent="0.2">
      <c r="A435" s="44">
        <f t="shared" si="248"/>
        <v>418</v>
      </c>
      <c r="B435" s="44"/>
      <c r="C435" s="141">
        <v>39603</v>
      </c>
      <c r="E435" s="137" t="s">
        <v>303</v>
      </c>
      <c r="G435" s="43">
        <v>6.4</v>
      </c>
      <c r="H435" s="135" t="str">
        <f t="shared" si="250"/>
        <v>P, S, T &amp; D Plant - Demand</v>
      </c>
      <c r="I435" s="42">
        <f>'Plt. Class.'!K$164</f>
        <v>0</v>
      </c>
      <c r="J435" s="135">
        <f t="shared" si="251"/>
        <v>0</v>
      </c>
      <c r="K435" s="135">
        <f t="shared" si="252"/>
        <v>0</v>
      </c>
      <c r="L435" s="135">
        <f t="shared" si="253"/>
        <v>0</v>
      </c>
      <c r="M435" s="135">
        <f t="shared" si="254"/>
        <v>0</v>
      </c>
      <c r="N435" s="135">
        <f t="shared" si="255"/>
        <v>0</v>
      </c>
      <c r="O435" s="135">
        <f t="shared" si="256"/>
        <v>0</v>
      </c>
      <c r="P435" s="135">
        <f t="shared" si="257"/>
        <v>0</v>
      </c>
      <c r="Q435" s="135">
        <f t="shared" si="258"/>
        <v>0</v>
      </c>
      <c r="R435" s="135">
        <f t="shared" si="259"/>
        <v>0</v>
      </c>
      <c r="S435" s="135">
        <f t="shared" si="260"/>
        <v>0</v>
      </c>
      <c r="T435" s="135">
        <f t="shared" si="261"/>
        <v>0</v>
      </c>
      <c r="U435" s="135">
        <f t="shared" si="262"/>
        <v>0</v>
      </c>
      <c r="V435" s="135">
        <f t="shared" si="263"/>
        <v>0</v>
      </c>
      <c r="W435" s="135">
        <f t="shared" si="264"/>
        <v>0</v>
      </c>
      <c r="X435" s="135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 x14ac:dyDescent="0.2">
      <c r="A436" s="44">
        <f t="shared" si="248"/>
        <v>419</v>
      </c>
      <c r="B436" s="44"/>
      <c r="C436" s="141">
        <v>39604</v>
      </c>
      <c r="E436" s="137" t="s">
        <v>304</v>
      </c>
      <c r="G436" s="43">
        <v>6.4</v>
      </c>
      <c r="H436" s="135" t="str">
        <f t="shared" si="250"/>
        <v>P, S, T &amp; D Plant - Demand</v>
      </c>
      <c r="I436" s="42">
        <f>'Plt. Class.'!K$165</f>
        <v>0</v>
      </c>
      <c r="J436" s="135">
        <f t="shared" si="251"/>
        <v>0</v>
      </c>
      <c r="K436" s="135">
        <f t="shared" si="252"/>
        <v>0</v>
      </c>
      <c r="L436" s="135">
        <f t="shared" si="253"/>
        <v>0</v>
      </c>
      <c r="M436" s="135">
        <f t="shared" si="254"/>
        <v>0</v>
      </c>
      <c r="N436" s="135">
        <f t="shared" si="255"/>
        <v>0</v>
      </c>
      <c r="O436" s="135">
        <f t="shared" si="256"/>
        <v>0</v>
      </c>
      <c r="P436" s="135">
        <f t="shared" si="257"/>
        <v>0</v>
      </c>
      <c r="Q436" s="135">
        <f t="shared" si="258"/>
        <v>0</v>
      </c>
      <c r="R436" s="135">
        <f t="shared" si="259"/>
        <v>0</v>
      </c>
      <c r="S436" s="135">
        <f t="shared" si="260"/>
        <v>0</v>
      </c>
      <c r="T436" s="135">
        <f t="shared" si="261"/>
        <v>0</v>
      </c>
      <c r="U436" s="135">
        <f t="shared" si="262"/>
        <v>0</v>
      </c>
      <c r="V436" s="135">
        <f t="shared" si="263"/>
        <v>0</v>
      </c>
      <c r="W436" s="135">
        <f t="shared" si="264"/>
        <v>0</v>
      </c>
      <c r="X436" s="135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 x14ac:dyDescent="0.2">
      <c r="A437" s="44">
        <f t="shared" si="248"/>
        <v>420</v>
      </c>
      <c r="B437" s="44"/>
      <c r="C437" s="141">
        <v>39605</v>
      </c>
      <c r="E437" s="140" t="s">
        <v>305</v>
      </c>
      <c r="G437" s="43">
        <v>6.4</v>
      </c>
      <c r="H437" s="135" t="str">
        <f t="shared" si="250"/>
        <v>P, S, T &amp; D Plant - Demand</v>
      </c>
      <c r="I437" s="42">
        <f>'Plt. Class.'!K$166</f>
        <v>0</v>
      </c>
      <c r="J437" s="135">
        <f t="shared" si="251"/>
        <v>0</v>
      </c>
      <c r="K437" s="135">
        <f t="shared" si="252"/>
        <v>0</v>
      </c>
      <c r="L437" s="135">
        <f t="shared" si="253"/>
        <v>0</v>
      </c>
      <c r="M437" s="135">
        <f t="shared" si="254"/>
        <v>0</v>
      </c>
      <c r="N437" s="135">
        <f t="shared" si="255"/>
        <v>0</v>
      </c>
      <c r="O437" s="135">
        <f t="shared" si="256"/>
        <v>0</v>
      </c>
      <c r="P437" s="135">
        <f t="shared" si="257"/>
        <v>0</v>
      </c>
      <c r="Q437" s="135">
        <f t="shared" si="258"/>
        <v>0</v>
      </c>
      <c r="R437" s="135">
        <f t="shared" si="259"/>
        <v>0</v>
      </c>
      <c r="S437" s="135">
        <f t="shared" si="260"/>
        <v>0</v>
      </c>
      <c r="T437" s="135">
        <f t="shared" si="261"/>
        <v>0</v>
      </c>
      <c r="U437" s="135">
        <f t="shared" si="262"/>
        <v>0</v>
      </c>
      <c r="V437" s="135">
        <f t="shared" si="263"/>
        <v>0</v>
      </c>
      <c r="W437" s="135">
        <f t="shared" si="264"/>
        <v>0</v>
      </c>
      <c r="X437" s="135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 x14ac:dyDescent="0.2">
      <c r="A438" s="44">
        <f t="shared" si="248"/>
        <v>421</v>
      </c>
      <c r="B438" s="44"/>
      <c r="C438" s="141">
        <v>39700</v>
      </c>
      <c r="E438" s="137" t="s">
        <v>306</v>
      </c>
      <c r="G438" s="43">
        <v>6.4</v>
      </c>
      <c r="H438" s="135" t="str">
        <f t="shared" si="250"/>
        <v>P, S, T &amp; D Plant - Demand</v>
      </c>
      <c r="I438" s="42">
        <f>'Plt. Class.'!K$167</f>
        <v>11237.138326648512</v>
      </c>
      <c r="J438" s="135">
        <f t="shared" si="251"/>
        <v>5080.6976348688377</v>
      </c>
      <c r="K438" s="135">
        <f t="shared" si="252"/>
        <v>2905.2428683220464</v>
      </c>
      <c r="L438" s="135">
        <f t="shared" si="253"/>
        <v>152.80868960478037</v>
      </c>
      <c r="M438" s="135">
        <f t="shared" si="254"/>
        <v>1627.6227633502938</v>
      </c>
      <c r="N438" s="135">
        <f t="shared" si="255"/>
        <v>1470.7663705025525</v>
      </c>
      <c r="O438" s="135">
        <f t="shared" si="256"/>
        <v>0</v>
      </c>
      <c r="P438" s="135">
        <f t="shared" si="257"/>
        <v>0</v>
      </c>
      <c r="Q438" s="135">
        <f t="shared" si="258"/>
        <v>0</v>
      </c>
      <c r="R438" s="135">
        <f t="shared" si="259"/>
        <v>0</v>
      </c>
      <c r="S438" s="135">
        <f t="shared" si="260"/>
        <v>0</v>
      </c>
      <c r="T438" s="135">
        <f t="shared" si="261"/>
        <v>0</v>
      </c>
      <c r="U438" s="135">
        <f t="shared" si="262"/>
        <v>0</v>
      </c>
      <c r="V438" s="135">
        <f t="shared" si="263"/>
        <v>0</v>
      </c>
      <c r="W438" s="135">
        <f t="shared" si="264"/>
        <v>0</v>
      </c>
      <c r="X438" s="135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 x14ac:dyDescent="0.2">
      <c r="A439" s="44">
        <f t="shared" si="248"/>
        <v>422</v>
      </c>
      <c r="B439" s="44"/>
      <c r="C439" s="141">
        <v>39701</v>
      </c>
      <c r="E439" s="137" t="s">
        <v>307</v>
      </c>
      <c r="G439" s="43">
        <v>6.4</v>
      </c>
      <c r="H439" s="135" t="str">
        <f t="shared" si="250"/>
        <v>P, S, T &amp; D Plant - Demand</v>
      </c>
      <c r="I439" s="42">
        <f>'Plt. Class.'!K$168</f>
        <v>0</v>
      </c>
      <c r="J439" s="135">
        <f t="shared" si="251"/>
        <v>0</v>
      </c>
      <c r="K439" s="135">
        <f t="shared" si="252"/>
        <v>0</v>
      </c>
      <c r="L439" s="135">
        <f t="shared" si="253"/>
        <v>0</v>
      </c>
      <c r="M439" s="135">
        <f t="shared" si="254"/>
        <v>0</v>
      </c>
      <c r="N439" s="135">
        <f t="shared" si="255"/>
        <v>0</v>
      </c>
      <c r="O439" s="135">
        <f t="shared" si="256"/>
        <v>0</v>
      </c>
      <c r="P439" s="135">
        <f t="shared" si="257"/>
        <v>0</v>
      </c>
      <c r="Q439" s="135">
        <f t="shared" si="258"/>
        <v>0</v>
      </c>
      <c r="R439" s="135">
        <f t="shared" si="259"/>
        <v>0</v>
      </c>
      <c r="S439" s="135">
        <f t="shared" si="260"/>
        <v>0</v>
      </c>
      <c r="T439" s="135">
        <f t="shared" si="261"/>
        <v>0</v>
      </c>
      <c r="U439" s="135">
        <f t="shared" si="262"/>
        <v>0</v>
      </c>
      <c r="V439" s="135">
        <f t="shared" si="263"/>
        <v>0</v>
      </c>
      <c r="W439" s="135">
        <f t="shared" si="264"/>
        <v>0</v>
      </c>
      <c r="X439" s="135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 x14ac:dyDescent="0.2">
      <c r="A440" s="44">
        <f t="shared" si="248"/>
        <v>423</v>
      </c>
      <c r="B440" s="44"/>
      <c r="C440" s="141">
        <v>39702</v>
      </c>
      <c r="E440" s="137" t="s">
        <v>308</v>
      </c>
      <c r="G440" s="43">
        <v>6.4</v>
      </c>
      <c r="H440" s="135" t="str">
        <f t="shared" si="250"/>
        <v>P, S, T &amp; D Plant - Demand</v>
      </c>
      <c r="I440" s="42">
        <f>'Plt. Class.'!K$169</f>
        <v>0</v>
      </c>
      <c r="J440" s="135">
        <f t="shared" si="251"/>
        <v>0</v>
      </c>
      <c r="K440" s="135">
        <f t="shared" si="252"/>
        <v>0</v>
      </c>
      <c r="L440" s="135">
        <f t="shared" si="253"/>
        <v>0</v>
      </c>
      <c r="M440" s="135">
        <f t="shared" si="254"/>
        <v>0</v>
      </c>
      <c r="N440" s="135">
        <f t="shared" si="255"/>
        <v>0</v>
      </c>
      <c r="O440" s="135">
        <f t="shared" si="256"/>
        <v>0</v>
      </c>
      <c r="P440" s="135">
        <f t="shared" si="257"/>
        <v>0</v>
      </c>
      <c r="Q440" s="135">
        <f t="shared" si="258"/>
        <v>0</v>
      </c>
      <c r="R440" s="135">
        <f t="shared" si="259"/>
        <v>0</v>
      </c>
      <c r="S440" s="135">
        <f t="shared" si="260"/>
        <v>0</v>
      </c>
      <c r="T440" s="135">
        <f t="shared" si="261"/>
        <v>0</v>
      </c>
      <c r="U440" s="135">
        <f t="shared" si="262"/>
        <v>0</v>
      </c>
      <c r="V440" s="135">
        <f t="shared" si="263"/>
        <v>0</v>
      </c>
      <c r="W440" s="135">
        <f t="shared" si="264"/>
        <v>0</v>
      </c>
      <c r="X440" s="135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 x14ac:dyDescent="0.2">
      <c r="A441" s="44">
        <f t="shared" si="248"/>
        <v>424</v>
      </c>
      <c r="B441" s="44"/>
      <c r="C441" s="141">
        <v>39705</v>
      </c>
      <c r="E441" s="137" t="s">
        <v>309</v>
      </c>
      <c r="G441" s="43">
        <v>6.4</v>
      </c>
      <c r="H441" s="135" t="str">
        <f t="shared" si="250"/>
        <v>P, S, T &amp; D Plant - Demand</v>
      </c>
      <c r="I441" s="42">
        <f>'Plt. Class.'!K$170</f>
        <v>0</v>
      </c>
      <c r="J441" s="135">
        <f t="shared" si="251"/>
        <v>0</v>
      </c>
      <c r="K441" s="135">
        <f t="shared" si="252"/>
        <v>0</v>
      </c>
      <c r="L441" s="135">
        <f t="shared" si="253"/>
        <v>0</v>
      </c>
      <c r="M441" s="135">
        <f t="shared" si="254"/>
        <v>0</v>
      </c>
      <c r="N441" s="135">
        <f t="shared" si="255"/>
        <v>0</v>
      </c>
      <c r="O441" s="135">
        <f t="shared" si="256"/>
        <v>0</v>
      </c>
      <c r="P441" s="135">
        <f t="shared" si="257"/>
        <v>0</v>
      </c>
      <c r="Q441" s="135">
        <f t="shared" si="258"/>
        <v>0</v>
      </c>
      <c r="R441" s="135">
        <f t="shared" si="259"/>
        <v>0</v>
      </c>
      <c r="S441" s="135">
        <f t="shared" si="260"/>
        <v>0</v>
      </c>
      <c r="T441" s="135">
        <f t="shared" si="261"/>
        <v>0</v>
      </c>
      <c r="U441" s="135">
        <f t="shared" si="262"/>
        <v>0</v>
      </c>
      <c r="V441" s="135">
        <f t="shared" si="263"/>
        <v>0</v>
      </c>
      <c r="W441" s="135">
        <f t="shared" si="264"/>
        <v>0</v>
      </c>
      <c r="X441" s="135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 x14ac:dyDescent="0.2">
      <c r="A442" s="44">
        <f t="shared" si="248"/>
        <v>425</v>
      </c>
      <c r="B442" s="44"/>
      <c r="C442" s="141">
        <v>39800</v>
      </c>
      <c r="E442" s="137" t="s">
        <v>310</v>
      </c>
      <c r="G442" s="43">
        <v>6.4</v>
      </c>
      <c r="H442" s="135" t="str">
        <f t="shared" si="250"/>
        <v>P, S, T &amp; D Plant - Demand</v>
      </c>
      <c r="I442" s="42">
        <f>'Plt. Class.'!K$171</f>
        <v>243704.37259358674</v>
      </c>
      <c r="J442" s="135">
        <f t="shared" si="251"/>
        <v>110187.14849376791</v>
      </c>
      <c r="K442" s="135">
        <f t="shared" si="252"/>
        <v>63007.17939703288</v>
      </c>
      <c r="L442" s="135">
        <f t="shared" si="253"/>
        <v>3314.0239751847971</v>
      </c>
      <c r="M442" s="135">
        <f t="shared" si="254"/>
        <v>35298.914441647452</v>
      </c>
      <c r="N442" s="135">
        <f t="shared" si="255"/>
        <v>31897.106285953683</v>
      </c>
      <c r="O442" s="135">
        <f t="shared" si="256"/>
        <v>0</v>
      </c>
      <c r="P442" s="135">
        <f t="shared" si="257"/>
        <v>0</v>
      </c>
      <c r="Q442" s="135">
        <f t="shared" si="258"/>
        <v>0</v>
      </c>
      <c r="R442" s="135">
        <f t="shared" si="259"/>
        <v>0</v>
      </c>
      <c r="S442" s="135">
        <f t="shared" si="260"/>
        <v>0</v>
      </c>
      <c r="T442" s="135">
        <f t="shared" si="261"/>
        <v>0</v>
      </c>
      <c r="U442" s="135">
        <f t="shared" si="262"/>
        <v>0</v>
      </c>
      <c r="V442" s="135">
        <f t="shared" si="263"/>
        <v>0</v>
      </c>
      <c r="W442" s="135">
        <f t="shared" si="264"/>
        <v>0</v>
      </c>
      <c r="X442" s="135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 x14ac:dyDescent="0.2">
      <c r="A443" s="44">
        <f t="shared" si="248"/>
        <v>426</v>
      </c>
      <c r="B443" s="44"/>
      <c r="C443" s="141">
        <v>39900</v>
      </c>
      <c r="E443" s="137" t="s">
        <v>311</v>
      </c>
      <c r="G443" s="43">
        <v>6.4</v>
      </c>
      <c r="H443" s="135" t="str">
        <f t="shared" si="250"/>
        <v>P, S, T &amp; D Plant - Demand</v>
      </c>
      <c r="I443" s="42">
        <f>'Plt. Class.'!K$172</f>
        <v>0</v>
      </c>
      <c r="J443" s="135">
        <f t="shared" si="251"/>
        <v>0</v>
      </c>
      <c r="K443" s="135">
        <f t="shared" si="252"/>
        <v>0</v>
      </c>
      <c r="L443" s="135">
        <f t="shared" si="253"/>
        <v>0</v>
      </c>
      <c r="M443" s="135">
        <f t="shared" si="254"/>
        <v>0</v>
      </c>
      <c r="N443" s="135">
        <f t="shared" si="255"/>
        <v>0</v>
      </c>
      <c r="O443" s="135">
        <f t="shared" si="256"/>
        <v>0</v>
      </c>
      <c r="P443" s="135">
        <f t="shared" si="257"/>
        <v>0</v>
      </c>
      <c r="Q443" s="135">
        <f t="shared" si="258"/>
        <v>0</v>
      </c>
      <c r="R443" s="135">
        <f t="shared" si="259"/>
        <v>0</v>
      </c>
      <c r="S443" s="135">
        <f t="shared" si="260"/>
        <v>0</v>
      </c>
      <c r="T443" s="135">
        <f t="shared" si="261"/>
        <v>0</v>
      </c>
      <c r="U443" s="135">
        <f t="shared" si="262"/>
        <v>0</v>
      </c>
      <c r="V443" s="135">
        <f t="shared" si="263"/>
        <v>0</v>
      </c>
      <c r="W443" s="135">
        <f t="shared" si="264"/>
        <v>0</v>
      </c>
      <c r="X443" s="135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 x14ac:dyDescent="0.2">
      <c r="A444" s="44">
        <f t="shared" si="248"/>
        <v>427</v>
      </c>
      <c r="B444" s="44"/>
      <c r="C444" s="141">
        <v>39901</v>
      </c>
      <c r="E444" s="137" t="s">
        <v>312</v>
      </c>
      <c r="G444" s="43">
        <v>6.4</v>
      </c>
      <c r="H444" s="135" t="str">
        <f t="shared" si="250"/>
        <v>P, S, T &amp; D Plant - Demand</v>
      </c>
      <c r="I444" s="42">
        <f>'Plt. Class.'!K$173</f>
        <v>0</v>
      </c>
      <c r="J444" s="135">
        <f t="shared" si="251"/>
        <v>0</v>
      </c>
      <c r="K444" s="135">
        <f t="shared" si="252"/>
        <v>0</v>
      </c>
      <c r="L444" s="135">
        <f t="shared" si="253"/>
        <v>0</v>
      </c>
      <c r="M444" s="135">
        <f t="shared" si="254"/>
        <v>0</v>
      </c>
      <c r="N444" s="135">
        <f t="shared" si="255"/>
        <v>0</v>
      </c>
      <c r="O444" s="135">
        <f t="shared" si="256"/>
        <v>0</v>
      </c>
      <c r="P444" s="135">
        <f t="shared" si="257"/>
        <v>0</v>
      </c>
      <c r="Q444" s="135">
        <f t="shared" si="258"/>
        <v>0</v>
      </c>
      <c r="R444" s="135">
        <f t="shared" si="259"/>
        <v>0</v>
      </c>
      <c r="S444" s="135">
        <f t="shared" si="260"/>
        <v>0</v>
      </c>
      <c r="T444" s="135">
        <f t="shared" si="261"/>
        <v>0</v>
      </c>
      <c r="U444" s="135">
        <f t="shared" si="262"/>
        <v>0</v>
      </c>
      <c r="V444" s="135">
        <f t="shared" si="263"/>
        <v>0</v>
      </c>
      <c r="W444" s="135">
        <f t="shared" si="264"/>
        <v>0</v>
      </c>
      <c r="X444" s="135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 x14ac:dyDescent="0.2">
      <c r="A445" s="44">
        <f t="shared" si="248"/>
        <v>428</v>
      </c>
      <c r="B445" s="44"/>
      <c r="C445" s="141">
        <v>39902</v>
      </c>
      <c r="E445" s="137" t="s">
        <v>313</v>
      </c>
      <c r="G445" s="43">
        <v>6.4</v>
      </c>
      <c r="H445" s="135" t="str">
        <f t="shared" si="250"/>
        <v>P, S, T &amp; D Plant - Demand</v>
      </c>
      <c r="I445" s="42">
        <f>'Plt. Class.'!K$174</f>
        <v>0</v>
      </c>
      <c r="J445" s="135">
        <f t="shared" si="251"/>
        <v>0</v>
      </c>
      <c r="K445" s="135">
        <f t="shared" si="252"/>
        <v>0</v>
      </c>
      <c r="L445" s="135">
        <f t="shared" si="253"/>
        <v>0</v>
      </c>
      <c r="M445" s="135">
        <f t="shared" si="254"/>
        <v>0</v>
      </c>
      <c r="N445" s="135">
        <f t="shared" si="255"/>
        <v>0</v>
      </c>
      <c r="O445" s="135">
        <f t="shared" si="256"/>
        <v>0</v>
      </c>
      <c r="P445" s="135">
        <f t="shared" si="257"/>
        <v>0</v>
      </c>
      <c r="Q445" s="135">
        <f t="shared" si="258"/>
        <v>0</v>
      </c>
      <c r="R445" s="135">
        <f t="shared" si="259"/>
        <v>0</v>
      </c>
      <c r="S445" s="135">
        <f t="shared" si="260"/>
        <v>0</v>
      </c>
      <c r="T445" s="135">
        <f t="shared" si="261"/>
        <v>0</v>
      </c>
      <c r="U445" s="135">
        <f t="shared" si="262"/>
        <v>0</v>
      </c>
      <c r="V445" s="135">
        <f t="shared" si="263"/>
        <v>0</v>
      </c>
      <c r="W445" s="135">
        <f t="shared" si="264"/>
        <v>0</v>
      </c>
      <c r="X445" s="135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 x14ac:dyDescent="0.2">
      <c r="A446" s="44">
        <f t="shared" si="248"/>
        <v>429</v>
      </c>
      <c r="B446" s="44"/>
      <c r="C446" s="141">
        <v>39903</v>
      </c>
      <c r="E446" s="137" t="s">
        <v>314</v>
      </c>
      <c r="G446" s="43">
        <v>6.4</v>
      </c>
      <c r="H446" s="135" t="str">
        <f t="shared" si="250"/>
        <v>P, S, T &amp; D Plant - Demand</v>
      </c>
      <c r="I446" s="42">
        <f>'Plt. Class.'!K$175</f>
        <v>0</v>
      </c>
      <c r="J446" s="135">
        <f t="shared" si="251"/>
        <v>0</v>
      </c>
      <c r="K446" s="135">
        <f t="shared" si="252"/>
        <v>0</v>
      </c>
      <c r="L446" s="135">
        <f t="shared" si="253"/>
        <v>0</v>
      </c>
      <c r="M446" s="135">
        <f t="shared" si="254"/>
        <v>0</v>
      </c>
      <c r="N446" s="135">
        <f t="shared" si="255"/>
        <v>0</v>
      </c>
      <c r="O446" s="135">
        <f t="shared" si="256"/>
        <v>0</v>
      </c>
      <c r="P446" s="135">
        <f t="shared" si="257"/>
        <v>0</v>
      </c>
      <c r="Q446" s="135">
        <f t="shared" si="258"/>
        <v>0</v>
      </c>
      <c r="R446" s="135">
        <f t="shared" si="259"/>
        <v>0</v>
      </c>
      <c r="S446" s="135">
        <f t="shared" si="260"/>
        <v>0</v>
      </c>
      <c r="T446" s="135">
        <f t="shared" si="261"/>
        <v>0</v>
      </c>
      <c r="U446" s="135">
        <f t="shared" si="262"/>
        <v>0</v>
      </c>
      <c r="V446" s="135">
        <f t="shared" si="263"/>
        <v>0</v>
      </c>
      <c r="W446" s="135">
        <f t="shared" si="264"/>
        <v>0</v>
      </c>
      <c r="X446" s="135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 x14ac:dyDescent="0.2">
      <c r="A447" s="44">
        <f t="shared" si="248"/>
        <v>430</v>
      </c>
      <c r="B447" s="44"/>
      <c r="C447" s="141">
        <v>39904</v>
      </c>
      <c r="E447" s="137" t="s">
        <v>315</v>
      </c>
      <c r="G447" s="43">
        <v>6.4</v>
      </c>
      <c r="H447" s="135" t="str">
        <f t="shared" si="250"/>
        <v>P, S, T &amp; D Plant - Demand</v>
      </c>
      <c r="I447" s="42">
        <f>'Plt. Class.'!K$176</f>
        <v>0</v>
      </c>
      <c r="J447" s="135">
        <f t="shared" si="251"/>
        <v>0</v>
      </c>
      <c r="K447" s="135">
        <f t="shared" si="252"/>
        <v>0</v>
      </c>
      <c r="L447" s="135">
        <f t="shared" si="253"/>
        <v>0</v>
      </c>
      <c r="M447" s="135">
        <f t="shared" si="254"/>
        <v>0</v>
      </c>
      <c r="N447" s="135">
        <f t="shared" si="255"/>
        <v>0</v>
      </c>
      <c r="O447" s="135">
        <f t="shared" si="256"/>
        <v>0</v>
      </c>
      <c r="P447" s="135">
        <f t="shared" si="257"/>
        <v>0</v>
      </c>
      <c r="Q447" s="135">
        <f t="shared" si="258"/>
        <v>0</v>
      </c>
      <c r="R447" s="135">
        <f t="shared" si="259"/>
        <v>0</v>
      </c>
      <c r="S447" s="135">
        <f t="shared" si="260"/>
        <v>0</v>
      </c>
      <c r="T447" s="135">
        <f t="shared" si="261"/>
        <v>0</v>
      </c>
      <c r="U447" s="135">
        <f t="shared" si="262"/>
        <v>0</v>
      </c>
      <c r="V447" s="135">
        <f t="shared" si="263"/>
        <v>0</v>
      </c>
      <c r="W447" s="135">
        <f t="shared" si="264"/>
        <v>0</v>
      </c>
      <c r="X447" s="135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 x14ac:dyDescent="0.2">
      <c r="A448" s="44">
        <f t="shared" si="248"/>
        <v>431</v>
      </c>
      <c r="B448" s="44"/>
      <c r="C448" s="141">
        <v>39905</v>
      </c>
      <c r="E448" s="137" t="s">
        <v>316</v>
      </c>
      <c r="G448" s="43">
        <v>6.4</v>
      </c>
      <c r="H448" s="135" t="str">
        <f t="shared" si="250"/>
        <v>P, S, T &amp; D Plant - Demand</v>
      </c>
      <c r="I448" s="42">
        <f>'Plt. Class.'!K$177</f>
        <v>0</v>
      </c>
      <c r="J448" s="135">
        <f t="shared" si="251"/>
        <v>0</v>
      </c>
      <c r="K448" s="135">
        <f t="shared" si="252"/>
        <v>0</v>
      </c>
      <c r="L448" s="135">
        <f t="shared" si="253"/>
        <v>0</v>
      </c>
      <c r="M448" s="135">
        <f t="shared" si="254"/>
        <v>0</v>
      </c>
      <c r="N448" s="135">
        <f t="shared" si="255"/>
        <v>0</v>
      </c>
      <c r="O448" s="135">
        <f t="shared" si="256"/>
        <v>0</v>
      </c>
      <c r="P448" s="135">
        <f t="shared" si="257"/>
        <v>0</v>
      </c>
      <c r="Q448" s="135">
        <f t="shared" si="258"/>
        <v>0</v>
      </c>
      <c r="R448" s="135">
        <f t="shared" si="259"/>
        <v>0</v>
      </c>
      <c r="S448" s="135">
        <f t="shared" si="260"/>
        <v>0</v>
      </c>
      <c r="T448" s="135">
        <f t="shared" si="261"/>
        <v>0</v>
      </c>
      <c r="U448" s="135">
        <f t="shared" si="262"/>
        <v>0</v>
      </c>
      <c r="V448" s="135">
        <f t="shared" si="263"/>
        <v>0</v>
      </c>
      <c r="W448" s="135">
        <f t="shared" si="264"/>
        <v>0</v>
      </c>
      <c r="X448" s="135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 x14ac:dyDescent="0.2">
      <c r="A449" s="44">
        <f t="shared" si="248"/>
        <v>432</v>
      </c>
      <c r="B449" s="44"/>
      <c r="C449" s="141">
        <v>39906</v>
      </c>
      <c r="E449" s="137" t="s">
        <v>317</v>
      </c>
      <c r="G449" s="43">
        <v>6.4</v>
      </c>
      <c r="H449" s="135" t="str">
        <f t="shared" si="250"/>
        <v>P, S, T &amp; D Plant - Demand</v>
      </c>
      <c r="I449" s="42">
        <f>'Plt. Class.'!K$178</f>
        <v>21006.264756716435</v>
      </c>
      <c r="J449" s="135">
        <f t="shared" si="251"/>
        <v>9497.656481969203</v>
      </c>
      <c r="K449" s="135">
        <f t="shared" si="252"/>
        <v>5430.9468390015736</v>
      </c>
      <c r="L449" s="135">
        <f t="shared" si="253"/>
        <v>285.65455880814869</v>
      </c>
      <c r="M449" s="135">
        <f t="shared" si="254"/>
        <v>3042.6140265545682</v>
      </c>
      <c r="N449" s="135">
        <f t="shared" si="255"/>
        <v>2749.3928503829384</v>
      </c>
      <c r="O449" s="135">
        <f t="shared" si="256"/>
        <v>0</v>
      </c>
      <c r="P449" s="135">
        <f t="shared" si="257"/>
        <v>0</v>
      </c>
      <c r="Q449" s="135">
        <f t="shared" si="258"/>
        <v>0</v>
      </c>
      <c r="R449" s="135">
        <f t="shared" si="259"/>
        <v>0</v>
      </c>
      <c r="S449" s="135">
        <f t="shared" si="260"/>
        <v>0</v>
      </c>
      <c r="T449" s="135">
        <f t="shared" si="261"/>
        <v>0</v>
      </c>
      <c r="U449" s="135">
        <f t="shared" si="262"/>
        <v>0</v>
      </c>
      <c r="V449" s="135">
        <f t="shared" si="263"/>
        <v>0</v>
      </c>
      <c r="W449" s="135">
        <f t="shared" si="264"/>
        <v>0</v>
      </c>
      <c r="X449" s="135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 x14ac:dyDescent="0.2">
      <c r="A450" s="44">
        <f t="shared" si="248"/>
        <v>433</v>
      </c>
      <c r="B450" s="44"/>
      <c r="C450" s="141">
        <v>39907</v>
      </c>
      <c r="E450" s="137" t="s">
        <v>318</v>
      </c>
      <c r="G450" s="43">
        <v>6.4</v>
      </c>
      <c r="H450" s="135" t="str">
        <f t="shared" si="250"/>
        <v>P, S, T &amp; D Plant - Demand</v>
      </c>
      <c r="I450" s="42">
        <f>'Plt. Class.'!K$179</f>
        <v>49480.345698747704</v>
      </c>
      <c r="J450" s="135">
        <f t="shared" si="251"/>
        <v>22371.770112319926</v>
      </c>
      <c r="K450" s="135">
        <f t="shared" si="252"/>
        <v>12792.618305898393</v>
      </c>
      <c r="L450" s="135">
        <f t="shared" si="253"/>
        <v>672.86052441718505</v>
      </c>
      <c r="M450" s="135">
        <f t="shared" si="254"/>
        <v>7166.8902399053504</v>
      </c>
      <c r="N450" s="135">
        <f t="shared" si="255"/>
        <v>6476.2065162068429</v>
      </c>
      <c r="O450" s="135">
        <f t="shared" si="256"/>
        <v>0</v>
      </c>
      <c r="P450" s="135">
        <f t="shared" si="257"/>
        <v>0</v>
      </c>
      <c r="Q450" s="135">
        <f t="shared" si="258"/>
        <v>0</v>
      </c>
      <c r="R450" s="135">
        <f t="shared" si="259"/>
        <v>0</v>
      </c>
      <c r="S450" s="135">
        <f t="shared" si="260"/>
        <v>0</v>
      </c>
      <c r="T450" s="135">
        <f t="shared" si="261"/>
        <v>0</v>
      </c>
      <c r="U450" s="135">
        <f t="shared" si="262"/>
        <v>0</v>
      </c>
      <c r="V450" s="135">
        <f t="shared" si="263"/>
        <v>0</v>
      </c>
      <c r="W450" s="135">
        <f t="shared" si="264"/>
        <v>0</v>
      </c>
      <c r="X450" s="135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 x14ac:dyDescent="0.2">
      <c r="A451" s="44">
        <f t="shared" si="248"/>
        <v>434</v>
      </c>
      <c r="B451" s="44"/>
      <c r="C451" s="141">
        <v>39908</v>
      </c>
      <c r="E451" s="137" t="s">
        <v>319</v>
      </c>
      <c r="G451" s="43">
        <v>6.4</v>
      </c>
      <c r="H451" s="135" t="str">
        <f t="shared" si="250"/>
        <v>P, S, T &amp; D Plant - Demand</v>
      </c>
      <c r="I451" s="42">
        <f>'Plt. Class.'!K$180</f>
        <v>247997.50361586077</v>
      </c>
      <c r="J451" s="135">
        <f t="shared" si="251"/>
        <v>112128.22103350188</v>
      </c>
      <c r="K451" s="135">
        <f t="shared" si="252"/>
        <v>64117.122865082514</v>
      </c>
      <c r="L451" s="135">
        <f t="shared" si="253"/>
        <v>3372.4042946883469</v>
      </c>
      <c r="M451" s="135">
        <f t="shared" si="254"/>
        <v>35920.745158221238</v>
      </c>
      <c r="N451" s="135">
        <f t="shared" si="255"/>
        <v>32459.010264366763</v>
      </c>
      <c r="O451" s="135">
        <f t="shared" si="256"/>
        <v>0</v>
      </c>
      <c r="P451" s="135">
        <f t="shared" si="257"/>
        <v>0</v>
      </c>
      <c r="Q451" s="135">
        <f t="shared" si="258"/>
        <v>0</v>
      </c>
      <c r="R451" s="135">
        <f t="shared" si="259"/>
        <v>0</v>
      </c>
      <c r="S451" s="135">
        <f t="shared" si="260"/>
        <v>0</v>
      </c>
      <c r="T451" s="135">
        <f t="shared" si="261"/>
        <v>0</v>
      </c>
      <c r="U451" s="135">
        <f t="shared" si="262"/>
        <v>0</v>
      </c>
      <c r="V451" s="135">
        <f t="shared" si="263"/>
        <v>0</v>
      </c>
      <c r="W451" s="135">
        <f t="shared" si="264"/>
        <v>0</v>
      </c>
      <c r="X451" s="135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 x14ac:dyDescent="0.2">
      <c r="A452" s="44">
        <f t="shared" si="248"/>
        <v>435</v>
      </c>
      <c r="B452" s="44"/>
      <c r="C452" s="141">
        <v>39909</v>
      </c>
      <c r="E452" s="137" t="s">
        <v>320</v>
      </c>
      <c r="G452" s="43">
        <v>6.4</v>
      </c>
      <c r="H452" s="135" t="str">
        <f t="shared" si="250"/>
        <v>P, S, T &amp; D Plant - Demand</v>
      </c>
      <c r="I452" s="42">
        <f>'Plt. Class.'!K$181</f>
        <v>0</v>
      </c>
      <c r="J452" s="135">
        <f t="shared" si="251"/>
        <v>0</v>
      </c>
      <c r="K452" s="135">
        <f t="shared" si="252"/>
        <v>0</v>
      </c>
      <c r="L452" s="135">
        <f t="shared" si="253"/>
        <v>0</v>
      </c>
      <c r="M452" s="135">
        <f t="shared" si="254"/>
        <v>0</v>
      </c>
      <c r="N452" s="135">
        <f t="shared" si="255"/>
        <v>0</v>
      </c>
      <c r="O452" s="135">
        <f t="shared" si="256"/>
        <v>0</v>
      </c>
      <c r="P452" s="135">
        <f t="shared" si="257"/>
        <v>0</v>
      </c>
      <c r="Q452" s="135">
        <f t="shared" si="258"/>
        <v>0</v>
      </c>
      <c r="R452" s="135">
        <f t="shared" si="259"/>
        <v>0</v>
      </c>
      <c r="S452" s="135">
        <f t="shared" si="260"/>
        <v>0</v>
      </c>
      <c r="T452" s="135">
        <f t="shared" si="261"/>
        <v>0</v>
      </c>
      <c r="U452" s="135">
        <f t="shared" si="262"/>
        <v>0</v>
      </c>
      <c r="V452" s="135">
        <f t="shared" si="263"/>
        <v>0</v>
      </c>
      <c r="W452" s="135">
        <f t="shared" si="264"/>
        <v>0</v>
      </c>
      <c r="X452" s="135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 x14ac:dyDescent="0.2">
      <c r="A453" s="44">
        <f t="shared" si="248"/>
        <v>436</v>
      </c>
      <c r="B453" s="44"/>
      <c r="C453" s="141">
        <v>39924</v>
      </c>
      <c r="E453" s="137" t="s">
        <v>321</v>
      </c>
      <c r="G453" s="43">
        <v>6.4</v>
      </c>
      <c r="H453" s="135" t="str">
        <f t="shared" si="250"/>
        <v>P, S, T &amp; D Plant - Demand</v>
      </c>
      <c r="I453" s="42">
        <f>'Plt. Class.'!K$182</f>
        <v>0</v>
      </c>
      <c r="J453" s="135">
        <f t="shared" si="251"/>
        <v>0</v>
      </c>
      <c r="K453" s="135">
        <f t="shared" si="252"/>
        <v>0</v>
      </c>
      <c r="L453" s="135">
        <f t="shared" si="253"/>
        <v>0</v>
      </c>
      <c r="M453" s="135">
        <f t="shared" si="254"/>
        <v>0</v>
      </c>
      <c r="N453" s="135">
        <f t="shared" si="255"/>
        <v>0</v>
      </c>
      <c r="O453" s="135">
        <f t="shared" si="256"/>
        <v>0</v>
      </c>
      <c r="P453" s="135">
        <f t="shared" si="257"/>
        <v>0</v>
      </c>
      <c r="Q453" s="135">
        <f t="shared" si="258"/>
        <v>0</v>
      </c>
      <c r="R453" s="135">
        <f t="shared" si="259"/>
        <v>0</v>
      </c>
      <c r="S453" s="135">
        <f t="shared" si="260"/>
        <v>0</v>
      </c>
      <c r="T453" s="135">
        <f t="shared" si="261"/>
        <v>0</v>
      </c>
      <c r="U453" s="135">
        <f t="shared" si="262"/>
        <v>0</v>
      </c>
      <c r="V453" s="135">
        <f t="shared" si="263"/>
        <v>0</v>
      </c>
      <c r="W453" s="135">
        <f t="shared" si="264"/>
        <v>0</v>
      </c>
      <c r="X453" s="135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 x14ac:dyDescent="0.2">
      <c r="A454" s="44">
        <f t="shared" si="248"/>
        <v>437</v>
      </c>
      <c r="B454" s="44"/>
      <c r="C454" s="44"/>
      <c r="D454" s="44"/>
      <c r="E454" s="44"/>
      <c r="G454" s="43"/>
      <c r="H454" s="135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 x14ac:dyDescent="0.2">
      <c r="A455" s="44">
        <f t="shared" si="248"/>
        <v>438</v>
      </c>
      <c r="B455" s="44"/>
      <c r="C455" s="44"/>
      <c r="D455" s="44" t="s">
        <v>149</v>
      </c>
      <c r="E455" s="44"/>
      <c r="G455" s="43"/>
      <c r="H455" s="135"/>
      <c r="I455" s="42">
        <f>'Plt. Class.'!K$184</f>
        <v>721843.36893704219</v>
      </c>
      <c r="J455" s="42">
        <f>SUM(J420:J453)</f>
        <v>326370.27245690313</v>
      </c>
      <c r="K455" s="42">
        <f t="shared" ref="K455:X455" si="267">SUM(K420:K453)</f>
        <v>186624.94299608507</v>
      </c>
      <c r="L455" s="42">
        <f t="shared" si="267"/>
        <v>9816.0168630822318</v>
      </c>
      <c r="M455" s="42">
        <f t="shared" si="267"/>
        <v>104554.08349554472</v>
      </c>
      <c r="N455" s="42">
        <f t="shared" si="267"/>
        <v>94478.053125426872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 x14ac:dyDescent="0.2">
      <c r="A456" s="44">
        <f t="shared" si="248"/>
        <v>439</v>
      </c>
      <c r="B456" s="44"/>
      <c r="C456" s="44"/>
      <c r="D456" s="44"/>
      <c r="E456" s="44"/>
      <c r="G456" s="43"/>
      <c r="H456" s="135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 x14ac:dyDescent="0.2">
      <c r="A457" s="44">
        <f t="shared" si="248"/>
        <v>440</v>
      </c>
      <c r="B457" s="44"/>
      <c r="C457" s="44"/>
      <c r="D457" s="44" t="s">
        <v>348</v>
      </c>
      <c r="E457" s="44"/>
      <c r="G457" s="43">
        <v>6.4</v>
      </c>
      <c r="H457" s="135" t="str">
        <f>VLOOKUP($G457,alloc,3)</f>
        <v>P, S, T &amp; D Plant - Demand</v>
      </c>
      <c r="I457" s="42">
        <f>'Plt. Class.'!K$186</f>
        <v>1389.4079029582092</v>
      </c>
      <c r="J457" s="135">
        <f>$I457*VLOOKUP($G457,alloc,6)</f>
        <v>628.19921239976827</v>
      </c>
      <c r="K457" s="135">
        <f>$I457*VLOOKUP($G457,alloc,7)</f>
        <v>359.21666921969245</v>
      </c>
      <c r="L457" s="135">
        <f>$I457*VLOOKUP($G457,alloc,8)</f>
        <v>18.893920747960795</v>
      </c>
      <c r="M457" s="135">
        <f>$I457*VLOOKUP($G457,alloc,9)</f>
        <v>201.24624835049545</v>
      </c>
      <c r="N457" s="135">
        <f>$I457*VLOOKUP($G457,alloc,10)</f>
        <v>181.85185224029209</v>
      </c>
      <c r="O457" s="135">
        <f>$I457*VLOOKUP($G457,alloc,11)</f>
        <v>0</v>
      </c>
      <c r="P457" s="135">
        <f>$I457*VLOOKUP($G457,alloc,12)</f>
        <v>0</v>
      </c>
      <c r="Q457" s="135">
        <f>$I457*VLOOKUP($G457,alloc,13)</f>
        <v>0</v>
      </c>
      <c r="R457" s="135">
        <f>$I457*VLOOKUP($G457,alloc,14)</f>
        <v>0</v>
      </c>
      <c r="S457" s="135">
        <f>$I457*VLOOKUP($G457,alloc,15)</f>
        <v>0</v>
      </c>
      <c r="T457" s="135">
        <f>$I457*VLOOKUP($G457,alloc,16)</f>
        <v>0</v>
      </c>
      <c r="U457" s="135">
        <f>$I457*VLOOKUP($G457,alloc,17)</f>
        <v>0</v>
      </c>
      <c r="V457" s="135">
        <f>$I457*VLOOKUP($G457,alloc,18)</f>
        <v>0</v>
      </c>
      <c r="W457" s="135">
        <f>$I457*VLOOKUP($G457,alloc,19)</f>
        <v>0</v>
      </c>
      <c r="X457" s="135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 x14ac:dyDescent="0.2">
      <c r="A458" s="44">
        <f t="shared" si="248"/>
        <v>441</v>
      </c>
      <c r="B458" s="44"/>
      <c r="C458" s="44"/>
      <c r="D458" s="44"/>
      <c r="E458" s="44"/>
      <c r="G458" s="43"/>
      <c r="H458" s="135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 x14ac:dyDescent="0.2">
      <c r="A459" s="44">
        <f t="shared" si="248"/>
        <v>442</v>
      </c>
      <c r="B459" s="44"/>
      <c r="C459" s="44"/>
      <c r="D459" s="44" t="s">
        <v>350</v>
      </c>
      <c r="E459" s="44"/>
      <c r="G459" s="43"/>
      <c r="H459" s="135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 x14ac:dyDescent="0.2">
      <c r="A460" s="44">
        <f t="shared" si="248"/>
        <v>443</v>
      </c>
      <c r="B460" s="44"/>
      <c r="C460" s="44"/>
      <c r="D460" s="44"/>
      <c r="E460" s="44"/>
      <c r="G460" s="43"/>
      <c r="H460" s="135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 x14ac:dyDescent="0.2">
      <c r="A461" s="44">
        <f t="shared" si="248"/>
        <v>444</v>
      </c>
      <c r="B461" s="44"/>
      <c r="C461" s="44"/>
      <c r="D461" s="44" t="s">
        <v>148</v>
      </c>
      <c r="E461" s="44"/>
      <c r="G461" s="43"/>
      <c r="H461" s="135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 x14ac:dyDescent="0.2">
      <c r="A462" s="44">
        <f t="shared" si="248"/>
        <v>445</v>
      </c>
      <c r="B462" s="44"/>
      <c r="C462" s="44"/>
      <c r="D462" s="44"/>
      <c r="E462" s="44"/>
      <c r="G462" s="43"/>
      <c r="H462" s="135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 x14ac:dyDescent="0.2">
      <c r="A463" s="44">
        <f t="shared" si="248"/>
        <v>446</v>
      </c>
      <c r="B463" s="44"/>
      <c r="C463" s="141">
        <v>37400</v>
      </c>
      <c r="E463" s="137" t="s">
        <v>115</v>
      </c>
      <c r="G463" s="43">
        <v>6.4</v>
      </c>
      <c r="H463" s="135" t="str">
        <f t="shared" ref="H463:H496" si="268">VLOOKUP($G463,alloc,3)</f>
        <v>P, S, T &amp; D Plant - Demand</v>
      </c>
      <c r="I463" s="42">
        <f>'Plt. Class.'!K$192</f>
        <v>0</v>
      </c>
      <c r="J463" s="135">
        <f t="shared" ref="J463:J496" si="269">$I463*VLOOKUP($G463,alloc,6)</f>
        <v>0</v>
      </c>
      <c r="K463" s="135">
        <f t="shared" ref="K463:K496" si="270">$I463*VLOOKUP($G463,alloc,7)</f>
        <v>0</v>
      </c>
      <c r="L463" s="135">
        <f t="shared" ref="L463:L496" si="271">$I463*VLOOKUP($G463,alloc,8)</f>
        <v>0</v>
      </c>
      <c r="M463" s="135">
        <f t="shared" ref="M463:M496" si="272">$I463*VLOOKUP($G463,alloc,9)</f>
        <v>0</v>
      </c>
      <c r="N463" s="135">
        <f t="shared" ref="N463:N496" si="273">$I463*VLOOKUP($G463,alloc,10)</f>
        <v>0</v>
      </c>
      <c r="O463" s="135">
        <f t="shared" ref="O463:O496" si="274">$I463*VLOOKUP($G463,alloc,11)</f>
        <v>0</v>
      </c>
      <c r="P463" s="135">
        <f t="shared" ref="P463:P496" si="275">$I463*VLOOKUP($G463,alloc,12)</f>
        <v>0</v>
      </c>
      <c r="Q463" s="135">
        <f t="shared" ref="Q463:Q496" si="276">$I463*VLOOKUP($G463,alloc,13)</f>
        <v>0</v>
      </c>
      <c r="R463" s="135">
        <f t="shared" ref="R463:R496" si="277">$I463*VLOOKUP($G463,alloc,14)</f>
        <v>0</v>
      </c>
      <c r="S463" s="135">
        <f t="shared" ref="S463:S496" si="278">$I463*VLOOKUP($G463,alloc,15)</f>
        <v>0</v>
      </c>
      <c r="T463" s="135">
        <f t="shared" ref="T463:T496" si="279">$I463*VLOOKUP($G463,alloc,16)</f>
        <v>0</v>
      </c>
      <c r="U463" s="135">
        <f t="shared" ref="U463:U496" si="280">$I463*VLOOKUP($G463,alloc,17)</f>
        <v>0</v>
      </c>
      <c r="V463" s="135">
        <f t="shared" ref="V463:V496" si="281">$I463*VLOOKUP($G463,alloc,18)</f>
        <v>0</v>
      </c>
      <c r="W463" s="135">
        <f t="shared" ref="W463:W496" si="282">$I463*VLOOKUP($G463,alloc,19)</f>
        <v>0</v>
      </c>
      <c r="X463" s="135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 x14ac:dyDescent="0.2">
      <c r="A464" s="44">
        <f t="shared" si="248"/>
        <v>447</v>
      </c>
      <c r="B464" s="44"/>
      <c r="C464" s="141">
        <v>39001</v>
      </c>
      <c r="E464" s="137" t="s">
        <v>291</v>
      </c>
      <c r="G464" s="43">
        <v>6.4</v>
      </c>
      <c r="H464" s="135" t="str">
        <f t="shared" si="268"/>
        <v>P, S, T &amp; D Plant - Demand</v>
      </c>
      <c r="I464" s="42">
        <f>'Plt. Class.'!K$193</f>
        <v>0</v>
      </c>
      <c r="J464" s="135">
        <f t="shared" si="269"/>
        <v>0</v>
      </c>
      <c r="K464" s="135">
        <f t="shared" si="270"/>
        <v>0</v>
      </c>
      <c r="L464" s="135">
        <f t="shared" si="271"/>
        <v>0</v>
      </c>
      <c r="M464" s="135">
        <f t="shared" si="272"/>
        <v>0</v>
      </c>
      <c r="N464" s="135">
        <f t="shared" si="273"/>
        <v>0</v>
      </c>
      <c r="O464" s="135">
        <f t="shared" si="274"/>
        <v>0</v>
      </c>
      <c r="P464" s="135">
        <f t="shared" si="275"/>
        <v>0</v>
      </c>
      <c r="Q464" s="135">
        <f t="shared" si="276"/>
        <v>0</v>
      </c>
      <c r="R464" s="135">
        <f t="shared" si="277"/>
        <v>0</v>
      </c>
      <c r="S464" s="135">
        <f t="shared" si="278"/>
        <v>0</v>
      </c>
      <c r="T464" s="135">
        <f t="shared" si="279"/>
        <v>0</v>
      </c>
      <c r="U464" s="135">
        <f t="shared" si="280"/>
        <v>0</v>
      </c>
      <c r="V464" s="135">
        <f t="shared" si="281"/>
        <v>0</v>
      </c>
      <c r="W464" s="135">
        <f t="shared" si="282"/>
        <v>0</v>
      </c>
      <c r="X464" s="135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 x14ac:dyDescent="0.2">
      <c r="A465" s="44">
        <f t="shared" si="248"/>
        <v>448</v>
      </c>
      <c r="B465" s="44"/>
      <c r="C465" s="141">
        <v>36602</v>
      </c>
      <c r="E465" s="137" t="s">
        <v>139</v>
      </c>
      <c r="G465" s="43">
        <v>6.4</v>
      </c>
      <c r="H465" s="135" t="str">
        <f t="shared" si="268"/>
        <v>P, S, T &amp; D Plant - Demand</v>
      </c>
      <c r="I465" s="42">
        <f>'Plt. Class.'!K$194</f>
        <v>142162.91833046771</v>
      </c>
      <c r="J465" s="135">
        <f t="shared" si="269"/>
        <v>64276.756406457964</v>
      </c>
      <c r="K465" s="135">
        <f t="shared" si="270"/>
        <v>36754.713932815299</v>
      </c>
      <c r="L465" s="135">
        <f t="shared" si="271"/>
        <v>1933.2083159422409</v>
      </c>
      <c r="M465" s="135">
        <f t="shared" si="272"/>
        <v>20591.328081300711</v>
      </c>
      <c r="N465" s="135">
        <f t="shared" si="273"/>
        <v>18606.911593951485</v>
      </c>
      <c r="O465" s="135">
        <f t="shared" si="274"/>
        <v>0</v>
      </c>
      <c r="P465" s="135">
        <f t="shared" si="275"/>
        <v>0</v>
      </c>
      <c r="Q465" s="135">
        <f t="shared" si="276"/>
        <v>0</v>
      </c>
      <c r="R465" s="135">
        <f t="shared" si="277"/>
        <v>0</v>
      </c>
      <c r="S465" s="135">
        <f t="shared" si="278"/>
        <v>0</v>
      </c>
      <c r="T465" s="135">
        <f t="shared" si="279"/>
        <v>0</v>
      </c>
      <c r="U465" s="135">
        <f t="shared" si="280"/>
        <v>0</v>
      </c>
      <c r="V465" s="135">
        <f t="shared" si="281"/>
        <v>0</v>
      </c>
      <c r="W465" s="135">
        <f t="shared" si="282"/>
        <v>0</v>
      </c>
      <c r="X465" s="135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 x14ac:dyDescent="0.2">
      <c r="A466" s="44">
        <f t="shared" si="248"/>
        <v>449</v>
      </c>
      <c r="B466" s="44"/>
      <c r="C466" s="141">
        <v>37503</v>
      </c>
      <c r="E466" s="137" t="s">
        <v>278</v>
      </c>
      <c r="G466" s="43">
        <v>6.4</v>
      </c>
      <c r="H466" s="135" t="str">
        <f t="shared" si="268"/>
        <v>P, S, T &amp; D Plant - Demand</v>
      </c>
      <c r="I466" s="42">
        <f>'Plt. Class.'!K$195</f>
        <v>0</v>
      </c>
      <c r="J466" s="135">
        <f t="shared" si="269"/>
        <v>0</v>
      </c>
      <c r="K466" s="135">
        <f t="shared" si="270"/>
        <v>0</v>
      </c>
      <c r="L466" s="135">
        <f t="shared" si="271"/>
        <v>0</v>
      </c>
      <c r="M466" s="135">
        <f t="shared" si="272"/>
        <v>0</v>
      </c>
      <c r="N466" s="135">
        <f t="shared" si="273"/>
        <v>0</v>
      </c>
      <c r="O466" s="135">
        <f t="shared" si="274"/>
        <v>0</v>
      </c>
      <c r="P466" s="135">
        <f t="shared" si="275"/>
        <v>0</v>
      </c>
      <c r="Q466" s="135">
        <f t="shared" si="276"/>
        <v>0</v>
      </c>
      <c r="R466" s="135">
        <f t="shared" si="277"/>
        <v>0</v>
      </c>
      <c r="S466" s="135">
        <f t="shared" si="278"/>
        <v>0</v>
      </c>
      <c r="T466" s="135">
        <f t="shared" si="279"/>
        <v>0</v>
      </c>
      <c r="U466" s="135">
        <f t="shared" si="280"/>
        <v>0</v>
      </c>
      <c r="V466" s="135">
        <f t="shared" si="281"/>
        <v>0</v>
      </c>
      <c r="W466" s="135">
        <f t="shared" si="282"/>
        <v>0</v>
      </c>
      <c r="X466" s="135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 x14ac:dyDescent="0.2">
      <c r="A467" s="44">
        <f t="shared" si="248"/>
        <v>450</v>
      </c>
      <c r="B467" s="44"/>
      <c r="C467" s="141">
        <v>39004</v>
      </c>
      <c r="E467" s="137" t="s">
        <v>293</v>
      </c>
      <c r="G467" s="43">
        <v>6.4</v>
      </c>
      <c r="H467" s="135" t="str">
        <f t="shared" si="268"/>
        <v>P, S, T &amp; D Plant - Demand</v>
      </c>
      <c r="I467" s="42">
        <f>'Plt. Class.'!K$196</f>
        <v>0</v>
      </c>
      <c r="J467" s="135">
        <f t="shared" si="269"/>
        <v>0</v>
      </c>
      <c r="K467" s="135">
        <f t="shared" si="270"/>
        <v>0</v>
      </c>
      <c r="L467" s="135">
        <f t="shared" si="271"/>
        <v>0</v>
      </c>
      <c r="M467" s="135">
        <f t="shared" si="272"/>
        <v>0</v>
      </c>
      <c r="N467" s="135">
        <f t="shared" si="273"/>
        <v>0</v>
      </c>
      <c r="O467" s="135">
        <f t="shared" si="274"/>
        <v>0</v>
      </c>
      <c r="P467" s="135">
        <f t="shared" si="275"/>
        <v>0</v>
      </c>
      <c r="Q467" s="135">
        <f t="shared" si="276"/>
        <v>0</v>
      </c>
      <c r="R467" s="135">
        <f t="shared" si="277"/>
        <v>0</v>
      </c>
      <c r="S467" s="135">
        <f t="shared" si="278"/>
        <v>0</v>
      </c>
      <c r="T467" s="135">
        <f t="shared" si="279"/>
        <v>0</v>
      </c>
      <c r="U467" s="135">
        <f t="shared" si="280"/>
        <v>0</v>
      </c>
      <c r="V467" s="135">
        <f t="shared" si="281"/>
        <v>0</v>
      </c>
      <c r="W467" s="135">
        <f t="shared" si="282"/>
        <v>0</v>
      </c>
      <c r="X467" s="135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 x14ac:dyDescent="0.2">
      <c r="A468" s="44">
        <f t="shared" si="248"/>
        <v>451</v>
      </c>
      <c r="B468" s="44"/>
      <c r="C468" s="141">
        <v>39009</v>
      </c>
      <c r="E468" s="137" t="s">
        <v>294</v>
      </c>
      <c r="G468" s="43">
        <v>6.4</v>
      </c>
      <c r="H468" s="135" t="str">
        <f t="shared" si="268"/>
        <v>P, S, T &amp; D Plant - Demand</v>
      </c>
      <c r="I468" s="42">
        <f>'Plt. Class.'!K$197</f>
        <v>290645.3111869712</v>
      </c>
      <c r="J468" s="135">
        <f t="shared" si="269"/>
        <v>131410.76510836041</v>
      </c>
      <c r="K468" s="135">
        <f t="shared" si="270"/>
        <v>75143.260943467598</v>
      </c>
      <c r="L468" s="135">
        <f t="shared" si="271"/>
        <v>3952.3522672076015</v>
      </c>
      <c r="M468" s="135">
        <f t="shared" si="272"/>
        <v>42097.988900527758</v>
      </c>
      <c r="N468" s="135">
        <f t="shared" si="273"/>
        <v>38040.943967407788</v>
      </c>
      <c r="O468" s="135">
        <f t="shared" si="274"/>
        <v>0</v>
      </c>
      <c r="P468" s="135">
        <f t="shared" si="275"/>
        <v>0</v>
      </c>
      <c r="Q468" s="135">
        <f t="shared" si="276"/>
        <v>0</v>
      </c>
      <c r="R468" s="135">
        <f t="shared" si="277"/>
        <v>0</v>
      </c>
      <c r="S468" s="135">
        <f t="shared" si="278"/>
        <v>0</v>
      </c>
      <c r="T468" s="135">
        <f t="shared" si="279"/>
        <v>0</v>
      </c>
      <c r="U468" s="135">
        <f t="shared" si="280"/>
        <v>0</v>
      </c>
      <c r="V468" s="135">
        <f t="shared" si="281"/>
        <v>0</v>
      </c>
      <c r="W468" s="135">
        <f t="shared" si="282"/>
        <v>0</v>
      </c>
      <c r="X468" s="135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 x14ac:dyDescent="0.2">
      <c r="A469" s="44">
        <f t="shared" si="248"/>
        <v>452</v>
      </c>
      <c r="B469" s="44"/>
      <c r="C469" s="141">
        <v>39100</v>
      </c>
      <c r="E469" s="137" t="s">
        <v>295</v>
      </c>
      <c r="G469" s="43">
        <v>6.4</v>
      </c>
      <c r="H469" s="135" t="str">
        <f t="shared" si="268"/>
        <v>P, S, T &amp; D Plant - Demand</v>
      </c>
      <c r="I469" s="42">
        <f>'Plt. Class.'!K$198</f>
        <v>172525.18733678682</v>
      </c>
      <c r="J469" s="135">
        <f t="shared" si="269"/>
        <v>78004.584955460581</v>
      </c>
      <c r="K469" s="135">
        <f t="shared" si="270"/>
        <v>44604.556386698547</v>
      </c>
      <c r="L469" s="135">
        <f t="shared" si="271"/>
        <v>2346.0908849216362</v>
      </c>
      <c r="M469" s="135">
        <f t="shared" si="272"/>
        <v>24989.095443873455</v>
      </c>
      <c r="N469" s="135">
        <f t="shared" si="273"/>
        <v>22580.859665832591</v>
      </c>
      <c r="O469" s="135">
        <f t="shared" si="274"/>
        <v>0</v>
      </c>
      <c r="P469" s="135">
        <f t="shared" si="275"/>
        <v>0</v>
      </c>
      <c r="Q469" s="135">
        <f t="shared" si="276"/>
        <v>0</v>
      </c>
      <c r="R469" s="135">
        <f t="shared" si="277"/>
        <v>0</v>
      </c>
      <c r="S469" s="135">
        <f t="shared" si="278"/>
        <v>0</v>
      </c>
      <c r="T469" s="135">
        <f t="shared" si="279"/>
        <v>0</v>
      </c>
      <c r="U469" s="135">
        <f t="shared" si="280"/>
        <v>0</v>
      </c>
      <c r="V469" s="135">
        <f t="shared" si="281"/>
        <v>0</v>
      </c>
      <c r="W469" s="135">
        <f t="shared" si="282"/>
        <v>0</v>
      </c>
      <c r="X469" s="135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 x14ac:dyDescent="0.2">
      <c r="A470" s="44">
        <f t="shared" si="248"/>
        <v>453</v>
      </c>
      <c r="B470" s="44"/>
      <c r="C470" s="141">
        <v>39102</v>
      </c>
      <c r="E470" s="137" t="s">
        <v>296</v>
      </c>
      <c r="G470" s="43">
        <v>6.4</v>
      </c>
      <c r="H470" s="135" t="str">
        <f t="shared" si="268"/>
        <v>P, S, T &amp; D Plant - Demand</v>
      </c>
      <c r="I470" s="42">
        <f>'Plt. Class.'!K$199</f>
        <v>0</v>
      </c>
      <c r="J470" s="135">
        <f t="shared" si="269"/>
        <v>0</v>
      </c>
      <c r="K470" s="135">
        <f t="shared" si="270"/>
        <v>0</v>
      </c>
      <c r="L470" s="135">
        <f t="shared" si="271"/>
        <v>0</v>
      </c>
      <c r="M470" s="135">
        <f t="shared" si="272"/>
        <v>0</v>
      </c>
      <c r="N470" s="135">
        <f t="shared" si="273"/>
        <v>0</v>
      </c>
      <c r="O470" s="135">
        <f t="shared" si="274"/>
        <v>0</v>
      </c>
      <c r="P470" s="135">
        <f t="shared" si="275"/>
        <v>0</v>
      </c>
      <c r="Q470" s="135">
        <f t="shared" si="276"/>
        <v>0</v>
      </c>
      <c r="R470" s="135">
        <f t="shared" si="277"/>
        <v>0</v>
      </c>
      <c r="S470" s="135">
        <f t="shared" si="278"/>
        <v>0</v>
      </c>
      <c r="T470" s="135">
        <f t="shared" si="279"/>
        <v>0</v>
      </c>
      <c r="U470" s="135">
        <f t="shared" si="280"/>
        <v>0</v>
      </c>
      <c r="V470" s="135">
        <f t="shared" si="281"/>
        <v>0</v>
      </c>
      <c r="W470" s="135">
        <f t="shared" si="282"/>
        <v>0</v>
      </c>
      <c r="X470" s="135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 x14ac:dyDescent="0.2">
      <c r="A471" s="44">
        <f t="shared" si="248"/>
        <v>454</v>
      </c>
      <c r="B471" s="44"/>
      <c r="C471" s="141">
        <v>39103</v>
      </c>
      <c r="E471" s="137" t="s">
        <v>297</v>
      </c>
      <c r="G471" s="43">
        <v>6.4</v>
      </c>
      <c r="H471" s="135" t="str">
        <f t="shared" si="268"/>
        <v>P, S, T &amp; D Plant - Demand</v>
      </c>
      <c r="I471" s="42">
        <f>'Plt. Class.'!K$200</f>
        <v>0</v>
      </c>
      <c r="J471" s="135">
        <f t="shared" si="269"/>
        <v>0</v>
      </c>
      <c r="K471" s="135">
        <f t="shared" si="270"/>
        <v>0</v>
      </c>
      <c r="L471" s="135">
        <f t="shared" si="271"/>
        <v>0</v>
      </c>
      <c r="M471" s="135">
        <f t="shared" si="272"/>
        <v>0</v>
      </c>
      <c r="N471" s="135">
        <f t="shared" si="273"/>
        <v>0</v>
      </c>
      <c r="O471" s="135">
        <f t="shared" si="274"/>
        <v>0</v>
      </c>
      <c r="P471" s="135">
        <f t="shared" si="275"/>
        <v>0</v>
      </c>
      <c r="Q471" s="135">
        <f t="shared" si="276"/>
        <v>0</v>
      </c>
      <c r="R471" s="135">
        <f t="shared" si="277"/>
        <v>0</v>
      </c>
      <c r="S471" s="135">
        <f t="shared" si="278"/>
        <v>0</v>
      </c>
      <c r="T471" s="135">
        <f t="shared" si="279"/>
        <v>0</v>
      </c>
      <c r="U471" s="135">
        <f t="shared" si="280"/>
        <v>0</v>
      </c>
      <c r="V471" s="135">
        <f t="shared" si="281"/>
        <v>0</v>
      </c>
      <c r="W471" s="135">
        <f t="shared" si="282"/>
        <v>0</v>
      </c>
      <c r="X471" s="135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 x14ac:dyDescent="0.2">
      <c r="A472" s="44">
        <f t="shared" si="248"/>
        <v>455</v>
      </c>
      <c r="B472" s="44"/>
      <c r="C472" s="141">
        <v>39200</v>
      </c>
      <c r="E472" s="137" t="s">
        <v>298</v>
      </c>
      <c r="G472" s="43">
        <v>6.4</v>
      </c>
      <c r="H472" s="135" t="str">
        <f t="shared" si="268"/>
        <v>P, S, T &amp; D Plant - Demand</v>
      </c>
      <c r="I472" s="42">
        <f>'Plt. Class.'!K$201</f>
        <v>221.81611176113577</v>
      </c>
      <c r="J472" s="135">
        <f t="shared" si="269"/>
        <v>100.29071117937616</v>
      </c>
      <c r="K472" s="135">
        <f t="shared" si="270"/>
        <v>57.348201832197923</v>
      </c>
      <c r="L472" s="135">
        <f t="shared" si="271"/>
        <v>3.0163755563162149</v>
      </c>
      <c r="M472" s="135">
        <f t="shared" si="272"/>
        <v>32.128549305484597</v>
      </c>
      <c r="N472" s="135">
        <f t="shared" si="273"/>
        <v>29.032273887760848</v>
      </c>
      <c r="O472" s="135">
        <f t="shared" si="274"/>
        <v>0</v>
      </c>
      <c r="P472" s="135">
        <f t="shared" si="275"/>
        <v>0</v>
      </c>
      <c r="Q472" s="135">
        <f t="shared" si="276"/>
        <v>0</v>
      </c>
      <c r="R472" s="135">
        <f t="shared" si="277"/>
        <v>0</v>
      </c>
      <c r="S472" s="135">
        <f t="shared" si="278"/>
        <v>0</v>
      </c>
      <c r="T472" s="135">
        <f t="shared" si="279"/>
        <v>0</v>
      </c>
      <c r="U472" s="135">
        <f t="shared" si="280"/>
        <v>0</v>
      </c>
      <c r="V472" s="135">
        <f t="shared" si="281"/>
        <v>0</v>
      </c>
      <c r="W472" s="135">
        <f t="shared" si="282"/>
        <v>0</v>
      </c>
      <c r="X472" s="135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 x14ac:dyDescent="0.2">
      <c r="A473" s="44">
        <f t="shared" si="248"/>
        <v>456</v>
      </c>
      <c r="B473" s="44"/>
      <c r="C473" s="141">
        <v>39201</v>
      </c>
      <c r="E473" s="137" t="s">
        <v>299</v>
      </c>
      <c r="G473" s="43">
        <v>6.4</v>
      </c>
      <c r="H473" s="135" t="str">
        <f t="shared" si="268"/>
        <v>P, S, T &amp; D Plant - Demand</v>
      </c>
      <c r="I473" s="42">
        <f>'Plt. Class.'!K$202</f>
        <v>0</v>
      </c>
      <c r="J473" s="135">
        <f t="shared" si="269"/>
        <v>0</v>
      </c>
      <c r="K473" s="135">
        <f t="shared" si="270"/>
        <v>0</v>
      </c>
      <c r="L473" s="135">
        <f t="shared" si="271"/>
        <v>0</v>
      </c>
      <c r="M473" s="135">
        <f t="shared" si="272"/>
        <v>0</v>
      </c>
      <c r="N473" s="135">
        <f t="shared" si="273"/>
        <v>0</v>
      </c>
      <c r="O473" s="135">
        <f t="shared" si="274"/>
        <v>0</v>
      </c>
      <c r="P473" s="135">
        <f t="shared" si="275"/>
        <v>0</v>
      </c>
      <c r="Q473" s="135">
        <f t="shared" si="276"/>
        <v>0</v>
      </c>
      <c r="R473" s="135">
        <f t="shared" si="277"/>
        <v>0</v>
      </c>
      <c r="S473" s="135">
        <f t="shared" si="278"/>
        <v>0</v>
      </c>
      <c r="T473" s="135">
        <f t="shared" si="279"/>
        <v>0</v>
      </c>
      <c r="U473" s="135">
        <f t="shared" si="280"/>
        <v>0</v>
      </c>
      <c r="V473" s="135">
        <f t="shared" si="281"/>
        <v>0</v>
      </c>
      <c r="W473" s="135">
        <f t="shared" si="282"/>
        <v>0</v>
      </c>
      <c r="X473" s="135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 x14ac:dyDescent="0.2">
      <c r="A474" s="44">
        <f t="shared" si="248"/>
        <v>457</v>
      </c>
      <c r="B474" s="44"/>
      <c r="C474" s="141">
        <v>39202</v>
      </c>
      <c r="E474" s="137" t="s">
        <v>300</v>
      </c>
      <c r="G474" s="43">
        <v>6.4</v>
      </c>
      <c r="H474" s="135" t="str">
        <f t="shared" si="268"/>
        <v>P, S, T &amp; D Plant - Demand</v>
      </c>
      <c r="I474" s="42">
        <f>'Plt. Class.'!K$203</f>
        <v>0</v>
      </c>
      <c r="J474" s="135">
        <f t="shared" si="269"/>
        <v>0</v>
      </c>
      <c r="K474" s="135">
        <f t="shared" si="270"/>
        <v>0</v>
      </c>
      <c r="L474" s="135">
        <f t="shared" si="271"/>
        <v>0</v>
      </c>
      <c r="M474" s="135">
        <f t="shared" si="272"/>
        <v>0</v>
      </c>
      <c r="N474" s="135">
        <f t="shared" si="273"/>
        <v>0</v>
      </c>
      <c r="O474" s="135">
        <f t="shared" si="274"/>
        <v>0</v>
      </c>
      <c r="P474" s="135">
        <f t="shared" si="275"/>
        <v>0</v>
      </c>
      <c r="Q474" s="135">
        <f t="shared" si="276"/>
        <v>0</v>
      </c>
      <c r="R474" s="135">
        <f t="shared" si="277"/>
        <v>0</v>
      </c>
      <c r="S474" s="135">
        <f t="shared" si="278"/>
        <v>0</v>
      </c>
      <c r="T474" s="135">
        <f t="shared" si="279"/>
        <v>0</v>
      </c>
      <c r="U474" s="135">
        <f t="shared" si="280"/>
        <v>0</v>
      </c>
      <c r="V474" s="135">
        <f t="shared" si="281"/>
        <v>0</v>
      </c>
      <c r="W474" s="135">
        <f t="shared" si="282"/>
        <v>0</v>
      </c>
      <c r="X474" s="135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 x14ac:dyDescent="0.2">
      <c r="A475" s="44">
        <f t="shared" si="248"/>
        <v>458</v>
      </c>
      <c r="B475" s="44"/>
      <c r="C475" s="141">
        <v>39300</v>
      </c>
      <c r="E475" s="137" t="s">
        <v>186</v>
      </c>
      <c r="G475" s="43">
        <v>6.4</v>
      </c>
      <c r="H475" s="135" t="str">
        <f t="shared" si="268"/>
        <v>P, S, T &amp; D Plant - Demand</v>
      </c>
      <c r="I475" s="42">
        <f>'Plt. Class.'!K$204</f>
        <v>0</v>
      </c>
      <c r="J475" s="135">
        <f t="shared" si="269"/>
        <v>0</v>
      </c>
      <c r="K475" s="135">
        <f t="shared" si="270"/>
        <v>0</v>
      </c>
      <c r="L475" s="135">
        <f t="shared" si="271"/>
        <v>0</v>
      </c>
      <c r="M475" s="135">
        <f t="shared" si="272"/>
        <v>0</v>
      </c>
      <c r="N475" s="135">
        <f t="shared" si="273"/>
        <v>0</v>
      </c>
      <c r="O475" s="135">
        <f t="shared" si="274"/>
        <v>0</v>
      </c>
      <c r="P475" s="135">
        <f t="shared" si="275"/>
        <v>0</v>
      </c>
      <c r="Q475" s="135">
        <f t="shared" si="276"/>
        <v>0</v>
      </c>
      <c r="R475" s="135">
        <f t="shared" si="277"/>
        <v>0</v>
      </c>
      <c r="S475" s="135">
        <f t="shared" si="278"/>
        <v>0</v>
      </c>
      <c r="T475" s="135">
        <f t="shared" si="279"/>
        <v>0</v>
      </c>
      <c r="U475" s="135">
        <f t="shared" si="280"/>
        <v>0</v>
      </c>
      <c r="V475" s="135">
        <f t="shared" si="281"/>
        <v>0</v>
      </c>
      <c r="W475" s="135">
        <f t="shared" si="282"/>
        <v>0</v>
      </c>
      <c r="X475" s="135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 x14ac:dyDescent="0.2">
      <c r="A476" s="44">
        <f t="shared" ref="A476:A539" si="285">A475+1</f>
        <v>459</v>
      </c>
      <c r="B476" s="44"/>
      <c r="C476" s="141">
        <v>39400</v>
      </c>
      <c r="E476" s="137" t="s">
        <v>301</v>
      </c>
      <c r="G476" s="43">
        <v>6.4</v>
      </c>
      <c r="H476" s="135" t="str">
        <f t="shared" si="268"/>
        <v>P, S, T &amp; D Plant - Demand</v>
      </c>
      <c r="I476" s="42">
        <f>'Plt. Class.'!K$205</f>
        <v>2368.1232175073924</v>
      </c>
      <c r="J476" s="135">
        <f t="shared" si="269"/>
        <v>1070.7101470607474</v>
      </c>
      <c r="K476" s="135">
        <f t="shared" si="270"/>
        <v>612.25312788537758</v>
      </c>
      <c r="L476" s="135">
        <f t="shared" si="271"/>
        <v>32.203021371713319</v>
      </c>
      <c r="M476" s="135">
        <f t="shared" si="272"/>
        <v>343.00647933582508</v>
      </c>
      <c r="N476" s="135">
        <f t="shared" si="273"/>
        <v>309.95044185372859</v>
      </c>
      <c r="O476" s="135">
        <f t="shared" si="274"/>
        <v>0</v>
      </c>
      <c r="P476" s="135">
        <f t="shared" si="275"/>
        <v>0</v>
      </c>
      <c r="Q476" s="135">
        <f t="shared" si="276"/>
        <v>0</v>
      </c>
      <c r="R476" s="135">
        <f t="shared" si="277"/>
        <v>0</v>
      </c>
      <c r="S476" s="135">
        <f t="shared" si="278"/>
        <v>0</v>
      </c>
      <c r="T476" s="135">
        <f t="shared" si="279"/>
        <v>0</v>
      </c>
      <c r="U476" s="135">
        <f t="shared" si="280"/>
        <v>0</v>
      </c>
      <c r="V476" s="135">
        <f t="shared" si="281"/>
        <v>0</v>
      </c>
      <c r="W476" s="135">
        <f t="shared" si="282"/>
        <v>0</v>
      </c>
      <c r="X476" s="135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 x14ac:dyDescent="0.2">
      <c r="A477" s="44">
        <f t="shared" si="285"/>
        <v>460</v>
      </c>
      <c r="B477" s="44"/>
      <c r="C477" s="141">
        <v>39600</v>
      </c>
      <c r="E477" s="137" t="s">
        <v>302</v>
      </c>
      <c r="G477" s="43">
        <v>6.4</v>
      </c>
      <c r="H477" s="135" t="str">
        <f t="shared" si="268"/>
        <v>P, S, T &amp; D Plant - Demand</v>
      </c>
      <c r="I477" s="42">
        <f>'Plt. Class.'!K$206</f>
        <v>0</v>
      </c>
      <c r="J477" s="135">
        <f t="shared" si="269"/>
        <v>0</v>
      </c>
      <c r="K477" s="135">
        <f t="shared" si="270"/>
        <v>0</v>
      </c>
      <c r="L477" s="135">
        <f t="shared" si="271"/>
        <v>0</v>
      </c>
      <c r="M477" s="135">
        <f t="shared" si="272"/>
        <v>0</v>
      </c>
      <c r="N477" s="135">
        <f t="shared" si="273"/>
        <v>0</v>
      </c>
      <c r="O477" s="135">
        <f t="shared" si="274"/>
        <v>0</v>
      </c>
      <c r="P477" s="135">
        <f t="shared" si="275"/>
        <v>0</v>
      </c>
      <c r="Q477" s="135">
        <f t="shared" si="276"/>
        <v>0</v>
      </c>
      <c r="R477" s="135">
        <f t="shared" si="277"/>
        <v>0</v>
      </c>
      <c r="S477" s="135">
        <f t="shared" si="278"/>
        <v>0</v>
      </c>
      <c r="T477" s="135">
        <f t="shared" si="279"/>
        <v>0</v>
      </c>
      <c r="U477" s="135">
        <f t="shared" si="280"/>
        <v>0</v>
      </c>
      <c r="V477" s="135">
        <f t="shared" si="281"/>
        <v>0</v>
      </c>
      <c r="W477" s="135">
        <f t="shared" si="282"/>
        <v>0</v>
      </c>
      <c r="X477" s="135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 x14ac:dyDescent="0.2">
      <c r="A478" s="44">
        <f t="shared" si="285"/>
        <v>461</v>
      </c>
      <c r="B478" s="44"/>
      <c r="C478" s="141">
        <v>39603</v>
      </c>
      <c r="E478" s="137" t="s">
        <v>303</v>
      </c>
      <c r="G478" s="43">
        <v>6.4</v>
      </c>
      <c r="H478" s="135" t="str">
        <f t="shared" si="268"/>
        <v>P, S, T &amp; D Plant - Demand</v>
      </c>
      <c r="I478" s="42">
        <f>'Plt. Class.'!K$207</f>
        <v>0</v>
      </c>
      <c r="J478" s="135">
        <f t="shared" si="269"/>
        <v>0</v>
      </c>
      <c r="K478" s="135">
        <f t="shared" si="270"/>
        <v>0</v>
      </c>
      <c r="L478" s="135">
        <f t="shared" si="271"/>
        <v>0</v>
      </c>
      <c r="M478" s="135">
        <f t="shared" si="272"/>
        <v>0</v>
      </c>
      <c r="N478" s="135">
        <f t="shared" si="273"/>
        <v>0</v>
      </c>
      <c r="O478" s="135">
        <f t="shared" si="274"/>
        <v>0</v>
      </c>
      <c r="P478" s="135">
        <f t="shared" si="275"/>
        <v>0</v>
      </c>
      <c r="Q478" s="135">
        <f t="shared" si="276"/>
        <v>0</v>
      </c>
      <c r="R478" s="135">
        <f t="shared" si="277"/>
        <v>0</v>
      </c>
      <c r="S478" s="135">
        <f t="shared" si="278"/>
        <v>0</v>
      </c>
      <c r="T478" s="135">
        <f t="shared" si="279"/>
        <v>0</v>
      </c>
      <c r="U478" s="135">
        <f t="shared" si="280"/>
        <v>0</v>
      </c>
      <c r="V478" s="135">
        <f t="shared" si="281"/>
        <v>0</v>
      </c>
      <c r="W478" s="135">
        <f t="shared" si="282"/>
        <v>0</v>
      </c>
      <c r="X478" s="135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 x14ac:dyDescent="0.2">
      <c r="A479" s="44">
        <f t="shared" si="285"/>
        <v>462</v>
      </c>
      <c r="B479" s="44"/>
      <c r="C479" s="141">
        <v>39604</v>
      </c>
      <c r="E479" s="137" t="s">
        <v>304</v>
      </c>
      <c r="G479" s="43">
        <v>6.4</v>
      </c>
      <c r="H479" s="135" t="str">
        <f t="shared" si="268"/>
        <v>P, S, T &amp; D Plant - Demand</v>
      </c>
      <c r="I479" s="42">
        <f>'Plt. Class.'!K$208</f>
        <v>0</v>
      </c>
      <c r="J479" s="135">
        <f t="shared" si="269"/>
        <v>0</v>
      </c>
      <c r="K479" s="135">
        <f t="shared" si="270"/>
        <v>0</v>
      </c>
      <c r="L479" s="135">
        <f t="shared" si="271"/>
        <v>0</v>
      </c>
      <c r="M479" s="135">
        <f t="shared" si="272"/>
        <v>0</v>
      </c>
      <c r="N479" s="135">
        <f t="shared" si="273"/>
        <v>0</v>
      </c>
      <c r="O479" s="135">
        <f t="shared" si="274"/>
        <v>0</v>
      </c>
      <c r="P479" s="135">
        <f t="shared" si="275"/>
        <v>0</v>
      </c>
      <c r="Q479" s="135">
        <f t="shared" si="276"/>
        <v>0</v>
      </c>
      <c r="R479" s="135">
        <f t="shared" si="277"/>
        <v>0</v>
      </c>
      <c r="S479" s="135">
        <f t="shared" si="278"/>
        <v>0</v>
      </c>
      <c r="T479" s="135">
        <f t="shared" si="279"/>
        <v>0</v>
      </c>
      <c r="U479" s="135">
        <f t="shared" si="280"/>
        <v>0</v>
      </c>
      <c r="V479" s="135">
        <f t="shared" si="281"/>
        <v>0</v>
      </c>
      <c r="W479" s="135">
        <f t="shared" si="282"/>
        <v>0</v>
      </c>
      <c r="X479" s="135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 x14ac:dyDescent="0.2">
      <c r="A480" s="44">
        <f t="shared" si="285"/>
        <v>463</v>
      </c>
      <c r="B480" s="44"/>
      <c r="C480" s="141">
        <v>39605</v>
      </c>
      <c r="E480" s="140" t="s">
        <v>305</v>
      </c>
      <c r="G480" s="43">
        <v>6.4</v>
      </c>
      <c r="H480" s="135" t="str">
        <f t="shared" si="268"/>
        <v>P, S, T &amp; D Plant - Demand</v>
      </c>
      <c r="I480" s="42">
        <f>'Plt. Class.'!K$209</f>
        <v>0</v>
      </c>
      <c r="J480" s="135">
        <f t="shared" si="269"/>
        <v>0</v>
      </c>
      <c r="K480" s="135">
        <f t="shared" si="270"/>
        <v>0</v>
      </c>
      <c r="L480" s="135">
        <f t="shared" si="271"/>
        <v>0</v>
      </c>
      <c r="M480" s="135">
        <f t="shared" si="272"/>
        <v>0</v>
      </c>
      <c r="N480" s="135">
        <f t="shared" si="273"/>
        <v>0</v>
      </c>
      <c r="O480" s="135">
        <f t="shared" si="274"/>
        <v>0</v>
      </c>
      <c r="P480" s="135">
        <f t="shared" si="275"/>
        <v>0</v>
      </c>
      <c r="Q480" s="135">
        <f t="shared" si="276"/>
        <v>0</v>
      </c>
      <c r="R480" s="135">
        <f t="shared" si="277"/>
        <v>0</v>
      </c>
      <c r="S480" s="135">
        <f t="shared" si="278"/>
        <v>0</v>
      </c>
      <c r="T480" s="135">
        <f t="shared" si="279"/>
        <v>0</v>
      </c>
      <c r="U480" s="135">
        <f t="shared" si="280"/>
        <v>0</v>
      </c>
      <c r="V480" s="135">
        <f t="shared" si="281"/>
        <v>0</v>
      </c>
      <c r="W480" s="135">
        <f t="shared" si="282"/>
        <v>0</v>
      </c>
      <c r="X480" s="135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 x14ac:dyDescent="0.2">
      <c r="A481" s="44">
        <f t="shared" si="285"/>
        <v>464</v>
      </c>
      <c r="B481" s="44"/>
      <c r="C481" s="141">
        <v>39700</v>
      </c>
      <c r="E481" s="137" t="s">
        <v>306</v>
      </c>
      <c r="G481" s="43">
        <v>6.4</v>
      </c>
      <c r="H481" s="135" t="str">
        <f t="shared" si="268"/>
        <v>P, S, T &amp; D Plant - Demand</v>
      </c>
      <c r="I481" s="42">
        <f>'Plt. Class.'!K$210</f>
        <v>32692.685949464787</v>
      </c>
      <c r="J481" s="135">
        <f t="shared" si="269"/>
        <v>14781.490389510531</v>
      </c>
      <c r="K481" s="135">
        <f t="shared" si="270"/>
        <v>8452.3470246630732</v>
      </c>
      <c r="L481" s="135">
        <f t="shared" si="271"/>
        <v>444.57284002201203</v>
      </c>
      <c r="M481" s="135">
        <f t="shared" si="272"/>
        <v>4735.3123455125733</v>
      </c>
      <c r="N481" s="135">
        <f t="shared" si="273"/>
        <v>4278.9633497565937</v>
      </c>
      <c r="O481" s="135">
        <f t="shared" si="274"/>
        <v>0</v>
      </c>
      <c r="P481" s="135">
        <f t="shared" si="275"/>
        <v>0</v>
      </c>
      <c r="Q481" s="135">
        <f t="shared" si="276"/>
        <v>0</v>
      </c>
      <c r="R481" s="135">
        <f t="shared" si="277"/>
        <v>0</v>
      </c>
      <c r="S481" s="135">
        <f t="shared" si="278"/>
        <v>0</v>
      </c>
      <c r="T481" s="135">
        <f t="shared" si="279"/>
        <v>0</v>
      </c>
      <c r="U481" s="135">
        <f t="shared" si="280"/>
        <v>0</v>
      </c>
      <c r="V481" s="135">
        <f t="shared" si="281"/>
        <v>0</v>
      </c>
      <c r="W481" s="135">
        <f t="shared" si="282"/>
        <v>0</v>
      </c>
      <c r="X481" s="135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 x14ac:dyDescent="0.2">
      <c r="A482" s="44">
        <f t="shared" si="285"/>
        <v>465</v>
      </c>
      <c r="B482" s="44"/>
      <c r="C482" s="141">
        <v>39701</v>
      </c>
      <c r="E482" s="137" t="s">
        <v>307</v>
      </c>
      <c r="G482" s="43">
        <v>6.4</v>
      </c>
      <c r="H482" s="135" t="str">
        <f t="shared" si="268"/>
        <v>P, S, T &amp; D Plant - Demand</v>
      </c>
      <c r="I482" s="42">
        <f>'Plt. Class.'!K$211</f>
        <v>0</v>
      </c>
      <c r="J482" s="135">
        <f t="shared" si="269"/>
        <v>0</v>
      </c>
      <c r="K482" s="135">
        <f t="shared" si="270"/>
        <v>0</v>
      </c>
      <c r="L482" s="135">
        <f t="shared" si="271"/>
        <v>0</v>
      </c>
      <c r="M482" s="135">
        <f t="shared" si="272"/>
        <v>0</v>
      </c>
      <c r="N482" s="135">
        <f t="shared" si="273"/>
        <v>0</v>
      </c>
      <c r="O482" s="135">
        <f t="shared" si="274"/>
        <v>0</v>
      </c>
      <c r="P482" s="135">
        <f t="shared" si="275"/>
        <v>0</v>
      </c>
      <c r="Q482" s="135">
        <f t="shared" si="276"/>
        <v>0</v>
      </c>
      <c r="R482" s="135">
        <f t="shared" si="277"/>
        <v>0</v>
      </c>
      <c r="S482" s="135">
        <f t="shared" si="278"/>
        <v>0</v>
      </c>
      <c r="T482" s="135">
        <f t="shared" si="279"/>
        <v>0</v>
      </c>
      <c r="U482" s="135">
        <f t="shared" si="280"/>
        <v>0</v>
      </c>
      <c r="V482" s="135">
        <f t="shared" si="281"/>
        <v>0</v>
      </c>
      <c r="W482" s="135">
        <f t="shared" si="282"/>
        <v>0</v>
      </c>
      <c r="X482" s="135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 x14ac:dyDescent="0.2">
      <c r="A483" s="44">
        <f t="shared" si="285"/>
        <v>466</v>
      </c>
      <c r="B483" s="44"/>
      <c r="C483" s="141">
        <v>39702</v>
      </c>
      <c r="E483" s="137" t="s">
        <v>308</v>
      </c>
      <c r="G483" s="43">
        <v>6.4</v>
      </c>
      <c r="H483" s="135" t="str">
        <f t="shared" si="268"/>
        <v>P, S, T &amp; D Plant - Demand</v>
      </c>
      <c r="I483" s="42">
        <f>'Plt. Class.'!K$212</f>
        <v>0</v>
      </c>
      <c r="J483" s="135">
        <f t="shared" si="269"/>
        <v>0</v>
      </c>
      <c r="K483" s="135">
        <f t="shared" si="270"/>
        <v>0</v>
      </c>
      <c r="L483" s="135">
        <f t="shared" si="271"/>
        <v>0</v>
      </c>
      <c r="M483" s="135">
        <f t="shared" si="272"/>
        <v>0</v>
      </c>
      <c r="N483" s="135">
        <f t="shared" si="273"/>
        <v>0</v>
      </c>
      <c r="O483" s="135">
        <f t="shared" si="274"/>
        <v>0</v>
      </c>
      <c r="P483" s="135">
        <f t="shared" si="275"/>
        <v>0</v>
      </c>
      <c r="Q483" s="135">
        <f t="shared" si="276"/>
        <v>0</v>
      </c>
      <c r="R483" s="135">
        <f t="shared" si="277"/>
        <v>0</v>
      </c>
      <c r="S483" s="135">
        <f t="shared" si="278"/>
        <v>0</v>
      </c>
      <c r="T483" s="135">
        <f t="shared" si="279"/>
        <v>0</v>
      </c>
      <c r="U483" s="135">
        <f t="shared" si="280"/>
        <v>0</v>
      </c>
      <c r="V483" s="135">
        <f t="shared" si="281"/>
        <v>0</v>
      </c>
      <c r="W483" s="135">
        <f t="shared" si="282"/>
        <v>0</v>
      </c>
      <c r="X483" s="135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 x14ac:dyDescent="0.2">
      <c r="A484" s="44">
        <f t="shared" si="285"/>
        <v>467</v>
      </c>
      <c r="B484" s="44"/>
      <c r="C484" s="141">
        <v>39705</v>
      </c>
      <c r="E484" s="137" t="s">
        <v>309</v>
      </c>
      <c r="G484" s="43">
        <v>6.4</v>
      </c>
      <c r="H484" s="135" t="str">
        <f t="shared" si="268"/>
        <v>P, S, T &amp; D Plant - Demand</v>
      </c>
      <c r="I484" s="42">
        <f>'Plt. Class.'!K$213</f>
        <v>0</v>
      </c>
      <c r="J484" s="135">
        <f t="shared" si="269"/>
        <v>0</v>
      </c>
      <c r="K484" s="135">
        <f t="shared" si="270"/>
        <v>0</v>
      </c>
      <c r="L484" s="135">
        <f t="shared" si="271"/>
        <v>0</v>
      </c>
      <c r="M484" s="135">
        <f t="shared" si="272"/>
        <v>0</v>
      </c>
      <c r="N484" s="135">
        <f t="shared" si="273"/>
        <v>0</v>
      </c>
      <c r="O484" s="135">
        <f t="shared" si="274"/>
        <v>0</v>
      </c>
      <c r="P484" s="135">
        <f t="shared" si="275"/>
        <v>0</v>
      </c>
      <c r="Q484" s="135">
        <f t="shared" si="276"/>
        <v>0</v>
      </c>
      <c r="R484" s="135">
        <f t="shared" si="277"/>
        <v>0</v>
      </c>
      <c r="S484" s="135">
        <f t="shared" si="278"/>
        <v>0</v>
      </c>
      <c r="T484" s="135">
        <f t="shared" si="279"/>
        <v>0</v>
      </c>
      <c r="U484" s="135">
        <f t="shared" si="280"/>
        <v>0</v>
      </c>
      <c r="V484" s="135">
        <f t="shared" si="281"/>
        <v>0</v>
      </c>
      <c r="W484" s="135">
        <f t="shared" si="282"/>
        <v>0</v>
      </c>
      <c r="X484" s="135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 x14ac:dyDescent="0.2">
      <c r="A485" s="44">
        <f t="shared" si="285"/>
        <v>468</v>
      </c>
      <c r="B485" s="44"/>
      <c r="C485" s="141">
        <v>39800</v>
      </c>
      <c r="E485" s="137" t="s">
        <v>310</v>
      </c>
      <c r="G485" s="43">
        <v>6.4</v>
      </c>
      <c r="H485" s="135" t="str">
        <f t="shared" si="268"/>
        <v>P, S, T &amp; D Plant - Demand</v>
      </c>
      <c r="I485" s="42">
        <f>'Plt. Class.'!K$214</f>
        <v>4532.2355122349109</v>
      </c>
      <c r="J485" s="135">
        <f t="shared" si="269"/>
        <v>2049.179922709759</v>
      </c>
      <c r="K485" s="135">
        <f t="shared" si="270"/>
        <v>1171.761396604925</v>
      </c>
      <c r="L485" s="135">
        <f t="shared" si="271"/>
        <v>61.631791784788454</v>
      </c>
      <c r="M485" s="135">
        <f t="shared" si="272"/>
        <v>656.46336942247547</v>
      </c>
      <c r="N485" s="135">
        <f t="shared" si="273"/>
        <v>593.19903171296255</v>
      </c>
      <c r="O485" s="135">
        <f t="shared" si="274"/>
        <v>0</v>
      </c>
      <c r="P485" s="135">
        <f t="shared" si="275"/>
        <v>0</v>
      </c>
      <c r="Q485" s="135">
        <f t="shared" si="276"/>
        <v>0</v>
      </c>
      <c r="R485" s="135">
        <f t="shared" si="277"/>
        <v>0</v>
      </c>
      <c r="S485" s="135">
        <f t="shared" si="278"/>
        <v>0</v>
      </c>
      <c r="T485" s="135">
        <f t="shared" si="279"/>
        <v>0</v>
      </c>
      <c r="U485" s="135">
        <f t="shared" si="280"/>
        <v>0</v>
      </c>
      <c r="V485" s="135">
        <f t="shared" si="281"/>
        <v>0</v>
      </c>
      <c r="W485" s="135">
        <f t="shared" si="282"/>
        <v>0</v>
      </c>
      <c r="X485" s="135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 x14ac:dyDescent="0.2">
      <c r="A486" s="44">
        <f t="shared" si="285"/>
        <v>469</v>
      </c>
      <c r="B486" s="44"/>
      <c r="C486" s="141">
        <v>39900</v>
      </c>
      <c r="E486" s="137" t="s">
        <v>311</v>
      </c>
      <c r="G486" s="43">
        <v>6.4</v>
      </c>
      <c r="H486" s="135" t="str">
        <f t="shared" si="268"/>
        <v>P, S, T &amp; D Plant - Demand</v>
      </c>
      <c r="I486" s="42">
        <f>'Plt. Class.'!K$215</f>
        <v>5037.3508941705122</v>
      </c>
      <c r="J486" s="135">
        <f t="shared" si="269"/>
        <v>2277.5600006029081</v>
      </c>
      <c r="K486" s="135">
        <f t="shared" si="270"/>
        <v>1302.3536184313739</v>
      </c>
      <c r="L486" s="135">
        <f t="shared" si="271"/>
        <v>68.50062416622788</v>
      </c>
      <c r="M486" s="135">
        <f t="shared" si="272"/>
        <v>729.62588374403458</v>
      </c>
      <c r="N486" s="135">
        <f t="shared" si="273"/>
        <v>659.3107672259672</v>
      </c>
      <c r="O486" s="135">
        <f t="shared" si="274"/>
        <v>0</v>
      </c>
      <c r="P486" s="135">
        <f t="shared" si="275"/>
        <v>0</v>
      </c>
      <c r="Q486" s="135">
        <f t="shared" si="276"/>
        <v>0</v>
      </c>
      <c r="R486" s="135">
        <f t="shared" si="277"/>
        <v>0</v>
      </c>
      <c r="S486" s="135">
        <f t="shared" si="278"/>
        <v>0</v>
      </c>
      <c r="T486" s="135">
        <f t="shared" si="279"/>
        <v>0</v>
      </c>
      <c r="U486" s="135">
        <f t="shared" si="280"/>
        <v>0</v>
      </c>
      <c r="V486" s="135">
        <f t="shared" si="281"/>
        <v>0</v>
      </c>
      <c r="W486" s="135">
        <f t="shared" si="282"/>
        <v>0</v>
      </c>
      <c r="X486" s="135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 x14ac:dyDescent="0.2">
      <c r="A487" s="44">
        <f t="shared" si="285"/>
        <v>470</v>
      </c>
      <c r="B487" s="44"/>
      <c r="C487" s="141">
        <v>39901</v>
      </c>
      <c r="E487" s="137" t="s">
        <v>312</v>
      </c>
      <c r="G487" s="43">
        <v>6.4</v>
      </c>
      <c r="H487" s="135" t="str">
        <f t="shared" si="268"/>
        <v>P, S, T &amp; D Plant - Demand</v>
      </c>
      <c r="I487" s="42">
        <f>'Plt. Class.'!K$216</f>
        <v>1396187.5864672964</v>
      </c>
      <c r="J487" s="135">
        <f t="shared" si="269"/>
        <v>631264.54104203405</v>
      </c>
      <c r="K487" s="135">
        <f t="shared" si="270"/>
        <v>360969.4844464612</v>
      </c>
      <c r="L487" s="135">
        <f t="shared" si="271"/>
        <v>18986.114554145588</v>
      </c>
      <c r="M487" s="135">
        <f t="shared" si="272"/>
        <v>202228.23921747023</v>
      </c>
      <c r="N487" s="135">
        <f t="shared" si="273"/>
        <v>182739.20720718516</v>
      </c>
      <c r="O487" s="135">
        <f t="shared" si="274"/>
        <v>0</v>
      </c>
      <c r="P487" s="135">
        <f t="shared" si="275"/>
        <v>0</v>
      </c>
      <c r="Q487" s="135">
        <f t="shared" si="276"/>
        <v>0</v>
      </c>
      <c r="R487" s="135">
        <f t="shared" si="277"/>
        <v>0</v>
      </c>
      <c r="S487" s="135">
        <f t="shared" si="278"/>
        <v>0</v>
      </c>
      <c r="T487" s="135">
        <f t="shared" si="279"/>
        <v>0</v>
      </c>
      <c r="U487" s="135">
        <f t="shared" si="280"/>
        <v>0</v>
      </c>
      <c r="V487" s="135">
        <f t="shared" si="281"/>
        <v>0</v>
      </c>
      <c r="W487" s="135">
        <f t="shared" si="282"/>
        <v>0</v>
      </c>
      <c r="X487" s="135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 x14ac:dyDescent="0.2">
      <c r="A488" s="44">
        <f t="shared" si="285"/>
        <v>471</v>
      </c>
      <c r="B488" s="44"/>
      <c r="C488" s="141">
        <v>39902</v>
      </c>
      <c r="E488" s="137" t="s">
        <v>313</v>
      </c>
      <c r="G488" s="43">
        <v>6.4</v>
      </c>
      <c r="H488" s="135" t="str">
        <f t="shared" si="268"/>
        <v>P, S, T &amp; D Plant - Demand</v>
      </c>
      <c r="I488" s="42">
        <f>'Plt. Class.'!K$217</f>
        <v>843287.20041696285</v>
      </c>
      <c r="J488" s="135">
        <f t="shared" si="269"/>
        <v>381279.21541315399</v>
      </c>
      <c r="K488" s="135">
        <f t="shared" si="270"/>
        <v>218022.95689007032</v>
      </c>
      <c r="L488" s="135">
        <f t="shared" si="271"/>
        <v>11467.475820833202</v>
      </c>
      <c r="M488" s="135">
        <f t="shared" si="272"/>
        <v>122144.39330924883</v>
      </c>
      <c r="N488" s="135">
        <f t="shared" si="273"/>
        <v>110373.15898365642</v>
      </c>
      <c r="O488" s="135">
        <f t="shared" si="274"/>
        <v>0</v>
      </c>
      <c r="P488" s="135">
        <f t="shared" si="275"/>
        <v>0</v>
      </c>
      <c r="Q488" s="135">
        <f t="shared" si="276"/>
        <v>0</v>
      </c>
      <c r="R488" s="135">
        <f t="shared" si="277"/>
        <v>0</v>
      </c>
      <c r="S488" s="135">
        <f t="shared" si="278"/>
        <v>0</v>
      </c>
      <c r="T488" s="135">
        <f t="shared" si="279"/>
        <v>0</v>
      </c>
      <c r="U488" s="135">
        <f t="shared" si="280"/>
        <v>0</v>
      </c>
      <c r="V488" s="135">
        <f t="shared" si="281"/>
        <v>0</v>
      </c>
      <c r="W488" s="135">
        <f t="shared" si="282"/>
        <v>0</v>
      </c>
      <c r="X488" s="135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 x14ac:dyDescent="0.2">
      <c r="A489" s="44">
        <f t="shared" si="285"/>
        <v>472</v>
      </c>
      <c r="B489" s="44"/>
      <c r="C489" s="141">
        <v>39903</v>
      </c>
      <c r="E489" s="137" t="s">
        <v>314</v>
      </c>
      <c r="G489" s="43">
        <v>6.4</v>
      </c>
      <c r="H489" s="135" t="str">
        <f t="shared" si="268"/>
        <v>P, S, T &amp; D Plant - Demand</v>
      </c>
      <c r="I489" s="42">
        <f>'Plt. Class.'!K$218</f>
        <v>265959.04734794586</v>
      </c>
      <c r="J489" s="135">
        <f t="shared" si="269"/>
        <v>120249.25417427799</v>
      </c>
      <c r="K489" s="135">
        <f t="shared" si="270"/>
        <v>68760.889393073478</v>
      </c>
      <c r="L489" s="135">
        <f t="shared" si="271"/>
        <v>3616.6550889025602</v>
      </c>
      <c r="M489" s="135">
        <f t="shared" si="272"/>
        <v>38522.35213265213</v>
      </c>
      <c r="N489" s="135">
        <f t="shared" si="273"/>
        <v>34809.896559039677</v>
      </c>
      <c r="O489" s="135">
        <f t="shared" si="274"/>
        <v>0</v>
      </c>
      <c r="P489" s="135">
        <f t="shared" si="275"/>
        <v>0</v>
      </c>
      <c r="Q489" s="135">
        <f t="shared" si="276"/>
        <v>0</v>
      </c>
      <c r="R489" s="135">
        <f t="shared" si="277"/>
        <v>0</v>
      </c>
      <c r="S489" s="135">
        <f t="shared" si="278"/>
        <v>0</v>
      </c>
      <c r="T489" s="135">
        <f t="shared" si="279"/>
        <v>0</v>
      </c>
      <c r="U489" s="135">
        <f t="shared" si="280"/>
        <v>0</v>
      </c>
      <c r="V489" s="135">
        <f t="shared" si="281"/>
        <v>0</v>
      </c>
      <c r="W489" s="135">
        <f t="shared" si="282"/>
        <v>0</v>
      </c>
      <c r="X489" s="135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 x14ac:dyDescent="0.2">
      <c r="A490" s="44">
        <f t="shared" si="285"/>
        <v>473</v>
      </c>
      <c r="B490" s="44"/>
      <c r="C490" s="141">
        <v>39904</v>
      </c>
      <c r="E490" s="137" t="s">
        <v>315</v>
      </c>
      <c r="G490" s="43">
        <v>6.4</v>
      </c>
      <c r="H490" s="135" t="str">
        <f t="shared" si="268"/>
        <v>P, S, T &amp; D Plant - Demand</v>
      </c>
      <c r="I490" s="42">
        <f>'Plt. Class.'!K$219</f>
        <v>0</v>
      </c>
      <c r="J490" s="135">
        <f t="shared" si="269"/>
        <v>0</v>
      </c>
      <c r="K490" s="135">
        <f t="shared" si="270"/>
        <v>0</v>
      </c>
      <c r="L490" s="135">
        <f t="shared" si="271"/>
        <v>0</v>
      </c>
      <c r="M490" s="135">
        <f t="shared" si="272"/>
        <v>0</v>
      </c>
      <c r="N490" s="135">
        <f t="shared" si="273"/>
        <v>0</v>
      </c>
      <c r="O490" s="135">
        <f t="shared" si="274"/>
        <v>0</v>
      </c>
      <c r="P490" s="135">
        <f t="shared" si="275"/>
        <v>0</v>
      </c>
      <c r="Q490" s="135">
        <f t="shared" si="276"/>
        <v>0</v>
      </c>
      <c r="R490" s="135">
        <f t="shared" si="277"/>
        <v>0</v>
      </c>
      <c r="S490" s="135">
        <f t="shared" si="278"/>
        <v>0</v>
      </c>
      <c r="T490" s="135">
        <f t="shared" si="279"/>
        <v>0</v>
      </c>
      <c r="U490" s="135">
        <f t="shared" si="280"/>
        <v>0</v>
      </c>
      <c r="V490" s="135">
        <f t="shared" si="281"/>
        <v>0</v>
      </c>
      <c r="W490" s="135">
        <f t="shared" si="282"/>
        <v>0</v>
      </c>
      <c r="X490" s="135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 x14ac:dyDescent="0.2">
      <c r="A491" s="44">
        <f t="shared" si="285"/>
        <v>474</v>
      </c>
      <c r="B491" s="44"/>
      <c r="C491" s="141">
        <v>39905</v>
      </c>
      <c r="E491" s="137" t="s">
        <v>316</v>
      </c>
      <c r="G491" s="43">
        <v>6.4</v>
      </c>
      <c r="H491" s="135" t="str">
        <f t="shared" si="268"/>
        <v>P, S, T &amp; D Plant - Demand</v>
      </c>
      <c r="I491" s="42">
        <f>'Plt. Class.'!K$220</f>
        <v>0</v>
      </c>
      <c r="J491" s="135">
        <f t="shared" si="269"/>
        <v>0</v>
      </c>
      <c r="K491" s="135">
        <f t="shared" si="270"/>
        <v>0</v>
      </c>
      <c r="L491" s="135">
        <f t="shared" si="271"/>
        <v>0</v>
      </c>
      <c r="M491" s="135">
        <f t="shared" si="272"/>
        <v>0</v>
      </c>
      <c r="N491" s="135">
        <f t="shared" si="273"/>
        <v>0</v>
      </c>
      <c r="O491" s="135">
        <f t="shared" si="274"/>
        <v>0</v>
      </c>
      <c r="P491" s="135">
        <f t="shared" si="275"/>
        <v>0</v>
      </c>
      <c r="Q491" s="135">
        <f t="shared" si="276"/>
        <v>0</v>
      </c>
      <c r="R491" s="135">
        <f t="shared" si="277"/>
        <v>0</v>
      </c>
      <c r="S491" s="135">
        <f t="shared" si="278"/>
        <v>0</v>
      </c>
      <c r="T491" s="135">
        <f t="shared" si="279"/>
        <v>0</v>
      </c>
      <c r="U491" s="135">
        <f t="shared" si="280"/>
        <v>0</v>
      </c>
      <c r="V491" s="135">
        <f t="shared" si="281"/>
        <v>0</v>
      </c>
      <c r="W491" s="135">
        <f t="shared" si="282"/>
        <v>0</v>
      </c>
      <c r="X491" s="135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 x14ac:dyDescent="0.2">
      <c r="A492" s="44">
        <f t="shared" si="285"/>
        <v>475</v>
      </c>
      <c r="B492" s="44"/>
      <c r="C492" s="141">
        <v>39906</v>
      </c>
      <c r="E492" s="137" t="s">
        <v>317</v>
      </c>
      <c r="G492" s="43">
        <v>6.4</v>
      </c>
      <c r="H492" s="135" t="str">
        <f t="shared" si="268"/>
        <v>P, S, T &amp; D Plant - Demand</v>
      </c>
      <c r="I492" s="42">
        <f>'Plt. Class.'!K$221</f>
        <v>93720.416450998047</v>
      </c>
      <c r="J492" s="135">
        <f t="shared" si="269"/>
        <v>42374.23126422659</v>
      </c>
      <c r="K492" s="135">
        <f t="shared" si="270"/>
        <v>24230.419133021584</v>
      </c>
      <c r="L492" s="135">
        <f t="shared" si="271"/>
        <v>1274.4609535622449</v>
      </c>
      <c r="M492" s="135">
        <f t="shared" si="272"/>
        <v>13574.76243258184</v>
      </c>
      <c r="N492" s="135">
        <f t="shared" si="273"/>
        <v>12266.542667605774</v>
      </c>
      <c r="O492" s="135">
        <f t="shared" si="274"/>
        <v>0</v>
      </c>
      <c r="P492" s="135">
        <f t="shared" si="275"/>
        <v>0</v>
      </c>
      <c r="Q492" s="135">
        <f t="shared" si="276"/>
        <v>0</v>
      </c>
      <c r="R492" s="135">
        <f t="shared" si="277"/>
        <v>0</v>
      </c>
      <c r="S492" s="135">
        <f t="shared" si="278"/>
        <v>0</v>
      </c>
      <c r="T492" s="135">
        <f t="shared" si="279"/>
        <v>0</v>
      </c>
      <c r="U492" s="135">
        <f t="shared" si="280"/>
        <v>0</v>
      </c>
      <c r="V492" s="135">
        <f t="shared" si="281"/>
        <v>0</v>
      </c>
      <c r="W492" s="135">
        <f t="shared" si="282"/>
        <v>0</v>
      </c>
      <c r="X492" s="135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 x14ac:dyDescent="0.2">
      <c r="A493" s="44">
        <f t="shared" si="285"/>
        <v>476</v>
      </c>
      <c r="B493" s="44"/>
      <c r="C493" s="141">
        <v>39907</v>
      </c>
      <c r="E493" s="137" t="s">
        <v>318</v>
      </c>
      <c r="G493" s="43">
        <v>6.4</v>
      </c>
      <c r="H493" s="135" t="str">
        <f t="shared" si="268"/>
        <v>P, S, T &amp; D Plant - Demand</v>
      </c>
      <c r="I493" s="42">
        <f>'Plt. Class.'!K$222</f>
        <v>51840.990495815786</v>
      </c>
      <c r="J493" s="135">
        <f t="shared" si="269"/>
        <v>23439.099007683482</v>
      </c>
      <c r="K493" s="135">
        <f t="shared" si="270"/>
        <v>13402.937967538535</v>
      </c>
      <c r="L493" s="135">
        <f t="shared" si="271"/>
        <v>704.96185017971163</v>
      </c>
      <c r="M493" s="135">
        <f t="shared" si="272"/>
        <v>7508.8135211005902</v>
      </c>
      <c r="N493" s="135">
        <f t="shared" si="273"/>
        <v>6785.1781493134604</v>
      </c>
      <c r="O493" s="135">
        <f t="shared" si="274"/>
        <v>0</v>
      </c>
      <c r="P493" s="135">
        <f t="shared" si="275"/>
        <v>0</v>
      </c>
      <c r="Q493" s="135">
        <f t="shared" si="276"/>
        <v>0</v>
      </c>
      <c r="R493" s="135">
        <f t="shared" si="277"/>
        <v>0</v>
      </c>
      <c r="S493" s="135">
        <f t="shared" si="278"/>
        <v>0</v>
      </c>
      <c r="T493" s="135">
        <f t="shared" si="279"/>
        <v>0</v>
      </c>
      <c r="U493" s="135">
        <f t="shared" si="280"/>
        <v>0</v>
      </c>
      <c r="V493" s="135">
        <f t="shared" si="281"/>
        <v>0</v>
      </c>
      <c r="W493" s="135">
        <f t="shared" si="282"/>
        <v>0</v>
      </c>
      <c r="X493" s="135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 x14ac:dyDescent="0.2">
      <c r="A494" s="44">
        <f t="shared" si="285"/>
        <v>477</v>
      </c>
      <c r="B494" s="44"/>
      <c r="C494" s="141">
        <v>39908</v>
      </c>
      <c r="E494" s="137" t="s">
        <v>319</v>
      </c>
      <c r="G494" s="43">
        <v>6.4</v>
      </c>
      <c r="H494" s="135" t="str">
        <f t="shared" si="268"/>
        <v>P, S, T &amp; D Plant - Demand</v>
      </c>
      <c r="I494" s="42">
        <f>'Plt. Class.'!K$223</f>
        <v>2332849.571052074</v>
      </c>
      <c r="J494" s="135">
        <f t="shared" si="269"/>
        <v>1054761.7154486054</v>
      </c>
      <c r="K494" s="135">
        <f t="shared" si="270"/>
        <v>603133.50091050961</v>
      </c>
      <c r="L494" s="135">
        <f t="shared" si="271"/>
        <v>31723.351233664293</v>
      </c>
      <c r="M494" s="135">
        <f t="shared" si="272"/>
        <v>337897.3324829386</v>
      </c>
      <c r="N494" s="135">
        <f t="shared" si="273"/>
        <v>305333.6709763559</v>
      </c>
      <c r="O494" s="135">
        <f t="shared" si="274"/>
        <v>0</v>
      </c>
      <c r="P494" s="135">
        <f t="shared" si="275"/>
        <v>0</v>
      </c>
      <c r="Q494" s="135">
        <f t="shared" si="276"/>
        <v>0</v>
      </c>
      <c r="R494" s="135">
        <f t="shared" si="277"/>
        <v>0</v>
      </c>
      <c r="S494" s="135">
        <f t="shared" si="278"/>
        <v>0</v>
      </c>
      <c r="T494" s="135">
        <f t="shared" si="279"/>
        <v>0</v>
      </c>
      <c r="U494" s="135">
        <f t="shared" si="280"/>
        <v>0</v>
      </c>
      <c r="V494" s="135">
        <f t="shared" si="281"/>
        <v>0</v>
      </c>
      <c r="W494" s="135">
        <f t="shared" si="282"/>
        <v>0</v>
      </c>
      <c r="X494" s="135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 x14ac:dyDescent="0.2">
      <c r="A495" s="44">
        <f t="shared" si="285"/>
        <v>478</v>
      </c>
      <c r="B495" s="44"/>
      <c r="C495" s="141">
        <v>39909</v>
      </c>
      <c r="E495" s="137" t="s">
        <v>320</v>
      </c>
      <c r="G495" s="43">
        <v>6.4</v>
      </c>
      <c r="H495" s="135" t="str">
        <f t="shared" si="268"/>
        <v>P, S, T &amp; D Plant - Demand</v>
      </c>
      <c r="I495" s="42">
        <f>'Plt. Class.'!K$224</f>
        <v>795500.54251033987</v>
      </c>
      <c r="J495" s="135">
        <f t="shared" si="269"/>
        <v>359673.21994109522</v>
      </c>
      <c r="K495" s="135">
        <f t="shared" si="270"/>
        <v>205668.22358978455</v>
      </c>
      <c r="L495" s="135">
        <f t="shared" si="271"/>
        <v>10817.646979802919</v>
      </c>
      <c r="M495" s="135">
        <f t="shared" si="272"/>
        <v>115222.82218212271</v>
      </c>
      <c r="N495" s="135">
        <f t="shared" si="273"/>
        <v>104118.62981753438</v>
      </c>
      <c r="O495" s="135">
        <f t="shared" si="274"/>
        <v>0</v>
      </c>
      <c r="P495" s="135">
        <f t="shared" si="275"/>
        <v>0</v>
      </c>
      <c r="Q495" s="135">
        <f t="shared" si="276"/>
        <v>0</v>
      </c>
      <c r="R495" s="135">
        <f t="shared" si="277"/>
        <v>0</v>
      </c>
      <c r="S495" s="135">
        <f t="shared" si="278"/>
        <v>0</v>
      </c>
      <c r="T495" s="135">
        <f t="shared" si="279"/>
        <v>0</v>
      </c>
      <c r="U495" s="135">
        <f t="shared" si="280"/>
        <v>0</v>
      </c>
      <c r="V495" s="135">
        <f t="shared" si="281"/>
        <v>0</v>
      </c>
      <c r="W495" s="135">
        <f t="shared" si="282"/>
        <v>0</v>
      </c>
      <c r="X495" s="135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 x14ac:dyDescent="0.2">
      <c r="A496" s="44">
        <f t="shared" si="285"/>
        <v>479</v>
      </c>
      <c r="B496" s="44"/>
      <c r="C496" s="141">
        <v>39931</v>
      </c>
      <c r="E496" s="137" t="s">
        <v>481</v>
      </c>
      <c r="G496" s="43">
        <v>6.4</v>
      </c>
      <c r="H496" s="135" t="str">
        <f t="shared" si="268"/>
        <v>P, S, T &amp; D Plant - Demand</v>
      </c>
      <c r="I496" s="42">
        <f>'Plt. Class.'!K$225</f>
        <v>0</v>
      </c>
      <c r="J496" s="135">
        <f t="shared" si="269"/>
        <v>0</v>
      </c>
      <c r="K496" s="135">
        <f t="shared" si="270"/>
        <v>0</v>
      </c>
      <c r="L496" s="135">
        <f t="shared" si="271"/>
        <v>0</v>
      </c>
      <c r="M496" s="135">
        <f t="shared" si="272"/>
        <v>0</v>
      </c>
      <c r="N496" s="135">
        <f t="shared" si="273"/>
        <v>0</v>
      </c>
      <c r="O496" s="135">
        <f t="shared" si="274"/>
        <v>0</v>
      </c>
      <c r="P496" s="135">
        <f t="shared" si="275"/>
        <v>0</v>
      </c>
      <c r="Q496" s="135">
        <f t="shared" si="276"/>
        <v>0</v>
      </c>
      <c r="R496" s="135">
        <f t="shared" si="277"/>
        <v>0</v>
      </c>
      <c r="S496" s="135">
        <f t="shared" si="278"/>
        <v>0</v>
      </c>
      <c r="T496" s="135">
        <f t="shared" si="279"/>
        <v>0</v>
      </c>
      <c r="U496" s="135">
        <f t="shared" si="280"/>
        <v>0</v>
      </c>
      <c r="V496" s="135">
        <f t="shared" si="281"/>
        <v>0</v>
      </c>
      <c r="W496" s="135">
        <f t="shared" si="282"/>
        <v>0</v>
      </c>
      <c r="X496" s="135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 x14ac:dyDescent="0.2">
      <c r="A497" s="44">
        <f t="shared" si="285"/>
        <v>480</v>
      </c>
      <c r="B497" s="44"/>
      <c r="C497" s="44"/>
      <c r="D497" s="44"/>
      <c r="E497" s="44"/>
      <c r="G497" s="43"/>
      <c r="H497" s="135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 x14ac:dyDescent="0.2">
      <c r="A498" s="44">
        <f t="shared" si="285"/>
        <v>481</v>
      </c>
      <c r="B498" s="44"/>
      <c r="C498" s="44"/>
      <c r="D498" s="44" t="s">
        <v>149</v>
      </c>
      <c r="E498" s="44"/>
      <c r="G498" s="43"/>
      <c r="H498" s="135"/>
      <c r="I498" s="42">
        <f>'Plt. Class.'!K$227</f>
        <v>6429530.9832807966</v>
      </c>
      <c r="J498" s="42">
        <f>SUM(J463:J496)</f>
        <v>2907012.6139324186</v>
      </c>
      <c r="K498" s="42">
        <f t="shared" ref="K498:X498" si="286">SUM(K463:K496)</f>
        <v>1662287.0069628577</v>
      </c>
      <c r="L498" s="42">
        <f t="shared" si="286"/>
        <v>87432.242602063052</v>
      </c>
      <c r="M498" s="42">
        <f t="shared" si="286"/>
        <v>931273.66433113732</v>
      </c>
      <c r="N498" s="42">
        <f t="shared" si="286"/>
        <v>841525.45545231958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 x14ac:dyDescent="0.2">
      <c r="A499" s="44">
        <f t="shared" si="285"/>
        <v>482</v>
      </c>
      <c r="B499" s="44"/>
      <c r="C499" s="44"/>
      <c r="D499" s="44"/>
      <c r="E499" s="44"/>
      <c r="G499" s="43"/>
      <c r="H499" s="135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 x14ac:dyDescent="0.2">
      <c r="A500" s="44">
        <f t="shared" si="285"/>
        <v>483</v>
      </c>
      <c r="B500" s="44"/>
      <c r="C500" s="44"/>
      <c r="D500" s="44" t="s">
        <v>348</v>
      </c>
      <c r="E500" s="44"/>
      <c r="G500" s="43">
        <v>6.4</v>
      </c>
      <c r="H500" s="135" t="str">
        <f>VLOOKUP($G500,alloc,3)</f>
        <v>P, S, T &amp; D Plant - Demand</v>
      </c>
      <c r="I500" s="42">
        <f>'Plt. Class.'!K$229</f>
        <v>449983.45609204238</v>
      </c>
      <c r="J500" s="135">
        <f>$I500*VLOOKUP($G500,alloc,6)</f>
        <v>203453.03356061966</v>
      </c>
      <c r="K500" s="135">
        <f>$I500*VLOOKUP($G500,alloc,7)</f>
        <v>116338.44744743119</v>
      </c>
      <c r="L500" s="135">
        <f>$I500*VLOOKUP($G500,alloc,8)</f>
        <v>6119.1186110248209</v>
      </c>
      <c r="M500" s="135">
        <f>$I500*VLOOKUP($G500,alloc,9)</f>
        <v>65177.031284697703</v>
      </c>
      <c r="N500" s="135">
        <f>$I500*VLOOKUP($G500,alloc,10)</f>
        <v>58895.825188268958</v>
      </c>
      <c r="O500" s="135">
        <f>$I500*VLOOKUP($G500,alloc,11)</f>
        <v>0</v>
      </c>
      <c r="P500" s="135">
        <f>$I500*VLOOKUP($G500,alloc,12)</f>
        <v>0</v>
      </c>
      <c r="Q500" s="135">
        <f>$I500*VLOOKUP($G500,alloc,13)</f>
        <v>0</v>
      </c>
      <c r="R500" s="135">
        <f>$I500*VLOOKUP($G500,alloc,14)</f>
        <v>0</v>
      </c>
      <c r="S500" s="135">
        <f>$I500*VLOOKUP($G500,alloc,15)</f>
        <v>0</v>
      </c>
      <c r="T500" s="135">
        <f>$I500*VLOOKUP($G500,alloc,16)</f>
        <v>0</v>
      </c>
      <c r="U500" s="135">
        <f>$I500*VLOOKUP($G500,alloc,17)</f>
        <v>0</v>
      </c>
      <c r="V500" s="135">
        <f>$I500*VLOOKUP($G500,alloc,18)</f>
        <v>0</v>
      </c>
      <c r="W500" s="135">
        <f>$I500*VLOOKUP($G500,alloc,19)</f>
        <v>0</v>
      </c>
      <c r="X500" s="135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 x14ac:dyDescent="0.2">
      <c r="A501" s="44">
        <f t="shared" si="285"/>
        <v>484</v>
      </c>
      <c r="B501" s="44"/>
      <c r="C501" s="44"/>
      <c r="D501" s="44"/>
      <c r="E501" s="44"/>
      <c r="G501" s="43"/>
      <c r="H501" s="135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 x14ac:dyDescent="0.2">
      <c r="A502" s="44">
        <f t="shared" si="285"/>
        <v>485</v>
      </c>
      <c r="B502" s="44"/>
      <c r="C502" s="44"/>
      <c r="D502" s="44" t="s">
        <v>352</v>
      </c>
      <c r="E502" s="44"/>
      <c r="G502" s="43"/>
      <c r="H502" s="135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 x14ac:dyDescent="0.2">
      <c r="A503" s="44">
        <f t="shared" si="285"/>
        <v>486</v>
      </c>
      <c r="B503" s="44"/>
      <c r="C503" s="44"/>
      <c r="D503" s="44"/>
      <c r="E503" s="44"/>
      <c r="G503" s="43"/>
      <c r="H503" s="135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 x14ac:dyDescent="0.2">
      <c r="A504" s="44">
        <f t="shared" si="285"/>
        <v>487</v>
      </c>
      <c r="B504" s="44"/>
      <c r="C504" s="44"/>
      <c r="D504" s="44" t="s">
        <v>148</v>
      </c>
      <c r="E504" s="44"/>
      <c r="G504" s="43"/>
      <c r="H504" s="135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 x14ac:dyDescent="0.2">
      <c r="A505" s="44">
        <f t="shared" si="285"/>
        <v>488</v>
      </c>
      <c r="B505" s="44"/>
      <c r="C505" s="44"/>
      <c r="D505" s="44"/>
      <c r="E505" s="44"/>
      <c r="G505" s="43"/>
      <c r="H505" s="135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 x14ac:dyDescent="0.2">
      <c r="A506" s="44">
        <f t="shared" si="285"/>
        <v>489</v>
      </c>
      <c r="B506" s="44"/>
      <c r="C506" s="141">
        <v>37400</v>
      </c>
      <c r="E506" s="137" t="s">
        <v>115</v>
      </c>
      <c r="G506" s="43">
        <v>6.4</v>
      </c>
      <c r="H506" s="135" t="str">
        <f t="shared" ref="H506:H539" si="287">VLOOKUP($G506,alloc,3)</f>
        <v>P, S, T &amp; D Plant - Demand</v>
      </c>
      <c r="I506" s="42">
        <f>'Plt. Class.'!K$235</f>
        <v>123797.62927085825</v>
      </c>
      <c r="J506" s="135">
        <f t="shared" ref="J506:J539" si="288">$I506*VLOOKUP($G506,alloc,6)</f>
        <v>55973.176084094011</v>
      </c>
      <c r="K506" s="135">
        <f t="shared" ref="K506:K539" si="289">$I506*VLOOKUP($G506,alloc,7)</f>
        <v>32006.563334849252</v>
      </c>
      <c r="L506" s="135">
        <f t="shared" ref="L506:L539" si="290">$I506*VLOOKUP($G506,alloc,8)</f>
        <v>1683.4671742178659</v>
      </c>
      <c r="M506" s="135">
        <f t="shared" ref="M506:M539" si="291">$I506*VLOOKUP($G506,alloc,9)</f>
        <v>17931.241352810317</v>
      </c>
      <c r="N506" s="135">
        <f t="shared" ref="N506:N539" si="292">$I506*VLOOKUP($G506,alloc,10)</f>
        <v>16203.181324886789</v>
      </c>
      <c r="O506" s="135">
        <f t="shared" ref="O506:O539" si="293">$I506*VLOOKUP($G506,alloc,11)</f>
        <v>0</v>
      </c>
      <c r="P506" s="135">
        <f t="shared" ref="P506:P539" si="294">$I506*VLOOKUP($G506,alloc,12)</f>
        <v>0</v>
      </c>
      <c r="Q506" s="135">
        <f t="shared" ref="Q506:Q539" si="295">$I506*VLOOKUP($G506,alloc,13)</f>
        <v>0</v>
      </c>
      <c r="R506" s="135">
        <f t="shared" ref="R506:R539" si="296">$I506*VLOOKUP($G506,alloc,14)</f>
        <v>0</v>
      </c>
      <c r="S506" s="135">
        <f t="shared" ref="S506:S539" si="297">$I506*VLOOKUP($G506,alloc,15)</f>
        <v>0</v>
      </c>
      <c r="T506" s="135">
        <f t="shared" ref="T506:T539" si="298">$I506*VLOOKUP($G506,alloc,16)</f>
        <v>0</v>
      </c>
      <c r="U506" s="135">
        <f t="shared" ref="U506:U539" si="299">$I506*VLOOKUP($G506,alloc,17)</f>
        <v>0</v>
      </c>
      <c r="V506" s="135">
        <f t="shared" ref="V506:V539" si="300">$I506*VLOOKUP($G506,alloc,18)</f>
        <v>0</v>
      </c>
      <c r="W506" s="135">
        <f t="shared" ref="W506:W539" si="301">$I506*VLOOKUP($G506,alloc,19)</f>
        <v>0</v>
      </c>
      <c r="X506" s="135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 x14ac:dyDescent="0.2">
      <c r="A507" s="44">
        <f t="shared" si="285"/>
        <v>490</v>
      </c>
      <c r="B507" s="44"/>
      <c r="C507" s="141">
        <v>39001</v>
      </c>
      <c r="E507" s="137" t="s">
        <v>291</v>
      </c>
      <c r="G507" s="43">
        <v>6.4</v>
      </c>
      <c r="H507" s="135" t="str">
        <f t="shared" si="287"/>
        <v>P, S, T &amp; D Plant - Demand</v>
      </c>
      <c r="I507" s="42">
        <f>'Plt. Class.'!K$236</f>
        <v>0</v>
      </c>
      <c r="J507" s="135">
        <f t="shared" si="288"/>
        <v>0</v>
      </c>
      <c r="K507" s="135">
        <f t="shared" si="289"/>
        <v>0</v>
      </c>
      <c r="L507" s="135">
        <f t="shared" si="290"/>
        <v>0</v>
      </c>
      <c r="M507" s="135">
        <f t="shared" si="291"/>
        <v>0</v>
      </c>
      <c r="N507" s="135">
        <f t="shared" si="292"/>
        <v>0</v>
      </c>
      <c r="O507" s="135">
        <f t="shared" si="293"/>
        <v>0</v>
      </c>
      <c r="P507" s="135">
        <f t="shared" si="294"/>
        <v>0</v>
      </c>
      <c r="Q507" s="135">
        <f t="shared" si="295"/>
        <v>0</v>
      </c>
      <c r="R507" s="135">
        <f t="shared" si="296"/>
        <v>0</v>
      </c>
      <c r="S507" s="135">
        <f t="shared" si="297"/>
        <v>0</v>
      </c>
      <c r="T507" s="135">
        <f t="shared" si="298"/>
        <v>0</v>
      </c>
      <c r="U507" s="135">
        <f t="shared" si="299"/>
        <v>0</v>
      </c>
      <c r="V507" s="135">
        <f t="shared" si="300"/>
        <v>0</v>
      </c>
      <c r="W507" s="135">
        <f t="shared" si="301"/>
        <v>0</v>
      </c>
      <c r="X507" s="135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 x14ac:dyDescent="0.2">
      <c r="A508" s="44">
        <f t="shared" si="285"/>
        <v>491</v>
      </c>
      <c r="B508" s="44"/>
      <c r="C508" s="141">
        <v>36602</v>
      </c>
      <c r="E508" s="137" t="s">
        <v>139</v>
      </c>
      <c r="G508" s="43">
        <v>6.4</v>
      </c>
      <c r="H508" s="135" t="str">
        <f t="shared" si="287"/>
        <v>P, S, T &amp; D Plant - Demand</v>
      </c>
      <c r="I508" s="42">
        <f>'Plt. Class.'!K$237</f>
        <v>601312.00432645867</v>
      </c>
      <c r="J508" s="135">
        <f t="shared" si="288"/>
        <v>271873.88722933526</v>
      </c>
      <c r="K508" s="135">
        <f t="shared" si="289"/>
        <v>155462.83772826986</v>
      </c>
      <c r="L508" s="135">
        <f t="shared" si="290"/>
        <v>8176.9661237368764</v>
      </c>
      <c r="M508" s="135">
        <f t="shared" si="291"/>
        <v>87095.93827785828</v>
      </c>
      <c r="N508" s="135">
        <f t="shared" si="292"/>
        <v>78702.374967258307</v>
      </c>
      <c r="O508" s="135">
        <f t="shared" si="293"/>
        <v>0</v>
      </c>
      <c r="P508" s="135">
        <f t="shared" si="294"/>
        <v>0</v>
      </c>
      <c r="Q508" s="135">
        <f t="shared" si="295"/>
        <v>0</v>
      </c>
      <c r="R508" s="135">
        <f t="shared" si="296"/>
        <v>0</v>
      </c>
      <c r="S508" s="135">
        <f t="shared" si="297"/>
        <v>0</v>
      </c>
      <c r="T508" s="135">
        <f t="shared" si="298"/>
        <v>0</v>
      </c>
      <c r="U508" s="135">
        <f t="shared" si="299"/>
        <v>0</v>
      </c>
      <c r="V508" s="135">
        <f t="shared" si="300"/>
        <v>0</v>
      </c>
      <c r="W508" s="135">
        <f t="shared" si="301"/>
        <v>0</v>
      </c>
      <c r="X508" s="135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 x14ac:dyDescent="0.2">
      <c r="A509" s="44">
        <f t="shared" si="285"/>
        <v>492</v>
      </c>
      <c r="B509" s="44"/>
      <c r="C509" s="141">
        <v>37503</v>
      </c>
      <c r="E509" s="137" t="s">
        <v>278</v>
      </c>
      <c r="G509" s="43">
        <v>6.4</v>
      </c>
      <c r="H509" s="135" t="str">
        <f t="shared" si="287"/>
        <v>P, S, T &amp; D Plant - Demand</v>
      </c>
      <c r="I509" s="42">
        <f>'Plt. Class.'!K$238</f>
        <v>0</v>
      </c>
      <c r="J509" s="135">
        <f t="shared" si="288"/>
        <v>0</v>
      </c>
      <c r="K509" s="135">
        <f t="shared" si="289"/>
        <v>0</v>
      </c>
      <c r="L509" s="135">
        <f t="shared" si="290"/>
        <v>0</v>
      </c>
      <c r="M509" s="135">
        <f t="shared" si="291"/>
        <v>0</v>
      </c>
      <c r="N509" s="135">
        <f t="shared" si="292"/>
        <v>0</v>
      </c>
      <c r="O509" s="135">
        <f t="shared" si="293"/>
        <v>0</v>
      </c>
      <c r="P509" s="135">
        <f t="shared" si="294"/>
        <v>0</v>
      </c>
      <c r="Q509" s="135">
        <f t="shared" si="295"/>
        <v>0</v>
      </c>
      <c r="R509" s="135">
        <f t="shared" si="296"/>
        <v>0</v>
      </c>
      <c r="S509" s="135">
        <f t="shared" si="297"/>
        <v>0</v>
      </c>
      <c r="T509" s="135">
        <f t="shared" si="298"/>
        <v>0</v>
      </c>
      <c r="U509" s="135">
        <f t="shared" si="299"/>
        <v>0</v>
      </c>
      <c r="V509" s="135">
        <f t="shared" si="300"/>
        <v>0</v>
      </c>
      <c r="W509" s="135">
        <f t="shared" si="301"/>
        <v>0</v>
      </c>
      <c r="X509" s="135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 x14ac:dyDescent="0.2">
      <c r="A510" s="44">
        <f t="shared" si="285"/>
        <v>493</v>
      </c>
      <c r="B510" s="44"/>
      <c r="C510" s="141">
        <v>39004</v>
      </c>
      <c r="E510" s="137" t="s">
        <v>293</v>
      </c>
      <c r="G510" s="43">
        <v>6.4</v>
      </c>
      <c r="H510" s="135" t="str">
        <f t="shared" si="287"/>
        <v>P, S, T &amp; D Plant - Demand</v>
      </c>
      <c r="I510" s="42">
        <f>'Plt. Class.'!K$239</f>
        <v>0</v>
      </c>
      <c r="J510" s="135">
        <f t="shared" si="288"/>
        <v>0</v>
      </c>
      <c r="K510" s="135">
        <f t="shared" si="289"/>
        <v>0</v>
      </c>
      <c r="L510" s="135">
        <f t="shared" si="290"/>
        <v>0</v>
      </c>
      <c r="M510" s="135">
        <f t="shared" si="291"/>
        <v>0</v>
      </c>
      <c r="N510" s="135">
        <f t="shared" si="292"/>
        <v>0</v>
      </c>
      <c r="O510" s="135">
        <f t="shared" si="293"/>
        <v>0</v>
      </c>
      <c r="P510" s="135">
        <f t="shared" si="294"/>
        <v>0</v>
      </c>
      <c r="Q510" s="135">
        <f t="shared" si="295"/>
        <v>0</v>
      </c>
      <c r="R510" s="135">
        <f t="shared" si="296"/>
        <v>0</v>
      </c>
      <c r="S510" s="135">
        <f t="shared" si="297"/>
        <v>0</v>
      </c>
      <c r="T510" s="135">
        <f t="shared" si="298"/>
        <v>0</v>
      </c>
      <c r="U510" s="135">
        <f t="shared" si="299"/>
        <v>0</v>
      </c>
      <c r="V510" s="135">
        <f t="shared" si="300"/>
        <v>0</v>
      </c>
      <c r="W510" s="135">
        <f t="shared" si="301"/>
        <v>0</v>
      </c>
      <c r="X510" s="135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 x14ac:dyDescent="0.2">
      <c r="A511" s="44">
        <f t="shared" si="285"/>
        <v>494</v>
      </c>
      <c r="B511" s="44"/>
      <c r="C511" s="141">
        <v>39009</v>
      </c>
      <c r="E511" s="137" t="s">
        <v>294</v>
      </c>
      <c r="G511" s="43">
        <v>6.4</v>
      </c>
      <c r="H511" s="135" t="str">
        <f t="shared" si="287"/>
        <v>P, S, T &amp; D Plant - Demand</v>
      </c>
      <c r="I511" s="42">
        <f>'Plt. Class.'!K$240</f>
        <v>95677.863069214494</v>
      </c>
      <c r="J511" s="135">
        <f t="shared" si="288"/>
        <v>43259.260362780056</v>
      </c>
      <c r="K511" s="135">
        <f t="shared" si="289"/>
        <v>24736.496184169762</v>
      </c>
      <c r="L511" s="135">
        <f t="shared" si="290"/>
        <v>1301.0793722384326</v>
      </c>
      <c r="M511" s="135">
        <f t="shared" si="291"/>
        <v>13858.285210467086</v>
      </c>
      <c r="N511" s="135">
        <f t="shared" si="292"/>
        <v>12522.741939559148</v>
      </c>
      <c r="O511" s="135">
        <f t="shared" si="293"/>
        <v>0</v>
      </c>
      <c r="P511" s="135">
        <f t="shared" si="294"/>
        <v>0</v>
      </c>
      <c r="Q511" s="135">
        <f t="shared" si="295"/>
        <v>0</v>
      </c>
      <c r="R511" s="135">
        <f t="shared" si="296"/>
        <v>0</v>
      </c>
      <c r="S511" s="135">
        <f t="shared" si="297"/>
        <v>0</v>
      </c>
      <c r="T511" s="135">
        <f t="shared" si="298"/>
        <v>0</v>
      </c>
      <c r="U511" s="135">
        <f t="shared" si="299"/>
        <v>0</v>
      </c>
      <c r="V511" s="135">
        <f t="shared" si="300"/>
        <v>0</v>
      </c>
      <c r="W511" s="135">
        <f t="shared" si="301"/>
        <v>0</v>
      </c>
      <c r="X511" s="135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 x14ac:dyDescent="0.2">
      <c r="A512" s="44">
        <f t="shared" si="285"/>
        <v>495</v>
      </c>
      <c r="B512" s="44"/>
      <c r="C512" s="141">
        <v>39100</v>
      </c>
      <c r="E512" s="137" t="s">
        <v>295</v>
      </c>
      <c r="G512" s="43">
        <v>6.4</v>
      </c>
      <c r="H512" s="135" t="str">
        <f t="shared" si="287"/>
        <v>P, S, T &amp; D Plant - Demand</v>
      </c>
      <c r="I512" s="42">
        <f>'Plt. Class.'!K$241</f>
        <v>93017.116427240675</v>
      </c>
      <c r="J512" s="135">
        <f t="shared" si="288"/>
        <v>42056.245077402367</v>
      </c>
      <c r="K512" s="135">
        <f t="shared" si="289"/>
        <v>24048.588375143816</v>
      </c>
      <c r="L512" s="135">
        <f t="shared" si="290"/>
        <v>1264.8970991443891</v>
      </c>
      <c r="M512" s="135">
        <f t="shared" si="291"/>
        <v>13472.894226028071</v>
      </c>
      <c r="N512" s="135">
        <f t="shared" si="292"/>
        <v>12174.491649522019</v>
      </c>
      <c r="O512" s="135">
        <f t="shared" si="293"/>
        <v>0</v>
      </c>
      <c r="P512" s="135">
        <f t="shared" si="294"/>
        <v>0</v>
      </c>
      <c r="Q512" s="135">
        <f t="shared" si="295"/>
        <v>0</v>
      </c>
      <c r="R512" s="135">
        <f t="shared" si="296"/>
        <v>0</v>
      </c>
      <c r="S512" s="135">
        <f t="shared" si="297"/>
        <v>0</v>
      </c>
      <c r="T512" s="135">
        <f t="shared" si="298"/>
        <v>0</v>
      </c>
      <c r="U512" s="135">
        <f t="shared" si="299"/>
        <v>0</v>
      </c>
      <c r="V512" s="135">
        <f t="shared" si="300"/>
        <v>0</v>
      </c>
      <c r="W512" s="135">
        <f t="shared" si="301"/>
        <v>0</v>
      </c>
      <c r="X512" s="135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 x14ac:dyDescent="0.2">
      <c r="A513" s="44">
        <f t="shared" si="285"/>
        <v>496</v>
      </c>
      <c r="B513" s="44"/>
      <c r="C513" s="141">
        <v>39102</v>
      </c>
      <c r="E513" s="137" t="s">
        <v>296</v>
      </c>
      <c r="G513" s="43">
        <v>6.4</v>
      </c>
      <c r="H513" s="135" t="str">
        <f t="shared" si="287"/>
        <v>P, S, T &amp; D Plant - Demand</v>
      </c>
      <c r="I513" s="42">
        <f>'Plt. Class.'!K$242</f>
        <v>0</v>
      </c>
      <c r="J513" s="135">
        <f t="shared" si="288"/>
        <v>0</v>
      </c>
      <c r="K513" s="135">
        <f t="shared" si="289"/>
        <v>0</v>
      </c>
      <c r="L513" s="135">
        <f t="shared" si="290"/>
        <v>0</v>
      </c>
      <c r="M513" s="135">
        <f t="shared" si="291"/>
        <v>0</v>
      </c>
      <c r="N513" s="135">
        <f t="shared" si="292"/>
        <v>0</v>
      </c>
      <c r="O513" s="135">
        <f t="shared" si="293"/>
        <v>0</v>
      </c>
      <c r="P513" s="135">
        <f t="shared" si="294"/>
        <v>0</v>
      </c>
      <c r="Q513" s="135">
        <f t="shared" si="295"/>
        <v>0</v>
      </c>
      <c r="R513" s="135">
        <f t="shared" si="296"/>
        <v>0</v>
      </c>
      <c r="S513" s="135">
        <f t="shared" si="297"/>
        <v>0</v>
      </c>
      <c r="T513" s="135">
        <f t="shared" si="298"/>
        <v>0</v>
      </c>
      <c r="U513" s="135">
        <f t="shared" si="299"/>
        <v>0</v>
      </c>
      <c r="V513" s="135">
        <f t="shared" si="300"/>
        <v>0</v>
      </c>
      <c r="W513" s="135">
        <f t="shared" si="301"/>
        <v>0</v>
      </c>
      <c r="X513" s="135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 x14ac:dyDescent="0.2">
      <c r="A514" s="44">
        <f t="shared" si="285"/>
        <v>497</v>
      </c>
      <c r="B514" s="44"/>
      <c r="C514" s="141">
        <v>39103</v>
      </c>
      <c r="E514" s="137" t="s">
        <v>297</v>
      </c>
      <c r="G514" s="43">
        <v>6.4</v>
      </c>
      <c r="H514" s="135" t="str">
        <f t="shared" si="287"/>
        <v>P, S, T &amp; D Plant - Demand</v>
      </c>
      <c r="I514" s="42">
        <f>'Plt. Class.'!K$243</f>
        <v>0</v>
      </c>
      <c r="J514" s="135">
        <f t="shared" si="288"/>
        <v>0</v>
      </c>
      <c r="K514" s="135">
        <f t="shared" si="289"/>
        <v>0</v>
      </c>
      <c r="L514" s="135">
        <f t="shared" si="290"/>
        <v>0</v>
      </c>
      <c r="M514" s="135">
        <f t="shared" si="291"/>
        <v>0</v>
      </c>
      <c r="N514" s="135">
        <f t="shared" si="292"/>
        <v>0</v>
      </c>
      <c r="O514" s="135">
        <f t="shared" si="293"/>
        <v>0</v>
      </c>
      <c r="P514" s="135">
        <f t="shared" si="294"/>
        <v>0</v>
      </c>
      <c r="Q514" s="135">
        <f t="shared" si="295"/>
        <v>0</v>
      </c>
      <c r="R514" s="135">
        <f t="shared" si="296"/>
        <v>0</v>
      </c>
      <c r="S514" s="135">
        <f t="shared" si="297"/>
        <v>0</v>
      </c>
      <c r="T514" s="135">
        <f t="shared" si="298"/>
        <v>0</v>
      </c>
      <c r="U514" s="135">
        <f t="shared" si="299"/>
        <v>0</v>
      </c>
      <c r="V514" s="135">
        <f t="shared" si="300"/>
        <v>0</v>
      </c>
      <c r="W514" s="135">
        <f t="shared" si="301"/>
        <v>0</v>
      </c>
      <c r="X514" s="135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 x14ac:dyDescent="0.2">
      <c r="A515" s="44">
        <f t="shared" si="285"/>
        <v>498</v>
      </c>
      <c r="B515" s="44"/>
      <c r="C515" s="141">
        <v>39200</v>
      </c>
      <c r="E515" s="137" t="s">
        <v>298</v>
      </c>
      <c r="G515" s="43">
        <v>6.4</v>
      </c>
      <c r="H515" s="135" t="str">
        <f t="shared" si="287"/>
        <v>P, S, T &amp; D Plant - Demand</v>
      </c>
      <c r="I515" s="42">
        <f>'Plt. Class.'!K$244</f>
        <v>1342.4743764049913</v>
      </c>
      <c r="J515" s="135">
        <f t="shared" si="288"/>
        <v>606.97894702406313</v>
      </c>
      <c r="K515" s="135">
        <f t="shared" si="289"/>
        <v>347.08250397758786</v>
      </c>
      <c r="L515" s="135">
        <f t="shared" si="290"/>
        <v>18.255693248872298</v>
      </c>
      <c r="M515" s="135">
        <f t="shared" si="291"/>
        <v>194.44824747502645</v>
      </c>
      <c r="N515" s="135">
        <f t="shared" si="292"/>
        <v>175.70898467944136</v>
      </c>
      <c r="O515" s="135">
        <f t="shared" si="293"/>
        <v>0</v>
      </c>
      <c r="P515" s="135">
        <f t="shared" si="294"/>
        <v>0</v>
      </c>
      <c r="Q515" s="135">
        <f t="shared" si="295"/>
        <v>0</v>
      </c>
      <c r="R515" s="135">
        <f t="shared" si="296"/>
        <v>0</v>
      </c>
      <c r="S515" s="135">
        <f t="shared" si="297"/>
        <v>0</v>
      </c>
      <c r="T515" s="135">
        <f t="shared" si="298"/>
        <v>0</v>
      </c>
      <c r="U515" s="135">
        <f t="shared" si="299"/>
        <v>0</v>
      </c>
      <c r="V515" s="135">
        <f t="shared" si="300"/>
        <v>0</v>
      </c>
      <c r="W515" s="135">
        <f t="shared" si="301"/>
        <v>0</v>
      </c>
      <c r="X515" s="135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 x14ac:dyDescent="0.2">
      <c r="A516" s="44">
        <f t="shared" si="285"/>
        <v>499</v>
      </c>
      <c r="B516" s="44"/>
      <c r="C516" s="141">
        <v>39201</v>
      </c>
      <c r="E516" s="137" t="s">
        <v>299</v>
      </c>
      <c r="G516" s="43">
        <v>6.4</v>
      </c>
      <c r="H516" s="135" t="str">
        <f t="shared" si="287"/>
        <v>P, S, T &amp; D Plant - Demand</v>
      </c>
      <c r="I516" s="42">
        <f>'Plt. Class.'!K$245</f>
        <v>0</v>
      </c>
      <c r="J516" s="135">
        <f t="shared" si="288"/>
        <v>0</v>
      </c>
      <c r="K516" s="135">
        <f t="shared" si="289"/>
        <v>0</v>
      </c>
      <c r="L516" s="135">
        <f t="shared" si="290"/>
        <v>0</v>
      </c>
      <c r="M516" s="135">
        <f t="shared" si="291"/>
        <v>0</v>
      </c>
      <c r="N516" s="135">
        <f t="shared" si="292"/>
        <v>0</v>
      </c>
      <c r="O516" s="135">
        <f t="shared" si="293"/>
        <v>0</v>
      </c>
      <c r="P516" s="135">
        <f t="shared" si="294"/>
        <v>0</v>
      </c>
      <c r="Q516" s="135">
        <f t="shared" si="295"/>
        <v>0</v>
      </c>
      <c r="R516" s="135">
        <f t="shared" si="296"/>
        <v>0</v>
      </c>
      <c r="S516" s="135">
        <f t="shared" si="297"/>
        <v>0</v>
      </c>
      <c r="T516" s="135">
        <f t="shared" si="298"/>
        <v>0</v>
      </c>
      <c r="U516" s="135">
        <f t="shared" si="299"/>
        <v>0</v>
      </c>
      <c r="V516" s="135">
        <f t="shared" si="300"/>
        <v>0</v>
      </c>
      <c r="W516" s="135">
        <f t="shared" si="301"/>
        <v>0</v>
      </c>
      <c r="X516" s="135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 x14ac:dyDescent="0.2">
      <c r="A517" s="44">
        <f t="shared" si="285"/>
        <v>500</v>
      </c>
      <c r="B517" s="44"/>
      <c r="C517" s="141">
        <v>39202</v>
      </c>
      <c r="E517" s="137" t="s">
        <v>300</v>
      </c>
      <c r="G517" s="43">
        <v>6.4</v>
      </c>
      <c r="H517" s="135" t="str">
        <f t="shared" si="287"/>
        <v>P, S, T &amp; D Plant - Demand</v>
      </c>
      <c r="I517" s="42">
        <f>'Plt. Class.'!K$246</f>
        <v>0</v>
      </c>
      <c r="J517" s="135">
        <f t="shared" si="288"/>
        <v>0</v>
      </c>
      <c r="K517" s="135">
        <f t="shared" si="289"/>
        <v>0</v>
      </c>
      <c r="L517" s="135">
        <f t="shared" si="290"/>
        <v>0</v>
      </c>
      <c r="M517" s="135">
        <f t="shared" si="291"/>
        <v>0</v>
      </c>
      <c r="N517" s="135">
        <f t="shared" si="292"/>
        <v>0</v>
      </c>
      <c r="O517" s="135">
        <f t="shared" si="293"/>
        <v>0</v>
      </c>
      <c r="P517" s="135">
        <f t="shared" si="294"/>
        <v>0</v>
      </c>
      <c r="Q517" s="135">
        <f t="shared" si="295"/>
        <v>0</v>
      </c>
      <c r="R517" s="135">
        <f t="shared" si="296"/>
        <v>0</v>
      </c>
      <c r="S517" s="135">
        <f t="shared" si="297"/>
        <v>0</v>
      </c>
      <c r="T517" s="135">
        <f t="shared" si="298"/>
        <v>0</v>
      </c>
      <c r="U517" s="135">
        <f t="shared" si="299"/>
        <v>0</v>
      </c>
      <c r="V517" s="135">
        <f t="shared" si="300"/>
        <v>0</v>
      </c>
      <c r="W517" s="135">
        <f t="shared" si="301"/>
        <v>0</v>
      </c>
      <c r="X517" s="135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 x14ac:dyDescent="0.2">
      <c r="A518" s="44">
        <f t="shared" si="285"/>
        <v>501</v>
      </c>
      <c r="B518" s="44"/>
      <c r="C518" s="141">
        <v>39300</v>
      </c>
      <c r="E518" s="137" t="s">
        <v>186</v>
      </c>
      <c r="G518" s="43">
        <v>6.4</v>
      </c>
      <c r="H518" s="135" t="str">
        <f t="shared" si="287"/>
        <v>P, S, T &amp; D Plant - Demand</v>
      </c>
      <c r="I518" s="42">
        <f>'Plt. Class.'!K$247</f>
        <v>0</v>
      </c>
      <c r="J518" s="135">
        <f t="shared" si="288"/>
        <v>0</v>
      </c>
      <c r="K518" s="135">
        <f t="shared" si="289"/>
        <v>0</v>
      </c>
      <c r="L518" s="135">
        <f t="shared" si="290"/>
        <v>0</v>
      </c>
      <c r="M518" s="135">
        <f t="shared" si="291"/>
        <v>0</v>
      </c>
      <c r="N518" s="135">
        <f t="shared" si="292"/>
        <v>0</v>
      </c>
      <c r="O518" s="135">
        <f t="shared" si="293"/>
        <v>0</v>
      </c>
      <c r="P518" s="135">
        <f t="shared" si="294"/>
        <v>0</v>
      </c>
      <c r="Q518" s="135">
        <f t="shared" si="295"/>
        <v>0</v>
      </c>
      <c r="R518" s="135">
        <f t="shared" si="296"/>
        <v>0</v>
      </c>
      <c r="S518" s="135">
        <f t="shared" si="297"/>
        <v>0</v>
      </c>
      <c r="T518" s="135">
        <f t="shared" si="298"/>
        <v>0</v>
      </c>
      <c r="U518" s="135">
        <f t="shared" si="299"/>
        <v>0</v>
      </c>
      <c r="V518" s="135">
        <f t="shared" si="300"/>
        <v>0</v>
      </c>
      <c r="W518" s="135">
        <f t="shared" si="301"/>
        <v>0</v>
      </c>
      <c r="X518" s="135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 x14ac:dyDescent="0.2">
      <c r="A519" s="44">
        <f t="shared" si="285"/>
        <v>502</v>
      </c>
      <c r="B519" s="44"/>
      <c r="C519" s="141">
        <v>39400</v>
      </c>
      <c r="E519" s="137" t="s">
        <v>301</v>
      </c>
      <c r="G519" s="43">
        <v>6.4</v>
      </c>
      <c r="H519" s="135" t="str">
        <f t="shared" si="287"/>
        <v>P, S, T &amp; D Plant - Demand</v>
      </c>
      <c r="I519" s="42">
        <f>'Plt. Class.'!K$248</f>
        <v>8473.9830046971147</v>
      </c>
      <c r="J519" s="135">
        <f t="shared" si="288"/>
        <v>3831.3798547609567</v>
      </c>
      <c r="K519" s="135">
        <f t="shared" si="289"/>
        <v>2190.8583818262164</v>
      </c>
      <c r="L519" s="135">
        <f t="shared" si="290"/>
        <v>115.2338078468017</v>
      </c>
      <c r="M519" s="135">
        <f t="shared" si="291"/>
        <v>1227.3985808273089</v>
      </c>
      <c r="N519" s="135">
        <f t="shared" si="292"/>
        <v>1109.1123794358298</v>
      </c>
      <c r="O519" s="135">
        <f t="shared" si="293"/>
        <v>0</v>
      </c>
      <c r="P519" s="135">
        <f t="shared" si="294"/>
        <v>0</v>
      </c>
      <c r="Q519" s="135">
        <f t="shared" si="295"/>
        <v>0</v>
      </c>
      <c r="R519" s="135">
        <f t="shared" si="296"/>
        <v>0</v>
      </c>
      <c r="S519" s="135">
        <f t="shared" si="297"/>
        <v>0</v>
      </c>
      <c r="T519" s="135">
        <f t="shared" si="298"/>
        <v>0</v>
      </c>
      <c r="U519" s="135">
        <f t="shared" si="299"/>
        <v>0</v>
      </c>
      <c r="V519" s="135">
        <f t="shared" si="300"/>
        <v>0</v>
      </c>
      <c r="W519" s="135">
        <f t="shared" si="301"/>
        <v>0</v>
      </c>
      <c r="X519" s="135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 x14ac:dyDescent="0.2">
      <c r="A520" s="44">
        <f t="shared" si="285"/>
        <v>503</v>
      </c>
      <c r="B520" s="44"/>
      <c r="C520" s="141">
        <v>39600</v>
      </c>
      <c r="E520" s="137" t="s">
        <v>302</v>
      </c>
      <c r="G520" s="43">
        <v>6.4</v>
      </c>
      <c r="H520" s="135" t="str">
        <f t="shared" si="287"/>
        <v>P, S, T &amp; D Plant - Demand</v>
      </c>
      <c r="I520" s="42">
        <f>'Plt. Class.'!K$249</f>
        <v>329.47736993859928</v>
      </c>
      <c r="J520" s="135">
        <f t="shared" si="288"/>
        <v>148.9680775949931</v>
      </c>
      <c r="K520" s="135">
        <f t="shared" si="289"/>
        <v>85.182877656460207</v>
      </c>
      <c r="L520" s="135">
        <f t="shared" si="290"/>
        <v>4.480411621822836</v>
      </c>
      <c r="M520" s="135">
        <f t="shared" si="291"/>
        <v>47.722547478935553</v>
      </c>
      <c r="N520" s="135">
        <f t="shared" si="292"/>
        <v>43.123455586387557</v>
      </c>
      <c r="O520" s="135">
        <f t="shared" si="293"/>
        <v>0</v>
      </c>
      <c r="P520" s="135">
        <f t="shared" si="294"/>
        <v>0</v>
      </c>
      <c r="Q520" s="135">
        <f t="shared" si="295"/>
        <v>0</v>
      </c>
      <c r="R520" s="135">
        <f t="shared" si="296"/>
        <v>0</v>
      </c>
      <c r="S520" s="135">
        <f t="shared" si="297"/>
        <v>0</v>
      </c>
      <c r="T520" s="135">
        <f t="shared" si="298"/>
        <v>0</v>
      </c>
      <c r="U520" s="135">
        <f t="shared" si="299"/>
        <v>0</v>
      </c>
      <c r="V520" s="135">
        <f t="shared" si="300"/>
        <v>0</v>
      </c>
      <c r="W520" s="135">
        <f t="shared" si="301"/>
        <v>0</v>
      </c>
      <c r="X520" s="135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 x14ac:dyDescent="0.2">
      <c r="A521" s="44">
        <f t="shared" si="285"/>
        <v>504</v>
      </c>
      <c r="B521" s="44"/>
      <c r="C521" s="141">
        <v>39603</v>
      </c>
      <c r="E521" s="137" t="s">
        <v>303</v>
      </c>
      <c r="G521" s="43">
        <v>6.4</v>
      </c>
      <c r="H521" s="135" t="str">
        <f t="shared" si="287"/>
        <v>P, S, T &amp; D Plant - Demand</v>
      </c>
      <c r="I521" s="42">
        <f>'Plt. Class.'!K$250</f>
        <v>0</v>
      </c>
      <c r="J521" s="135">
        <f t="shared" si="288"/>
        <v>0</v>
      </c>
      <c r="K521" s="135">
        <f t="shared" si="289"/>
        <v>0</v>
      </c>
      <c r="L521" s="135">
        <f t="shared" si="290"/>
        <v>0</v>
      </c>
      <c r="M521" s="135">
        <f t="shared" si="291"/>
        <v>0</v>
      </c>
      <c r="N521" s="135">
        <f t="shared" si="292"/>
        <v>0</v>
      </c>
      <c r="O521" s="135">
        <f t="shared" si="293"/>
        <v>0</v>
      </c>
      <c r="P521" s="135">
        <f t="shared" si="294"/>
        <v>0</v>
      </c>
      <c r="Q521" s="135">
        <f t="shared" si="295"/>
        <v>0</v>
      </c>
      <c r="R521" s="135">
        <f t="shared" si="296"/>
        <v>0</v>
      </c>
      <c r="S521" s="135">
        <f t="shared" si="297"/>
        <v>0</v>
      </c>
      <c r="T521" s="135">
        <f t="shared" si="298"/>
        <v>0</v>
      </c>
      <c r="U521" s="135">
        <f t="shared" si="299"/>
        <v>0</v>
      </c>
      <c r="V521" s="135">
        <f t="shared" si="300"/>
        <v>0</v>
      </c>
      <c r="W521" s="135">
        <f t="shared" si="301"/>
        <v>0</v>
      </c>
      <c r="X521" s="135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 x14ac:dyDescent="0.2">
      <c r="A522" s="44">
        <f t="shared" si="285"/>
        <v>505</v>
      </c>
      <c r="B522" s="44"/>
      <c r="C522" s="141">
        <v>39604</v>
      </c>
      <c r="E522" s="137" t="s">
        <v>304</v>
      </c>
      <c r="G522" s="43">
        <v>6.4</v>
      </c>
      <c r="H522" s="135" t="str">
        <f t="shared" si="287"/>
        <v>P, S, T &amp; D Plant - Demand</v>
      </c>
      <c r="I522" s="42">
        <f>'Plt. Class.'!K$251</f>
        <v>0</v>
      </c>
      <c r="J522" s="135">
        <f t="shared" si="288"/>
        <v>0</v>
      </c>
      <c r="K522" s="135">
        <f t="shared" si="289"/>
        <v>0</v>
      </c>
      <c r="L522" s="135">
        <f t="shared" si="290"/>
        <v>0</v>
      </c>
      <c r="M522" s="135">
        <f t="shared" si="291"/>
        <v>0</v>
      </c>
      <c r="N522" s="135">
        <f t="shared" si="292"/>
        <v>0</v>
      </c>
      <c r="O522" s="135">
        <f t="shared" si="293"/>
        <v>0</v>
      </c>
      <c r="P522" s="135">
        <f t="shared" si="294"/>
        <v>0</v>
      </c>
      <c r="Q522" s="135">
        <f t="shared" si="295"/>
        <v>0</v>
      </c>
      <c r="R522" s="135">
        <f t="shared" si="296"/>
        <v>0</v>
      </c>
      <c r="S522" s="135">
        <f t="shared" si="297"/>
        <v>0</v>
      </c>
      <c r="T522" s="135">
        <f t="shared" si="298"/>
        <v>0</v>
      </c>
      <c r="U522" s="135">
        <f t="shared" si="299"/>
        <v>0</v>
      </c>
      <c r="V522" s="135">
        <f t="shared" si="300"/>
        <v>0</v>
      </c>
      <c r="W522" s="135">
        <f t="shared" si="301"/>
        <v>0</v>
      </c>
      <c r="X522" s="135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 x14ac:dyDescent="0.2">
      <c r="A523" s="44">
        <f t="shared" si="285"/>
        <v>506</v>
      </c>
      <c r="B523" s="44"/>
      <c r="C523" s="141">
        <v>39605</v>
      </c>
      <c r="E523" s="140" t="s">
        <v>305</v>
      </c>
      <c r="G523" s="43">
        <v>6.4</v>
      </c>
      <c r="H523" s="135" t="str">
        <f t="shared" si="287"/>
        <v>P, S, T &amp; D Plant - Demand</v>
      </c>
      <c r="I523" s="42">
        <f>'Plt. Class.'!K$252</f>
        <v>0</v>
      </c>
      <c r="J523" s="135">
        <f t="shared" si="288"/>
        <v>0</v>
      </c>
      <c r="K523" s="135">
        <f t="shared" si="289"/>
        <v>0</v>
      </c>
      <c r="L523" s="135">
        <f t="shared" si="290"/>
        <v>0</v>
      </c>
      <c r="M523" s="135">
        <f t="shared" si="291"/>
        <v>0</v>
      </c>
      <c r="N523" s="135">
        <f t="shared" si="292"/>
        <v>0</v>
      </c>
      <c r="O523" s="135">
        <f t="shared" si="293"/>
        <v>0</v>
      </c>
      <c r="P523" s="135">
        <f t="shared" si="294"/>
        <v>0</v>
      </c>
      <c r="Q523" s="135">
        <f t="shared" si="295"/>
        <v>0</v>
      </c>
      <c r="R523" s="135">
        <f t="shared" si="296"/>
        <v>0</v>
      </c>
      <c r="S523" s="135">
        <f t="shared" si="297"/>
        <v>0</v>
      </c>
      <c r="T523" s="135">
        <f t="shared" si="298"/>
        <v>0</v>
      </c>
      <c r="U523" s="135">
        <f t="shared" si="299"/>
        <v>0</v>
      </c>
      <c r="V523" s="135">
        <f t="shared" si="300"/>
        <v>0</v>
      </c>
      <c r="W523" s="135">
        <f t="shared" si="301"/>
        <v>0</v>
      </c>
      <c r="X523" s="135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 x14ac:dyDescent="0.2">
      <c r="A524" s="44">
        <f t="shared" si="285"/>
        <v>507</v>
      </c>
      <c r="B524" s="44"/>
      <c r="C524" s="141">
        <v>39700</v>
      </c>
      <c r="E524" s="137" t="s">
        <v>306</v>
      </c>
      <c r="G524" s="43">
        <v>6.4</v>
      </c>
      <c r="H524" s="135" t="str">
        <f t="shared" si="287"/>
        <v>P, S, T &amp; D Plant - Demand</v>
      </c>
      <c r="I524" s="42">
        <f>'Plt. Class.'!K$253</f>
        <v>68958.820678966687</v>
      </c>
      <c r="J524" s="135">
        <f t="shared" si="288"/>
        <v>31178.660166183541</v>
      </c>
      <c r="K524" s="135">
        <f t="shared" si="289"/>
        <v>17828.571310754618</v>
      </c>
      <c r="L524" s="135">
        <f t="shared" si="290"/>
        <v>937.73937085517321</v>
      </c>
      <c r="M524" s="135">
        <f t="shared" si="291"/>
        <v>9988.2143485504748</v>
      </c>
      <c r="N524" s="135">
        <f t="shared" si="292"/>
        <v>9025.6354826228708</v>
      </c>
      <c r="O524" s="135">
        <f t="shared" si="293"/>
        <v>0</v>
      </c>
      <c r="P524" s="135">
        <f t="shared" si="294"/>
        <v>0</v>
      </c>
      <c r="Q524" s="135">
        <f t="shared" si="295"/>
        <v>0</v>
      </c>
      <c r="R524" s="135">
        <f t="shared" si="296"/>
        <v>0</v>
      </c>
      <c r="S524" s="135">
        <f t="shared" si="297"/>
        <v>0</v>
      </c>
      <c r="T524" s="135">
        <f t="shared" si="298"/>
        <v>0</v>
      </c>
      <c r="U524" s="135">
        <f t="shared" si="299"/>
        <v>0</v>
      </c>
      <c r="V524" s="135">
        <f t="shared" si="300"/>
        <v>0</v>
      </c>
      <c r="W524" s="135">
        <f t="shared" si="301"/>
        <v>0</v>
      </c>
      <c r="X524" s="135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 x14ac:dyDescent="0.2">
      <c r="A525" s="44">
        <f t="shared" si="285"/>
        <v>508</v>
      </c>
      <c r="B525" s="44"/>
      <c r="C525" s="141">
        <v>39701</v>
      </c>
      <c r="E525" s="137" t="s">
        <v>307</v>
      </c>
      <c r="G525" s="43">
        <v>6.4</v>
      </c>
      <c r="H525" s="135" t="str">
        <f t="shared" si="287"/>
        <v>P, S, T &amp; D Plant - Demand</v>
      </c>
      <c r="I525" s="42">
        <f>'Plt. Class.'!K$254</f>
        <v>0</v>
      </c>
      <c r="J525" s="135">
        <f t="shared" si="288"/>
        <v>0</v>
      </c>
      <c r="K525" s="135">
        <f t="shared" si="289"/>
        <v>0</v>
      </c>
      <c r="L525" s="135">
        <f t="shared" si="290"/>
        <v>0</v>
      </c>
      <c r="M525" s="135">
        <f t="shared" si="291"/>
        <v>0</v>
      </c>
      <c r="N525" s="135">
        <f t="shared" si="292"/>
        <v>0</v>
      </c>
      <c r="O525" s="135">
        <f t="shared" si="293"/>
        <v>0</v>
      </c>
      <c r="P525" s="135">
        <f t="shared" si="294"/>
        <v>0</v>
      </c>
      <c r="Q525" s="135">
        <f t="shared" si="295"/>
        <v>0</v>
      </c>
      <c r="R525" s="135">
        <f t="shared" si="296"/>
        <v>0</v>
      </c>
      <c r="S525" s="135">
        <f t="shared" si="297"/>
        <v>0</v>
      </c>
      <c r="T525" s="135">
        <f t="shared" si="298"/>
        <v>0</v>
      </c>
      <c r="U525" s="135">
        <f t="shared" si="299"/>
        <v>0</v>
      </c>
      <c r="V525" s="135">
        <f t="shared" si="300"/>
        <v>0</v>
      </c>
      <c r="W525" s="135">
        <f t="shared" si="301"/>
        <v>0</v>
      </c>
      <c r="X525" s="135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 x14ac:dyDescent="0.2">
      <c r="A526" s="44">
        <f t="shared" si="285"/>
        <v>509</v>
      </c>
      <c r="B526" s="44"/>
      <c r="C526" s="141">
        <v>39702</v>
      </c>
      <c r="E526" s="137" t="s">
        <v>308</v>
      </c>
      <c r="G526" s="43">
        <v>6.4</v>
      </c>
      <c r="H526" s="135" t="str">
        <f t="shared" si="287"/>
        <v>P, S, T &amp; D Plant - Demand</v>
      </c>
      <c r="I526" s="42">
        <f>'Plt. Class.'!K$255</f>
        <v>0</v>
      </c>
      <c r="J526" s="135">
        <f t="shared" si="288"/>
        <v>0</v>
      </c>
      <c r="K526" s="135">
        <f t="shared" si="289"/>
        <v>0</v>
      </c>
      <c r="L526" s="135">
        <f t="shared" si="290"/>
        <v>0</v>
      </c>
      <c r="M526" s="135">
        <f t="shared" si="291"/>
        <v>0</v>
      </c>
      <c r="N526" s="135">
        <f t="shared" si="292"/>
        <v>0</v>
      </c>
      <c r="O526" s="135">
        <f t="shared" si="293"/>
        <v>0</v>
      </c>
      <c r="P526" s="135">
        <f t="shared" si="294"/>
        <v>0</v>
      </c>
      <c r="Q526" s="135">
        <f t="shared" si="295"/>
        <v>0</v>
      </c>
      <c r="R526" s="135">
        <f t="shared" si="296"/>
        <v>0</v>
      </c>
      <c r="S526" s="135">
        <f t="shared" si="297"/>
        <v>0</v>
      </c>
      <c r="T526" s="135">
        <f t="shared" si="298"/>
        <v>0</v>
      </c>
      <c r="U526" s="135">
        <f t="shared" si="299"/>
        <v>0</v>
      </c>
      <c r="V526" s="135">
        <f t="shared" si="300"/>
        <v>0</v>
      </c>
      <c r="W526" s="135">
        <f t="shared" si="301"/>
        <v>0</v>
      </c>
      <c r="X526" s="135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 x14ac:dyDescent="0.2">
      <c r="A527" s="44">
        <f t="shared" si="285"/>
        <v>510</v>
      </c>
      <c r="B527" s="44"/>
      <c r="C527" s="141">
        <v>39705</v>
      </c>
      <c r="E527" s="137" t="s">
        <v>309</v>
      </c>
      <c r="G527" s="43">
        <v>6.4</v>
      </c>
      <c r="H527" s="135" t="str">
        <f t="shared" si="287"/>
        <v>P, S, T &amp; D Plant - Demand</v>
      </c>
      <c r="I527" s="42">
        <f>'Plt. Class.'!K$256</f>
        <v>0</v>
      </c>
      <c r="J527" s="135">
        <f t="shared" si="288"/>
        <v>0</v>
      </c>
      <c r="K527" s="135">
        <f t="shared" si="289"/>
        <v>0</v>
      </c>
      <c r="L527" s="135">
        <f t="shared" si="290"/>
        <v>0</v>
      </c>
      <c r="M527" s="135">
        <f t="shared" si="291"/>
        <v>0</v>
      </c>
      <c r="N527" s="135">
        <f t="shared" si="292"/>
        <v>0</v>
      </c>
      <c r="O527" s="135">
        <f t="shared" si="293"/>
        <v>0</v>
      </c>
      <c r="P527" s="135">
        <f t="shared" si="294"/>
        <v>0</v>
      </c>
      <c r="Q527" s="135">
        <f t="shared" si="295"/>
        <v>0</v>
      </c>
      <c r="R527" s="135">
        <f t="shared" si="296"/>
        <v>0</v>
      </c>
      <c r="S527" s="135">
        <f t="shared" si="297"/>
        <v>0</v>
      </c>
      <c r="T527" s="135">
        <f t="shared" si="298"/>
        <v>0</v>
      </c>
      <c r="U527" s="135">
        <f t="shared" si="299"/>
        <v>0</v>
      </c>
      <c r="V527" s="135">
        <f t="shared" si="300"/>
        <v>0</v>
      </c>
      <c r="W527" s="135">
        <f t="shared" si="301"/>
        <v>0</v>
      </c>
      <c r="X527" s="135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 x14ac:dyDescent="0.2">
      <c r="A528" s="44">
        <f t="shared" si="285"/>
        <v>511</v>
      </c>
      <c r="B528" s="44"/>
      <c r="C528" s="141">
        <v>39800</v>
      </c>
      <c r="E528" s="137" t="s">
        <v>310</v>
      </c>
      <c r="G528" s="43">
        <v>6.4</v>
      </c>
      <c r="H528" s="135" t="str">
        <f t="shared" si="287"/>
        <v>P, S, T &amp; D Plant - Demand</v>
      </c>
      <c r="I528" s="42">
        <f>'Plt. Class.'!K$257</f>
        <v>9475.3980255165989</v>
      </c>
      <c r="J528" s="135">
        <f t="shared" si="288"/>
        <v>4284.1541091931476</v>
      </c>
      <c r="K528" s="135">
        <f t="shared" si="289"/>
        <v>2449.7636086638126</v>
      </c>
      <c r="L528" s="135">
        <f t="shared" si="290"/>
        <v>128.85159136372039</v>
      </c>
      <c r="M528" s="135">
        <f t="shared" si="291"/>
        <v>1372.4467092802072</v>
      </c>
      <c r="N528" s="135">
        <f t="shared" si="292"/>
        <v>1240.1820070157094</v>
      </c>
      <c r="O528" s="135">
        <f t="shared" si="293"/>
        <v>0</v>
      </c>
      <c r="P528" s="135">
        <f t="shared" si="294"/>
        <v>0</v>
      </c>
      <c r="Q528" s="135">
        <f t="shared" si="295"/>
        <v>0</v>
      </c>
      <c r="R528" s="135">
        <f t="shared" si="296"/>
        <v>0</v>
      </c>
      <c r="S528" s="135">
        <f t="shared" si="297"/>
        <v>0</v>
      </c>
      <c r="T528" s="135">
        <f t="shared" si="298"/>
        <v>0</v>
      </c>
      <c r="U528" s="135">
        <f t="shared" si="299"/>
        <v>0</v>
      </c>
      <c r="V528" s="135">
        <f t="shared" si="300"/>
        <v>0</v>
      </c>
      <c r="W528" s="135">
        <f t="shared" si="301"/>
        <v>0</v>
      </c>
      <c r="X528" s="135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 x14ac:dyDescent="0.2">
      <c r="A529" s="44">
        <f t="shared" si="285"/>
        <v>512</v>
      </c>
      <c r="B529" s="44"/>
      <c r="C529" s="141">
        <v>39900</v>
      </c>
      <c r="E529" s="137" t="s">
        <v>311</v>
      </c>
      <c r="G529" s="43">
        <v>6.4</v>
      </c>
      <c r="H529" s="135" t="str">
        <f t="shared" si="287"/>
        <v>P, S, T &amp; D Plant - Demand</v>
      </c>
      <c r="I529" s="42">
        <f>'Plt. Class.'!K$258</f>
        <v>26077.412174263034</v>
      </c>
      <c r="J529" s="135">
        <f t="shared" si="288"/>
        <v>11790.497055916703</v>
      </c>
      <c r="K529" s="135">
        <f t="shared" si="289"/>
        <v>6742.0381899105842</v>
      </c>
      <c r="L529" s="135">
        <f t="shared" si="290"/>
        <v>354.61476639323064</v>
      </c>
      <c r="M529" s="135">
        <f t="shared" si="291"/>
        <v>3777.1351059587446</v>
      </c>
      <c r="N529" s="135">
        <f t="shared" si="292"/>
        <v>3413.1270560837688</v>
      </c>
      <c r="O529" s="135">
        <f t="shared" si="293"/>
        <v>0</v>
      </c>
      <c r="P529" s="135">
        <f t="shared" si="294"/>
        <v>0</v>
      </c>
      <c r="Q529" s="135">
        <f t="shared" si="295"/>
        <v>0</v>
      </c>
      <c r="R529" s="135">
        <f t="shared" si="296"/>
        <v>0</v>
      </c>
      <c r="S529" s="135">
        <f t="shared" si="297"/>
        <v>0</v>
      </c>
      <c r="T529" s="135">
        <f t="shared" si="298"/>
        <v>0</v>
      </c>
      <c r="U529" s="135">
        <f t="shared" si="299"/>
        <v>0</v>
      </c>
      <c r="V529" s="135">
        <f t="shared" si="300"/>
        <v>0</v>
      </c>
      <c r="W529" s="135">
        <f t="shared" si="301"/>
        <v>0</v>
      </c>
      <c r="X529" s="135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 x14ac:dyDescent="0.2">
      <c r="A530" s="44">
        <f t="shared" si="285"/>
        <v>513</v>
      </c>
      <c r="B530" s="44"/>
      <c r="C530" s="141">
        <v>39901</v>
      </c>
      <c r="E530" s="137" t="s">
        <v>312</v>
      </c>
      <c r="G530" s="43">
        <v>6.4</v>
      </c>
      <c r="H530" s="135" t="str">
        <f t="shared" si="287"/>
        <v>P, S, T &amp; D Plant - Demand</v>
      </c>
      <c r="I530" s="42">
        <f>'Plt. Class.'!K$259</f>
        <v>350852.71680296614</v>
      </c>
      <c r="J530" s="135">
        <f t="shared" si="288"/>
        <v>158632.60882183973</v>
      </c>
      <c r="K530" s="135">
        <f t="shared" si="289"/>
        <v>90709.246757776884</v>
      </c>
      <c r="L530" s="135">
        <f t="shared" si="290"/>
        <v>4771.085158914173</v>
      </c>
      <c r="M530" s="135">
        <f t="shared" si="291"/>
        <v>50818.620528819265</v>
      </c>
      <c r="N530" s="135">
        <f t="shared" si="292"/>
        <v>45921.155535616039</v>
      </c>
      <c r="O530" s="135">
        <f t="shared" si="293"/>
        <v>0</v>
      </c>
      <c r="P530" s="135">
        <f t="shared" si="294"/>
        <v>0</v>
      </c>
      <c r="Q530" s="135">
        <f t="shared" si="295"/>
        <v>0</v>
      </c>
      <c r="R530" s="135">
        <f t="shared" si="296"/>
        <v>0</v>
      </c>
      <c r="S530" s="135">
        <f t="shared" si="297"/>
        <v>0</v>
      </c>
      <c r="T530" s="135">
        <f t="shared" si="298"/>
        <v>0</v>
      </c>
      <c r="U530" s="135">
        <f t="shared" si="299"/>
        <v>0</v>
      </c>
      <c r="V530" s="135">
        <f t="shared" si="300"/>
        <v>0</v>
      </c>
      <c r="W530" s="135">
        <f t="shared" si="301"/>
        <v>0</v>
      </c>
      <c r="X530" s="135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 x14ac:dyDescent="0.2">
      <c r="A531" s="44">
        <f t="shared" si="285"/>
        <v>514</v>
      </c>
      <c r="B531" s="44"/>
      <c r="C531" s="141">
        <v>39902</v>
      </c>
      <c r="E531" s="137" t="s">
        <v>313</v>
      </c>
      <c r="G531" s="43">
        <v>6.4</v>
      </c>
      <c r="H531" s="135" t="str">
        <f t="shared" si="287"/>
        <v>P, S, T &amp; D Plant - Demand</v>
      </c>
      <c r="I531" s="42">
        <f>'Plt. Class.'!K$260</f>
        <v>68653.826939139559</v>
      </c>
      <c r="J531" s="135">
        <f t="shared" si="288"/>
        <v>31040.761981828658</v>
      </c>
      <c r="K531" s="135">
        <f t="shared" si="289"/>
        <v>17749.718415848598</v>
      </c>
      <c r="L531" s="135">
        <f t="shared" si="290"/>
        <v>933.59190088854291</v>
      </c>
      <c r="M531" s="135">
        <f t="shared" si="291"/>
        <v>9944.0380877274911</v>
      </c>
      <c r="N531" s="135">
        <f t="shared" si="292"/>
        <v>8985.716552846261</v>
      </c>
      <c r="O531" s="135">
        <f t="shared" si="293"/>
        <v>0</v>
      </c>
      <c r="P531" s="135">
        <f t="shared" si="294"/>
        <v>0</v>
      </c>
      <c r="Q531" s="135">
        <f t="shared" si="295"/>
        <v>0</v>
      </c>
      <c r="R531" s="135">
        <f t="shared" si="296"/>
        <v>0</v>
      </c>
      <c r="S531" s="135">
        <f t="shared" si="297"/>
        <v>0</v>
      </c>
      <c r="T531" s="135">
        <f t="shared" si="298"/>
        <v>0</v>
      </c>
      <c r="U531" s="135">
        <f t="shared" si="299"/>
        <v>0</v>
      </c>
      <c r="V531" s="135">
        <f t="shared" si="300"/>
        <v>0</v>
      </c>
      <c r="W531" s="135">
        <f t="shared" si="301"/>
        <v>0</v>
      </c>
      <c r="X531" s="135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 x14ac:dyDescent="0.2">
      <c r="A532" s="44">
        <f t="shared" si="285"/>
        <v>515</v>
      </c>
      <c r="B532" s="44"/>
      <c r="C532" s="141">
        <v>39903</v>
      </c>
      <c r="E532" s="137" t="s">
        <v>314</v>
      </c>
      <c r="G532" s="43">
        <v>6.4</v>
      </c>
      <c r="H532" s="135" t="str">
        <f t="shared" si="287"/>
        <v>P, S, T &amp; D Plant - Demand</v>
      </c>
      <c r="I532" s="42">
        <f>'Plt. Class.'!K$261</f>
        <v>21343.924519543489</v>
      </c>
      <c r="J532" s="135">
        <f t="shared" si="288"/>
        <v>9650.324101474911</v>
      </c>
      <c r="K532" s="135">
        <f t="shared" si="289"/>
        <v>5518.2451875095958</v>
      </c>
      <c r="L532" s="135">
        <f t="shared" si="290"/>
        <v>290.24623903758055</v>
      </c>
      <c r="M532" s="135">
        <f t="shared" si="291"/>
        <v>3091.521737776869</v>
      </c>
      <c r="N532" s="135">
        <f t="shared" si="292"/>
        <v>2793.5872537445298</v>
      </c>
      <c r="O532" s="135">
        <f t="shared" si="293"/>
        <v>0</v>
      </c>
      <c r="P532" s="135">
        <f t="shared" si="294"/>
        <v>0</v>
      </c>
      <c r="Q532" s="135">
        <f t="shared" si="295"/>
        <v>0</v>
      </c>
      <c r="R532" s="135">
        <f t="shared" si="296"/>
        <v>0</v>
      </c>
      <c r="S532" s="135">
        <f t="shared" si="297"/>
        <v>0</v>
      </c>
      <c r="T532" s="135">
        <f t="shared" si="298"/>
        <v>0</v>
      </c>
      <c r="U532" s="135">
        <f t="shared" si="299"/>
        <v>0</v>
      </c>
      <c r="V532" s="135">
        <f t="shared" si="300"/>
        <v>0</v>
      </c>
      <c r="W532" s="135">
        <f t="shared" si="301"/>
        <v>0</v>
      </c>
      <c r="X532" s="135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 x14ac:dyDescent="0.2">
      <c r="A533" s="44">
        <f t="shared" si="285"/>
        <v>516</v>
      </c>
      <c r="B533" s="44"/>
      <c r="C533" s="141">
        <v>39904</v>
      </c>
      <c r="E533" s="137" t="s">
        <v>315</v>
      </c>
      <c r="G533" s="43">
        <v>6.4</v>
      </c>
      <c r="H533" s="135" t="str">
        <f t="shared" si="287"/>
        <v>P, S, T &amp; D Plant - Demand</v>
      </c>
      <c r="I533" s="42">
        <f>'Plt. Class.'!K$262</f>
        <v>0</v>
      </c>
      <c r="J533" s="135">
        <f t="shared" si="288"/>
        <v>0</v>
      </c>
      <c r="K533" s="135">
        <f t="shared" si="289"/>
        <v>0</v>
      </c>
      <c r="L533" s="135">
        <f t="shared" si="290"/>
        <v>0</v>
      </c>
      <c r="M533" s="135">
        <f t="shared" si="291"/>
        <v>0</v>
      </c>
      <c r="N533" s="135">
        <f t="shared" si="292"/>
        <v>0</v>
      </c>
      <c r="O533" s="135">
        <f t="shared" si="293"/>
        <v>0</v>
      </c>
      <c r="P533" s="135">
        <f t="shared" si="294"/>
        <v>0</v>
      </c>
      <c r="Q533" s="135">
        <f t="shared" si="295"/>
        <v>0</v>
      </c>
      <c r="R533" s="135">
        <f t="shared" si="296"/>
        <v>0</v>
      </c>
      <c r="S533" s="135">
        <f t="shared" si="297"/>
        <v>0</v>
      </c>
      <c r="T533" s="135">
        <f t="shared" si="298"/>
        <v>0</v>
      </c>
      <c r="U533" s="135">
        <f t="shared" si="299"/>
        <v>0</v>
      </c>
      <c r="V533" s="135">
        <f t="shared" si="300"/>
        <v>0</v>
      </c>
      <c r="W533" s="135">
        <f t="shared" si="301"/>
        <v>0</v>
      </c>
      <c r="X533" s="135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 x14ac:dyDescent="0.2">
      <c r="A534" s="44">
        <f t="shared" si="285"/>
        <v>517</v>
      </c>
      <c r="B534" s="44"/>
      <c r="C534" s="141">
        <v>39905</v>
      </c>
      <c r="E534" s="137" t="s">
        <v>316</v>
      </c>
      <c r="G534" s="43">
        <v>6.4</v>
      </c>
      <c r="H534" s="135" t="str">
        <f t="shared" si="287"/>
        <v>P, S, T &amp; D Plant - Demand</v>
      </c>
      <c r="I534" s="42">
        <f>'Plt. Class.'!K$263</f>
        <v>0</v>
      </c>
      <c r="J534" s="135">
        <f t="shared" si="288"/>
        <v>0</v>
      </c>
      <c r="K534" s="135">
        <f t="shared" si="289"/>
        <v>0</v>
      </c>
      <c r="L534" s="135">
        <f t="shared" si="290"/>
        <v>0</v>
      </c>
      <c r="M534" s="135">
        <f t="shared" si="291"/>
        <v>0</v>
      </c>
      <c r="N534" s="135">
        <f t="shared" si="292"/>
        <v>0</v>
      </c>
      <c r="O534" s="135">
        <f t="shared" si="293"/>
        <v>0</v>
      </c>
      <c r="P534" s="135">
        <f t="shared" si="294"/>
        <v>0</v>
      </c>
      <c r="Q534" s="135">
        <f t="shared" si="295"/>
        <v>0</v>
      </c>
      <c r="R534" s="135">
        <f t="shared" si="296"/>
        <v>0</v>
      </c>
      <c r="S534" s="135">
        <f t="shared" si="297"/>
        <v>0</v>
      </c>
      <c r="T534" s="135">
        <f t="shared" si="298"/>
        <v>0</v>
      </c>
      <c r="U534" s="135">
        <f t="shared" si="299"/>
        <v>0</v>
      </c>
      <c r="V534" s="135">
        <f t="shared" si="300"/>
        <v>0</v>
      </c>
      <c r="W534" s="135">
        <f t="shared" si="301"/>
        <v>0</v>
      </c>
      <c r="X534" s="135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 x14ac:dyDescent="0.2">
      <c r="A535" s="44">
        <f t="shared" si="285"/>
        <v>518</v>
      </c>
      <c r="B535" s="44"/>
      <c r="C535" s="141">
        <v>39906</v>
      </c>
      <c r="E535" s="137" t="s">
        <v>317</v>
      </c>
      <c r="G535" s="43">
        <v>6.4</v>
      </c>
      <c r="H535" s="135" t="str">
        <f t="shared" si="287"/>
        <v>P, S, T &amp; D Plant - Demand</v>
      </c>
      <c r="I535" s="42">
        <f>'Plt. Class.'!K$264</f>
        <v>41774.179668234712</v>
      </c>
      <c r="J535" s="135">
        <f t="shared" si="288"/>
        <v>18887.546781876037</v>
      </c>
      <c r="K535" s="135">
        <f t="shared" si="289"/>
        <v>10800.270854843138</v>
      </c>
      <c r="L535" s="135">
        <f t="shared" si="290"/>
        <v>568.06790740302984</v>
      </c>
      <c r="M535" s="135">
        <f t="shared" si="291"/>
        <v>6050.7047054018694</v>
      </c>
      <c r="N535" s="135">
        <f t="shared" si="292"/>
        <v>5467.5894187106314</v>
      </c>
      <c r="O535" s="135">
        <f t="shared" si="293"/>
        <v>0</v>
      </c>
      <c r="P535" s="135">
        <f t="shared" si="294"/>
        <v>0</v>
      </c>
      <c r="Q535" s="135">
        <f t="shared" si="295"/>
        <v>0</v>
      </c>
      <c r="R535" s="135">
        <f t="shared" si="296"/>
        <v>0</v>
      </c>
      <c r="S535" s="135">
        <f t="shared" si="297"/>
        <v>0</v>
      </c>
      <c r="T535" s="135">
        <f t="shared" si="298"/>
        <v>0</v>
      </c>
      <c r="U535" s="135">
        <f t="shared" si="299"/>
        <v>0</v>
      </c>
      <c r="V535" s="135">
        <f t="shared" si="300"/>
        <v>0</v>
      </c>
      <c r="W535" s="135">
        <f t="shared" si="301"/>
        <v>0</v>
      </c>
      <c r="X535" s="135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 x14ac:dyDescent="0.2">
      <c r="A536" s="44">
        <f t="shared" si="285"/>
        <v>519</v>
      </c>
      <c r="B536" s="44"/>
      <c r="C536" s="141">
        <v>39907</v>
      </c>
      <c r="E536" s="137" t="s">
        <v>318</v>
      </c>
      <c r="G536" s="43">
        <v>6.4</v>
      </c>
      <c r="H536" s="135" t="str">
        <f t="shared" si="287"/>
        <v>P, S, T &amp; D Plant - Demand</v>
      </c>
      <c r="I536" s="42">
        <f>'Plt. Class.'!K$265</f>
        <v>7901.8110800549093</v>
      </c>
      <c r="J536" s="135">
        <f t="shared" si="288"/>
        <v>3572.6812021534624</v>
      </c>
      <c r="K536" s="135">
        <f t="shared" si="289"/>
        <v>2042.9294024722133</v>
      </c>
      <c r="L536" s="135">
        <f t="shared" si="290"/>
        <v>107.4531043000743</v>
      </c>
      <c r="M536" s="135">
        <f t="shared" si="291"/>
        <v>1144.523384133405</v>
      </c>
      <c r="N536" s="135">
        <f t="shared" si="292"/>
        <v>1034.2239869957534</v>
      </c>
      <c r="O536" s="135">
        <f t="shared" si="293"/>
        <v>0</v>
      </c>
      <c r="P536" s="135">
        <f t="shared" si="294"/>
        <v>0</v>
      </c>
      <c r="Q536" s="135">
        <f t="shared" si="295"/>
        <v>0</v>
      </c>
      <c r="R536" s="135">
        <f t="shared" si="296"/>
        <v>0</v>
      </c>
      <c r="S536" s="135">
        <f t="shared" si="297"/>
        <v>0</v>
      </c>
      <c r="T536" s="135">
        <f t="shared" si="298"/>
        <v>0</v>
      </c>
      <c r="U536" s="135">
        <f t="shared" si="299"/>
        <v>0</v>
      </c>
      <c r="V536" s="135">
        <f t="shared" si="300"/>
        <v>0</v>
      </c>
      <c r="W536" s="135">
        <f t="shared" si="301"/>
        <v>0</v>
      </c>
      <c r="X536" s="135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 x14ac:dyDescent="0.2">
      <c r="A537" s="44">
        <f t="shared" si="285"/>
        <v>520</v>
      </c>
      <c r="B537" s="44"/>
      <c r="C537" s="141">
        <v>39908</v>
      </c>
      <c r="E537" s="137" t="s">
        <v>319</v>
      </c>
      <c r="G537" s="43">
        <v>6.4</v>
      </c>
      <c r="H537" s="135" t="str">
        <f t="shared" si="287"/>
        <v>P, S, T &amp; D Plant - Demand</v>
      </c>
      <c r="I537" s="42">
        <f>'Plt. Class.'!K$266</f>
        <v>3156100.0182971447</v>
      </c>
      <c r="J537" s="135">
        <f t="shared" si="288"/>
        <v>1426981.6239909462</v>
      </c>
      <c r="K537" s="135">
        <f t="shared" si="289"/>
        <v>815976.16789359157</v>
      </c>
      <c r="L537" s="135">
        <f t="shared" si="290"/>
        <v>42918.356439014344</v>
      </c>
      <c r="M537" s="135">
        <f t="shared" si="291"/>
        <v>457139.53889920737</v>
      </c>
      <c r="N537" s="135">
        <f t="shared" si="292"/>
        <v>413084.33107438474</v>
      </c>
      <c r="O537" s="135">
        <f t="shared" si="293"/>
        <v>0</v>
      </c>
      <c r="P537" s="135">
        <f t="shared" si="294"/>
        <v>0</v>
      </c>
      <c r="Q537" s="135">
        <f t="shared" si="295"/>
        <v>0</v>
      </c>
      <c r="R537" s="135">
        <f t="shared" si="296"/>
        <v>0</v>
      </c>
      <c r="S537" s="135">
        <f t="shared" si="297"/>
        <v>0</v>
      </c>
      <c r="T537" s="135">
        <f t="shared" si="298"/>
        <v>0</v>
      </c>
      <c r="U537" s="135">
        <f t="shared" si="299"/>
        <v>0</v>
      </c>
      <c r="V537" s="135">
        <f t="shared" si="300"/>
        <v>0</v>
      </c>
      <c r="W537" s="135">
        <f t="shared" si="301"/>
        <v>0</v>
      </c>
      <c r="X537" s="135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 x14ac:dyDescent="0.2">
      <c r="A538" s="44">
        <f t="shared" si="285"/>
        <v>521</v>
      </c>
      <c r="B538" s="44"/>
      <c r="C538" s="141">
        <v>39909</v>
      </c>
      <c r="E538" s="137" t="s">
        <v>320</v>
      </c>
      <c r="G538" s="43">
        <v>6.4</v>
      </c>
      <c r="H538" s="135" t="str">
        <f t="shared" si="287"/>
        <v>P, S, T &amp; D Plant - Demand</v>
      </c>
      <c r="I538" s="42">
        <f>'Plt. Class.'!K$267</f>
        <v>286.6489242083656</v>
      </c>
      <c r="J538" s="135">
        <f t="shared" si="288"/>
        <v>129.60386078094186</v>
      </c>
      <c r="K538" s="135">
        <f t="shared" si="289"/>
        <v>74.110037498926104</v>
      </c>
      <c r="L538" s="135">
        <f t="shared" si="290"/>
        <v>3.8980072338367728</v>
      </c>
      <c r="M538" s="135">
        <f t="shared" si="291"/>
        <v>41.519139532614425</v>
      </c>
      <c r="N538" s="135">
        <f t="shared" si="292"/>
        <v>37.517879162046398</v>
      </c>
      <c r="O538" s="135">
        <f t="shared" si="293"/>
        <v>0</v>
      </c>
      <c r="P538" s="135">
        <f t="shared" si="294"/>
        <v>0</v>
      </c>
      <c r="Q538" s="135">
        <f t="shared" si="295"/>
        <v>0</v>
      </c>
      <c r="R538" s="135">
        <f t="shared" si="296"/>
        <v>0</v>
      </c>
      <c r="S538" s="135">
        <f t="shared" si="297"/>
        <v>0</v>
      </c>
      <c r="T538" s="135">
        <f t="shared" si="298"/>
        <v>0</v>
      </c>
      <c r="U538" s="135">
        <f t="shared" si="299"/>
        <v>0</v>
      </c>
      <c r="V538" s="135">
        <f t="shared" si="300"/>
        <v>0</v>
      </c>
      <c r="W538" s="135">
        <f t="shared" si="301"/>
        <v>0</v>
      </c>
      <c r="X538" s="135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 x14ac:dyDescent="0.2">
      <c r="A539" s="44">
        <f t="shared" si="285"/>
        <v>522</v>
      </c>
      <c r="B539" s="44"/>
      <c r="C539" s="141">
        <v>39924</v>
      </c>
      <c r="E539" s="137" t="s">
        <v>321</v>
      </c>
      <c r="G539" s="43">
        <v>6.4</v>
      </c>
      <c r="H539" s="135" t="str">
        <f t="shared" si="287"/>
        <v>P, S, T &amp; D Plant - Demand</v>
      </c>
      <c r="I539" s="42">
        <f>'Plt. Class.'!K$268</f>
        <v>0</v>
      </c>
      <c r="J539" s="135">
        <f t="shared" si="288"/>
        <v>0</v>
      </c>
      <c r="K539" s="135">
        <f t="shared" si="289"/>
        <v>0</v>
      </c>
      <c r="L539" s="135">
        <f t="shared" si="290"/>
        <v>0</v>
      </c>
      <c r="M539" s="135">
        <f t="shared" si="291"/>
        <v>0</v>
      </c>
      <c r="N539" s="135">
        <f t="shared" si="292"/>
        <v>0</v>
      </c>
      <c r="O539" s="135">
        <f t="shared" si="293"/>
        <v>0</v>
      </c>
      <c r="P539" s="135">
        <f t="shared" si="294"/>
        <v>0</v>
      </c>
      <c r="Q539" s="135">
        <f t="shared" si="295"/>
        <v>0</v>
      </c>
      <c r="R539" s="135">
        <f t="shared" si="296"/>
        <v>0</v>
      </c>
      <c r="S539" s="135">
        <f t="shared" si="297"/>
        <v>0</v>
      </c>
      <c r="T539" s="135">
        <f t="shared" si="298"/>
        <v>0</v>
      </c>
      <c r="U539" s="135">
        <f t="shared" si="299"/>
        <v>0</v>
      </c>
      <c r="V539" s="135">
        <f t="shared" si="300"/>
        <v>0</v>
      </c>
      <c r="W539" s="135">
        <f t="shared" si="301"/>
        <v>0</v>
      </c>
      <c r="X539" s="135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 x14ac:dyDescent="0.2">
      <c r="A540" s="44">
        <f t="shared" ref="A540:A547" si="304">A539+1</f>
        <v>523</v>
      </c>
      <c r="B540" s="44"/>
      <c r="C540" s="44"/>
      <c r="D540" s="44"/>
      <c r="E540" s="44"/>
      <c r="G540" s="43"/>
      <c r="H540" s="135"/>
      <c r="I540" s="42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 x14ac:dyDescent="0.2">
      <c r="A541" s="44">
        <f t="shared" si="304"/>
        <v>524</v>
      </c>
      <c r="B541" s="44"/>
      <c r="C541" s="44"/>
      <c r="D541" s="44" t="s">
        <v>149</v>
      </c>
      <c r="E541" s="44"/>
      <c r="G541" s="43"/>
      <c r="H541" s="135"/>
      <c r="I541" s="42">
        <f>'Plt. Class.'!K$270</f>
        <v>4675375.304954851</v>
      </c>
      <c r="J541" s="42">
        <f>SUM(J506:J539)</f>
        <v>2113898.3577051852</v>
      </c>
      <c r="K541" s="42">
        <f t="shared" ref="K541:X541" si="305">SUM(K506:K539)</f>
        <v>1208768.6710447629</v>
      </c>
      <c r="L541" s="42">
        <f t="shared" si="305"/>
        <v>63578.284167458769</v>
      </c>
      <c r="M541" s="42">
        <f t="shared" si="305"/>
        <v>677196.19108933338</v>
      </c>
      <c r="N541" s="42">
        <f t="shared" si="305"/>
        <v>611933.80094811029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 x14ac:dyDescent="0.2">
      <c r="A542" s="44">
        <f t="shared" si="304"/>
        <v>525</v>
      </c>
      <c r="B542" s="44"/>
      <c r="C542" s="44"/>
      <c r="D542" s="44"/>
      <c r="E542" s="44"/>
      <c r="G542" s="43"/>
      <c r="H542" s="135"/>
      <c r="I542" s="42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 x14ac:dyDescent="0.2">
      <c r="A543" s="44">
        <f t="shared" si="304"/>
        <v>526</v>
      </c>
      <c r="B543" s="44"/>
      <c r="C543" s="44"/>
      <c r="D543" s="44" t="s">
        <v>348</v>
      </c>
      <c r="E543" s="44"/>
      <c r="G543" s="43">
        <v>6.4</v>
      </c>
      <c r="H543" s="135" t="str">
        <f>VLOOKUP($G543,alloc,3)</f>
        <v>P, S, T &amp; D Plant - Demand</v>
      </c>
      <c r="I543" s="42">
        <f>'Plt. Class.'!K$272</f>
        <v>135134.03531911926</v>
      </c>
      <c r="J543" s="135">
        <f>$I543*VLOOKUP($G543,alloc,6)</f>
        <v>61098.756078132472</v>
      </c>
      <c r="K543" s="135">
        <f>$I543*VLOOKUP($G543,alloc,7)</f>
        <v>34937.470819187045</v>
      </c>
      <c r="L543" s="135">
        <f>$I543*VLOOKUP($G543,alloc,8)</f>
        <v>1837.6257600345391</v>
      </c>
      <c r="M543" s="135">
        <f>$I543*VLOOKUP($G543,alloc,9)</f>
        <v>19573.242367870771</v>
      </c>
      <c r="N543" s="135">
        <f>$I543*VLOOKUP($G543,alloc,10)</f>
        <v>17686.940293894411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 x14ac:dyDescent="0.2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 x14ac:dyDescent="0.2">
      <c r="A545" s="44">
        <f t="shared" si="304"/>
        <v>528</v>
      </c>
      <c r="B545" s="44"/>
      <c r="C545" s="44"/>
      <c r="D545" s="44" t="s">
        <v>121</v>
      </c>
      <c r="E545" s="44"/>
      <c r="G545" s="43"/>
      <c r="H545" s="44"/>
      <c r="I545" s="42">
        <f>'Plt. Class.'!K$274</f>
        <v>435747496.93176854</v>
      </c>
      <c r="J545" s="42">
        <f t="shared" ref="J545:X545" si="306">J404+J416+J455+J498+J541</f>
        <v>197016465.64330861</v>
      </c>
      <c r="K545" s="42">
        <f t="shared" si="306"/>
        <v>112657891.27540043</v>
      </c>
      <c r="L545" s="42">
        <f t="shared" si="306"/>
        <v>5925530.3324690815</v>
      </c>
      <c r="M545" s="42">
        <f t="shared" si="306"/>
        <v>63115049.798500448</v>
      </c>
      <c r="N545" s="42">
        <f t="shared" si="306"/>
        <v>57032559.882089965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 x14ac:dyDescent="0.2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 x14ac:dyDescent="0.2">
      <c r="A547" s="44">
        <f t="shared" si="304"/>
        <v>530</v>
      </c>
      <c r="B547" s="44"/>
      <c r="C547" s="44"/>
      <c r="D547" s="44" t="s">
        <v>375</v>
      </c>
      <c r="E547" s="44"/>
      <c r="G547" s="43"/>
      <c r="H547" s="44"/>
      <c r="I547" s="42">
        <f>'Plt. Class.'!K$276</f>
        <v>23529193.706134681</v>
      </c>
      <c r="J547" s="42">
        <f t="shared" ref="J547:X547" si="307">J406+J418+J457+J500+J543</f>
        <v>10638359.637313778</v>
      </c>
      <c r="K547" s="42">
        <f t="shared" si="307"/>
        <v>6083223.346108227</v>
      </c>
      <c r="L547" s="42">
        <f t="shared" si="307"/>
        <v>319962.71231839835</v>
      </c>
      <c r="M547" s="42">
        <f t="shared" si="307"/>
        <v>3408043.0591980871</v>
      </c>
      <c r="N547" s="42">
        <f t="shared" si="307"/>
        <v>3079604.9511961886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 x14ac:dyDescent="0.2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 x14ac:dyDescent="0.2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 x14ac:dyDescent="0.2">
      <c r="A550" s="44"/>
      <c r="B550" s="44"/>
      <c r="C550" s="44"/>
      <c r="D550" s="44"/>
      <c r="E550" s="44"/>
      <c r="G550" s="128"/>
      <c r="H550" s="44"/>
      <c r="I550" s="44"/>
      <c r="J550" s="44"/>
      <c r="K550" s="44"/>
      <c r="L550" s="44"/>
      <c r="M550" s="44"/>
      <c r="N550" s="131"/>
      <c r="O550" s="131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 x14ac:dyDescent="0.2">
      <c r="A551" s="44"/>
      <c r="B551" s="44"/>
      <c r="C551" s="44"/>
      <c r="D551" s="44"/>
      <c r="E551" s="44"/>
      <c r="F551" s="44"/>
      <c r="G551" s="130" t="s">
        <v>38</v>
      </c>
      <c r="H551" s="148" t="s">
        <v>38</v>
      </c>
      <c r="I551" s="45" t="s">
        <v>1</v>
      </c>
      <c r="J551" s="3" t="s">
        <v>56</v>
      </c>
      <c r="K551" s="3" t="s">
        <v>545</v>
      </c>
      <c r="L551" s="3" t="s">
        <v>545</v>
      </c>
      <c r="M551" s="68" t="s">
        <v>546</v>
      </c>
      <c r="N551" s="68" t="s">
        <v>546</v>
      </c>
      <c r="O551" s="45"/>
      <c r="P551" s="45"/>
      <c r="Q551" s="45"/>
      <c r="R551" s="45"/>
      <c r="S551" s="45"/>
      <c r="T551" s="131"/>
      <c r="U551" s="131"/>
      <c r="V551" s="131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 x14ac:dyDescent="0.2">
      <c r="A552" s="131" t="s">
        <v>290</v>
      </c>
      <c r="B552" s="44"/>
      <c r="C552" s="131" t="s">
        <v>288</v>
      </c>
      <c r="D552" s="44"/>
      <c r="E552" s="44"/>
      <c r="F552" s="44"/>
      <c r="G552" s="130" t="s">
        <v>39</v>
      </c>
      <c r="H552" s="148" t="s">
        <v>21</v>
      </c>
      <c r="I552" s="45" t="s">
        <v>2</v>
      </c>
      <c r="J552" s="3" t="s">
        <v>467</v>
      </c>
      <c r="K552" s="68" t="s">
        <v>547</v>
      </c>
      <c r="L552" s="68" t="s">
        <v>548</v>
      </c>
      <c r="M552" s="68" t="s">
        <v>547</v>
      </c>
      <c r="N552" s="68" t="s">
        <v>548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 x14ac:dyDescent="0.2">
      <c r="A553" s="132" t="s">
        <v>289</v>
      </c>
      <c r="B553" s="133"/>
      <c r="C553" s="132" t="s">
        <v>289</v>
      </c>
      <c r="D553" s="44"/>
      <c r="E553" s="44"/>
      <c r="F553" s="44"/>
      <c r="G553" s="128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 x14ac:dyDescent="0.2">
      <c r="A554" s="44">
        <f>+A547+1</f>
        <v>531</v>
      </c>
      <c r="B554" s="44"/>
      <c r="C554" s="44"/>
      <c r="D554" s="44" t="s">
        <v>322</v>
      </c>
      <c r="E554" s="44"/>
      <c r="G554" s="43"/>
      <c r="H554" s="135"/>
      <c r="I554" s="42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 x14ac:dyDescent="0.2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 x14ac:dyDescent="0.2">
      <c r="A556" s="44">
        <f t="shared" si="308"/>
        <v>533</v>
      </c>
      <c r="B556" s="44"/>
      <c r="C556" s="136">
        <v>30100</v>
      </c>
      <c r="D556" s="44"/>
      <c r="E556" s="137" t="s">
        <v>323</v>
      </c>
      <c r="G556" s="43">
        <v>6.6</v>
      </c>
      <c r="H556" s="135" t="str">
        <f>VLOOKUP($G556,alloc,3)</f>
        <v>P, S, T &amp; D Plant - Commodity</v>
      </c>
      <c r="I556" s="42">
        <f>'Plt. Class.'!L$14</f>
        <v>91.74047783683146</v>
      </c>
      <c r="J556" s="135">
        <f>$I556*VLOOKUP($G556,alloc,6)</f>
        <v>34.735615751096034</v>
      </c>
      <c r="K556" s="135">
        <f>$I556*VLOOKUP($G556,alloc,7)</f>
        <v>21.493622180377567</v>
      </c>
      <c r="L556" s="135">
        <f>$I556*VLOOKUP($G556,alloc,8)</f>
        <v>1.175379984007465</v>
      </c>
      <c r="M556" s="135">
        <f>$I556*VLOOKUP($G556,alloc,9)</f>
        <v>16.864678890672444</v>
      </c>
      <c r="N556" s="135">
        <f>$I556*VLOOKUP($G556,alloc,10)</f>
        <v>17.471181030677943</v>
      </c>
      <c r="O556" s="135">
        <f>$I556*VLOOKUP($G556,alloc,11)</f>
        <v>0</v>
      </c>
      <c r="P556" s="135">
        <f>$I556*VLOOKUP($G556,alloc,12)</f>
        <v>0</v>
      </c>
      <c r="Q556" s="135">
        <f>$I556*VLOOKUP($G556,alloc,13)</f>
        <v>0</v>
      </c>
      <c r="R556" s="135">
        <f>$I556*VLOOKUP($G556,alloc,14)</f>
        <v>0</v>
      </c>
      <c r="S556" s="135">
        <f>$I556*VLOOKUP($G556,alloc,15)</f>
        <v>0</v>
      </c>
      <c r="T556" s="135">
        <f>$I556*VLOOKUP($G556,alloc,16)</f>
        <v>0</v>
      </c>
      <c r="U556" s="135">
        <f>$I556*VLOOKUP($G556,alloc,17)</f>
        <v>0</v>
      </c>
      <c r="V556" s="135">
        <f>$I556*VLOOKUP($G556,alloc,18)</f>
        <v>0</v>
      </c>
      <c r="W556" s="135">
        <f>$I556*VLOOKUP($G556,alloc,19)</f>
        <v>0</v>
      </c>
      <c r="X556" s="135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 x14ac:dyDescent="0.2">
      <c r="A557" s="44">
        <f t="shared" si="308"/>
        <v>534</v>
      </c>
      <c r="B557" s="44"/>
      <c r="C557" s="136">
        <v>30200</v>
      </c>
      <c r="D557" s="44"/>
      <c r="E557" s="137" t="s">
        <v>185</v>
      </c>
      <c r="G557" s="43">
        <v>6.6</v>
      </c>
      <c r="H557" s="135" t="str">
        <f>VLOOKUP($G557,alloc,3)</f>
        <v>P, S, T &amp; D Plant - Commodity</v>
      </c>
      <c r="I557" s="42">
        <f>'Plt. Class.'!L$15</f>
        <v>1320.0135239395356</v>
      </c>
      <c r="J557" s="135">
        <f>$I557*VLOOKUP($G557,alloc,6)</f>
        <v>499.79554973939452</v>
      </c>
      <c r="K557" s="135">
        <f>$I557*VLOOKUP($G557,alloc,7)</f>
        <v>309.26230847638527</v>
      </c>
      <c r="L557" s="135">
        <f>$I557*VLOOKUP($G557,alloc,8)</f>
        <v>16.912027397733851</v>
      </c>
      <c r="M557" s="135">
        <f>$I557*VLOOKUP($G557,alloc,9)</f>
        <v>242.65847243764588</v>
      </c>
      <c r="N557" s="135">
        <f>$I557*VLOOKUP($G557,alloc,10)</f>
        <v>251.38516588837601</v>
      </c>
      <c r="O557" s="135">
        <f>$I557*VLOOKUP($G557,alloc,11)</f>
        <v>0</v>
      </c>
      <c r="P557" s="135">
        <f>$I557*VLOOKUP($G557,alloc,12)</f>
        <v>0</v>
      </c>
      <c r="Q557" s="135">
        <f>$I557*VLOOKUP($G557,alloc,13)</f>
        <v>0</v>
      </c>
      <c r="R557" s="135">
        <f>$I557*VLOOKUP($G557,alloc,14)</f>
        <v>0</v>
      </c>
      <c r="S557" s="135">
        <f>$I557*VLOOKUP($G557,alloc,15)</f>
        <v>0</v>
      </c>
      <c r="T557" s="135">
        <f>$I557*VLOOKUP($G557,alloc,16)</f>
        <v>0</v>
      </c>
      <c r="U557" s="135">
        <f>$I557*VLOOKUP($G557,alloc,17)</f>
        <v>0</v>
      </c>
      <c r="V557" s="135">
        <f>$I557*VLOOKUP($G557,alloc,18)</f>
        <v>0</v>
      </c>
      <c r="W557" s="135">
        <f>$I557*VLOOKUP($G557,alloc,19)</f>
        <v>0</v>
      </c>
      <c r="X557" s="135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 x14ac:dyDescent="0.2">
      <c r="A558" s="44">
        <f t="shared" si="308"/>
        <v>535</v>
      </c>
      <c r="B558" s="44"/>
      <c r="C558" s="138">
        <v>30300</v>
      </c>
      <c r="D558" s="44"/>
      <c r="E558" s="137" t="s">
        <v>324</v>
      </c>
      <c r="G558" s="43">
        <v>99</v>
      </c>
      <c r="H558" s="135" t="str">
        <f>VLOOKUP($G558,alloc,3)</f>
        <v>-</v>
      </c>
      <c r="I558" s="42">
        <f>'Plt. Class.'!L$16</f>
        <v>0</v>
      </c>
      <c r="J558" s="135">
        <f>$I558*VLOOKUP($G558,alloc,6)</f>
        <v>0</v>
      </c>
      <c r="K558" s="135">
        <f>$I558*VLOOKUP($G558,alloc,7)</f>
        <v>0</v>
      </c>
      <c r="L558" s="135">
        <f>$I558*VLOOKUP($G558,alloc,8)</f>
        <v>0</v>
      </c>
      <c r="M558" s="135">
        <f>$I558*VLOOKUP($G558,alloc,9)</f>
        <v>0</v>
      </c>
      <c r="N558" s="135">
        <f>$I558*VLOOKUP($G558,alloc,10)</f>
        <v>0</v>
      </c>
      <c r="O558" s="135">
        <f>$I558*VLOOKUP($G558,alloc,11)</f>
        <v>0</v>
      </c>
      <c r="P558" s="135">
        <f>$I558*VLOOKUP($G558,alloc,12)</f>
        <v>0</v>
      </c>
      <c r="Q558" s="135">
        <f>$I558*VLOOKUP($G558,alloc,13)</f>
        <v>0</v>
      </c>
      <c r="R558" s="135">
        <f>$I558*VLOOKUP($G558,alloc,14)</f>
        <v>0</v>
      </c>
      <c r="S558" s="135">
        <f>$I558*VLOOKUP($G558,alloc,15)</f>
        <v>0</v>
      </c>
      <c r="T558" s="135">
        <f>$I558*VLOOKUP($G558,alloc,16)</f>
        <v>0</v>
      </c>
      <c r="U558" s="135">
        <f>$I558*VLOOKUP($G558,alloc,17)</f>
        <v>0</v>
      </c>
      <c r="V558" s="135">
        <f>$I558*VLOOKUP($G558,alloc,18)</f>
        <v>0</v>
      </c>
      <c r="W558" s="135">
        <f>$I558*VLOOKUP($G558,alloc,19)</f>
        <v>0</v>
      </c>
      <c r="X558" s="135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 x14ac:dyDescent="0.2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 x14ac:dyDescent="0.2">
      <c r="A560" s="44">
        <f t="shared" si="308"/>
        <v>537</v>
      </c>
      <c r="B560" s="44"/>
      <c r="C560" s="44"/>
      <c r="D560" s="44" t="s">
        <v>325</v>
      </c>
      <c r="E560" s="44"/>
      <c r="G560" s="43"/>
      <c r="H560" s="135"/>
      <c r="I560" s="42">
        <f>'Plt. Class.'!L$18</f>
        <v>1411.754001776367</v>
      </c>
      <c r="J560" s="42">
        <f>SUM(J556:J558)</f>
        <v>534.53116549049059</v>
      </c>
      <c r="K560" s="42">
        <f t="shared" ref="K560:X560" si="309">SUM(K556:K558)</f>
        <v>330.75593065676281</v>
      </c>
      <c r="L560" s="42">
        <f t="shared" si="309"/>
        <v>18.087407381741315</v>
      </c>
      <c r="M560" s="42">
        <f t="shared" si="309"/>
        <v>259.52315132831831</v>
      </c>
      <c r="N560" s="42">
        <f t="shared" si="309"/>
        <v>268.85634691905398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 x14ac:dyDescent="0.2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 x14ac:dyDescent="0.2">
      <c r="A562" s="44">
        <f t="shared" si="308"/>
        <v>539</v>
      </c>
      <c r="B562" s="44"/>
      <c r="C562" s="44"/>
      <c r="D562" s="44" t="s">
        <v>334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 x14ac:dyDescent="0.2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 x14ac:dyDescent="0.2">
      <c r="A564" s="44">
        <f t="shared" si="308"/>
        <v>541</v>
      </c>
      <c r="B564" s="44"/>
      <c r="C564" s="136">
        <v>32520</v>
      </c>
      <c r="D564" s="44"/>
      <c r="E564" s="137" t="s">
        <v>326</v>
      </c>
      <c r="G564" s="43">
        <v>99</v>
      </c>
      <c r="H564" s="135" t="str">
        <f t="shared" ref="H564:H570" si="310">VLOOKUP($G564,alloc,3)</f>
        <v>-</v>
      </c>
      <c r="I564" s="42">
        <f>'Plt. Class.'!L$22</f>
        <v>0</v>
      </c>
      <c r="J564" s="135">
        <f t="shared" ref="J564:J570" si="311">$I564*VLOOKUP($G564,alloc,6)</f>
        <v>0</v>
      </c>
      <c r="K564" s="135">
        <f t="shared" ref="K564:K570" si="312">$I564*VLOOKUP($G564,alloc,7)</f>
        <v>0</v>
      </c>
      <c r="L564" s="135">
        <f t="shared" ref="L564:L570" si="313">$I564*VLOOKUP($G564,alloc,8)</f>
        <v>0</v>
      </c>
      <c r="M564" s="135">
        <f t="shared" ref="M564:M570" si="314">$I564*VLOOKUP($G564,alloc,9)</f>
        <v>0</v>
      </c>
      <c r="N564" s="135">
        <f t="shared" ref="N564:N570" si="315">$I564*VLOOKUP($G564,alloc,10)</f>
        <v>0</v>
      </c>
      <c r="O564" s="135">
        <f t="shared" ref="O564:O570" si="316">$I564*VLOOKUP($G564,alloc,11)</f>
        <v>0</v>
      </c>
      <c r="P564" s="135">
        <f t="shared" ref="P564:P570" si="317">$I564*VLOOKUP($G564,alloc,12)</f>
        <v>0</v>
      </c>
      <c r="Q564" s="135">
        <f t="shared" ref="Q564:Q570" si="318">$I564*VLOOKUP($G564,alloc,13)</f>
        <v>0</v>
      </c>
      <c r="R564" s="135">
        <f t="shared" ref="R564:R570" si="319">$I564*VLOOKUP($G564,alloc,14)</f>
        <v>0</v>
      </c>
      <c r="S564" s="135">
        <f t="shared" ref="S564:S570" si="320">$I564*VLOOKUP($G564,alloc,15)</f>
        <v>0</v>
      </c>
      <c r="T564" s="135">
        <f t="shared" ref="T564:T570" si="321">$I564*VLOOKUP($G564,alloc,16)</f>
        <v>0</v>
      </c>
      <c r="U564" s="135">
        <f t="shared" ref="U564:U570" si="322">$I564*VLOOKUP($G564,alloc,17)</f>
        <v>0</v>
      </c>
      <c r="V564" s="135">
        <f t="shared" ref="V564:V570" si="323">$I564*VLOOKUP($G564,alloc,18)</f>
        <v>0</v>
      </c>
      <c r="W564" s="135">
        <f t="shared" ref="W564:W570" si="324">$I564*VLOOKUP($G564,alloc,19)</f>
        <v>0</v>
      </c>
      <c r="X564" s="135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 x14ac:dyDescent="0.2">
      <c r="A565" s="44">
        <f t="shared" si="308"/>
        <v>542</v>
      </c>
      <c r="B565" s="44"/>
      <c r="C565" s="136">
        <v>32540</v>
      </c>
      <c r="D565" s="44"/>
      <c r="E565" s="137" t="s">
        <v>327</v>
      </c>
      <c r="G565" s="43">
        <v>99</v>
      </c>
      <c r="H565" s="135" t="str">
        <f t="shared" si="310"/>
        <v>-</v>
      </c>
      <c r="I565" s="42">
        <f>'Plt. Class.'!L$23</f>
        <v>0</v>
      </c>
      <c r="J565" s="135">
        <f t="shared" si="311"/>
        <v>0</v>
      </c>
      <c r="K565" s="135">
        <f t="shared" si="312"/>
        <v>0</v>
      </c>
      <c r="L565" s="135">
        <f t="shared" si="313"/>
        <v>0</v>
      </c>
      <c r="M565" s="135">
        <f t="shared" si="314"/>
        <v>0</v>
      </c>
      <c r="N565" s="135">
        <f t="shared" si="315"/>
        <v>0</v>
      </c>
      <c r="O565" s="135">
        <f t="shared" si="316"/>
        <v>0</v>
      </c>
      <c r="P565" s="135">
        <f t="shared" si="317"/>
        <v>0</v>
      </c>
      <c r="Q565" s="135">
        <f t="shared" si="318"/>
        <v>0</v>
      </c>
      <c r="R565" s="135">
        <f t="shared" si="319"/>
        <v>0</v>
      </c>
      <c r="S565" s="135">
        <f t="shared" si="320"/>
        <v>0</v>
      </c>
      <c r="T565" s="135">
        <f t="shared" si="321"/>
        <v>0</v>
      </c>
      <c r="U565" s="135">
        <f t="shared" si="322"/>
        <v>0</v>
      </c>
      <c r="V565" s="135">
        <f t="shared" si="323"/>
        <v>0</v>
      </c>
      <c r="W565" s="135">
        <f t="shared" si="324"/>
        <v>0</v>
      </c>
      <c r="X565" s="135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 x14ac:dyDescent="0.2">
      <c r="A566" s="44">
        <f t="shared" si="308"/>
        <v>543</v>
      </c>
      <c r="B566" s="44"/>
      <c r="C566" s="136">
        <v>33100</v>
      </c>
      <c r="D566" s="44"/>
      <c r="E566" s="137" t="s">
        <v>328</v>
      </c>
      <c r="G566" s="43">
        <v>99</v>
      </c>
      <c r="H566" s="135" t="str">
        <f t="shared" si="310"/>
        <v>-</v>
      </c>
      <c r="I566" s="42">
        <f>'Plt. Class.'!L$24</f>
        <v>0</v>
      </c>
      <c r="J566" s="135">
        <f t="shared" si="311"/>
        <v>0</v>
      </c>
      <c r="K566" s="135">
        <f t="shared" si="312"/>
        <v>0</v>
      </c>
      <c r="L566" s="135">
        <f t="shared" si="313"/>
        <v>0</v>
      </c>
      <c r="M566" s="135">
        <f t="shared" si="314"/>
        <v>0</v>
      </c>
      <c r="N566" s="135">
        <f t="shared" si="315"/>
        <v>0</v>
      </c>
      <c r="O566" s="135">
        <f t="shared" si="316"/>
        <v>0</v>
      </c>
      <c r="P566" s="135">
        <f t="shared" si="317"/>
        <v>0</v>
      </c>
      <c r="Q566" s="135">
        <f t="shared" si="318"/>
        <v>0</v>
      </c>
      <c r="R566" s="135">
        <f t="shared" si="319"/>
        <v>0</v>
      </c>
      <c r="S566" s="135">
        <f t="shared" si="320"/>
        <v>0</v>
      </c>
      <c r="T566" s="135">
        <f t="shared" si="321"/>
        <v>0</v>
      </c>
      <c r="U566" s="135">
        <f t="shared" si="322"/>
        <v>0</v>
      </c>
      <c r="V566" s="135">
        <f t="shared" si="323"/>
        <v>0</v>
      </c>
      <c r="W566" s="135">
        <f t="shared" si="324"/>
        <v>0</v>
      </c>
      <c r="X566" s="135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 x14ac:dyDescent="0.2">
      <c r="A567" s="44">
        <f t="shared" si="308"/>
        <v>544</v>
      </c>
      <c r="B567" s="44"/>
      <c r="C567" s="136">
        <v>33201</v>
      </c>
      <c r="D567" s="44"/>
      <c r="E567" s="137" t="s">
        <v>329</v>
      </c>
      <c r="G567" s="43">
        <v>99</v>
      </c>
      <c r="H567" s="135" t="str">
        <f t="shared" si="310"/>
        <v>-</v>
      </c>
      <c r="I567" s="42">
        <f>'Plt. Class.'!L$25</f>
        <v>0</v>
      </c>
      <c r="J567" s="135">
        <f t="shared" si="311"/>
        <v>0</v>
      </c>
      <c r="K567" s="135">
        <f t="shared" si="312"/>
        <v>0</v>
      </c>
      <c r="L567" s="135">
        <f t="shared" si="313"/>
        <v>0</v>
      </c>
      <c r="M567" s="135">
        <f t="shared" si="314"/>
        <v>0</v>
      </c>
      <c r="N567" s="135">
        <f t="shared" si="315"/>
        <v>0</v>
      </c>
      <c r="O567" s="135">
        <f t="shared" si="316"/>
        <v>0</v>
      </c>
      <c r="P567" s="135">
        <f t="shared" si="317"/>
        <v>0</v>
      </c>
      <c r="Q567" s="135">
        <f t="shared" si="318"/>
        <v>0</v>
      </c>
      <c r="R567" s="135">
        <f t="shared" si="319"/>
        <v>0</v>
      </c>
      <c r="S567" s="135">
        <f t="shared" si="320"/>
        <v>0</v>
      </c>
      <c r="T567" s="135">
        <f t="shared" si="321"/>
        <v>0</v>
      </c>
      <c r="U567" s="135">
        <f t="shared" si="322"/>
        <v>0</v>
      </c>
      <c r="V567" s="135">
        <f t="shared" si="323"/>
        <v>0</v>
      </c>
      <c r="W567" s="135">
        <f t="shared" si="324"/>
        <v>0</v>
      </c>
      <c r="X567" s="135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 x14ac:dyDescent="0.2">
      <c r="A568" s="44">
        <f t="shared" si="308"/>
        <v>545</v>
      </c>
      <c r="B568" s="44"/>
      <c r="C568" s="136">
        <v>33202</v>
      </c>
      <c r="D568" s="44"/>
      <c r="E568" s="137" t="s">
        <v>330</v>
      </c>
      <c r="G568" s="43">
        <v>99</v>
      </c>
      <c r="H568" s="135" t="str">
        <f t="shared" si="310"/>
        <v>-</v>
      </c>
      <c r="I568" s="42">
        <f>'Plt. Class.'!L$26</f>
        <v>0</v>
      </c>
      <c r="J568" s="135">
        <f t="shared" si="311"/>
        <v>0</v>
      </c>
      <c r="K568" s="135">
        <f t="shared" si="312"/>
        <v>0</v>
      </c>
      <c r="L568" s="135">
        <f t="shared" si="313"/>
        <v>0</v>
      </c>
      <c r="M568" s="135">
        <f t="shared" si="314"/>
        <v>0</v>
      </c>
      <c r="N568" s="135">
        <f t="shared" si="315"/>
        <v>0</v>
      </c>
      <c r="O568" s="135">
        <f t="shared" si="316"/>
        <v>0</v>
      </c>
      <c r="P568" s="135">
        <f t="shared" si="317"/>
        <v>0</v>
      </c>
      <c r="Q568" s="135">
        <f t="shared" si="318"/>
        <v>0</v>
      </c>
      <c r="R568" s="135">
        <f t="shared" si="319"/>
        <v>0</v>
      </c>
      <c r="S568" s="135">
        <f t="shared" si="320"/>
        <v>0</v>
      </c>
      <c r="T568" s="135">
        <f t="shared" si="321"/>
        <v>0</v>
      </c>
      <c r="U568" s="135">
        <f t="shared" si="322"/>
        <v>0</v>
      </c>
      <c r="V568" s="135">
        <f t="shared" si="323"/>
        <v>0</v>
      </c>
      <c r="W568" s="135">
        <f t="shared" si="324"/>
        <v>0</v>
      </c>
      <c r="X568" s="135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 x14ac:dyDescent="0.2">
      <c r="A569" s="44">
        <f t="shared" si="308"/>
        <v>546</v>
      </c>
      <c r="B569" s="44"/>
      <c r="C569" s="136">
        <v>33400</v>
      </c>
      <c r="D569" s="44"/>
      <c r="E569" s="137" t="s">
        <v>331</v>
      </c>
      <c r="G569" s="43">
        <v>99</v>
      </c>
      <c r="H569" s="135" t="str">
        <f t="shared" si="310"/>
        <v>-</v>
      </c>
      <c r="I569" s="42">
        <f>'Plt. Class.'!L$27</f>
        <v>0</v>
      </c>
      <c r="J569" s="135">
        <f t="shared" si="311"/>
        <v>0</v>
      </c>
      <c r="K569" s="135">
        <f t="shared" si="312"/>
        <v>0</v>
      </c>
      <c r="L569" s="135">
        <f t="shared" si="313"/>
        <v>0</v>
      </c>
      <c r="M569" s="135">
        <f t="shared" si="314"/>
        <v>0</v>
      </c>
      <c r="N569" s="135">
        <f t="shared" si="315"/>
        <v>0</v>
      </c>
      <c r="O569" s="135">
        <f t="shared" si="316"/>
        <v>0</v>
      </c>
      <c r="P569" s="135">
        <f t="shared" si="317"/>
        <v>0</v>
      </c>
      <c r="Q569" s="135">
        <f t="shared" si="318"/>
        <v>0</v>
      </c>
      <c r="R569" s="135">
        <f t="shared" si="319"/>
        <v>0</v>
      </c>
      <c r="S569" s="135">
        <f t="shared" si="320"/>
        <v>0</v>
      </c>
      <c r="T569" s="135">
        <f t="shared" si="321"/>
        <v>0</v>
      </c>
      <c r="U569" s="135">
        <f t="shared" si="322"/>
        <v>0</v>
      </c>
      <c r="V569" s="135">
        <f t="shared" si="323"/>
        <v>0</v>
      </c>
      <c r="W569" s="135">
        <f t="shared" si="324"/>
        <v>0</v>
      </c>
      <c r="X569" s="135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 x14ac:dyDescent="0.2">
      <c r="A570" s="44">
        <f t="shared" si="308"/>
        <v>547</v>
      </c>
      <c r="B570" s="44"/>
      <c r="C570" s="136">
        <v>33600</v>
      </c>
      <c r="D570" s="44"/>
      <c r="E570" s="137" t="s">
        <v>332</v>
      </c>
      <c r="G570" s="43">
        <v>99</v>
      </c>
      <c r="H570" s="135" t="str">
        <f t="shared" si="310"/>
        <v>-</v>
      </c>
      <c r="I570" s="42">
        <f>'Plt. Class.'!L$28</f>
        <v>0</v>
      </c>
      <c r="J570" s="135">
        <f t="shared" si="311"/>
        <v>0</v>
      </c>
      <c r="K570" s="135">
        <f t="shared" si="312"/>
        <v>0</v>
      </c>
      <c r="L570" s="135">
        <f t="shared" si="313"/>
        <v>0</v>
      </c>
      <c r="M570" s="135">
        <f t="shared" si="314"/>
        <v>0</v>
      </c>
      <c r="N570" s="135">
        <f t="shared" si="315"/>
        <v>0</v>
      </c>
      <c r="O570" s="135">
        <f t="shared" si="316"/>
        <v>0</v>
      </c>
      <c r="P570" s="135">
        <f t="shared" si="317"/>
        <v>0</v>
      </c>
      <c r="Q570" s="135">
        <f t="shared" si="318"/>
        <v>0</v>
      </c>
      <c r="R570" s="135">
        <f t="shared" si="319"/>
        <v>0</v>
      </c>
      <c r="S570" s="135">
        <f t="shared" si="320"/>
        <v>0</v>
      </c>
      <c r="T570" s="135">
        <f t="shared" si="321"/>
        <v>0</v>
      </c>
      <c r="U570" s="135">
        <f t="shared" si="322"/>
        <v>0</v>
      </c>
      <c r="V570" s="135">
        <f t="shared" si="323"/>
        <v>0</v>
      </c>
      <c r="W570" s="135">
        <f t="shared" si="324"/>
        <v>0</v>
      </c>
      <c r="X570" s="135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 x14ac:dyDescent="0.2">
      <c r="A571" s="44">
        <f t="shared" si="308"/>
        <v>548</v>
      </c>
      <c r="B571" s="44"/>
      <c r="C571" s="44"/>
      <c r="D571" s="44"/>
      <c r="E571" s="44"/>
      <c r="G571" s="43"/>
      <c r="H571" s="135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 x14ac:dyDescent="0.2">
      <c r="A572" s="44">
        <f t="shared" si="308"/>
        <v>549</v>
      </c>
      <c r="B572" s="44"/>
      <c r="C572" s="44"/>
      <c r="D572" s="44" t="s">
        <v>333</v>
      </c>
      <c r="E572" s="44"/>
      <c r="G572" s="43"/>
      <c r="H572" s="135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 x14ac:dyDescent="0.2">
      <c r="A573" s="44">
        <f t="shared" si="308"/>
        <v>550</v>
      </c>
      <c r="B573" s="44"/>
      <c r="C573" s="44"/>
      <c r="D573" s="44"/>
      <c r="E573" s="44"/>
      <c r="G573" s="43"/>
      <c r="H573" s="135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 x14ac:dyDescent="0.2">
      <c r="A574" s="44">
        <f t="shared" si="308"/>
        <v>551</v>
      </c>
      <c r="B574" s="44"/>
      <c r="C574" s="44"/>
      <c r="D574" s="44" t="s">
        <v>346</v>
      </c>
      <c r="E574" s="44"/>
      <c r="G574" s="43"/>
      <c r="H574" s="135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 x14ac:dyDescent="0.2">
      <c r="A575" s="44">
        <f t="shared" si="308"/>
        <v>552</v>
      </c>
      <c r="B575" s="44"/>
      <c r="C575" s="44"/>
      <c r="D575" s="44"/>
      <c r="E575" s="44"/>
      <c r="G575" s="43"/>
      <c r="H575" s="135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 x14ac:dyDescent="0.2">
      <c r="A576" s="44">
        <f t="shared" si="308"/>
        <v>553</v>
      </c>
      <c r="B576" s="44"/>
      <c r="C576" s="136">
        <v>35010</v>
      </c>
      <c r="D576" s="44"/>
      <c r="E576" s="137" t="s">
        <v>274</v>
      </c>
      <c r="G576" s="43">
        <v>1.5</v>
      </c>
      <c r="H576" s="135" t="str">
        <f t="shared" ref="H576:H592" si="328">VLOOKUP($G576,alloc,3)</f>
        <v>Winter Volumes</v>
      </c>
      <c r="I576" s="42">
        <f>'Plt. Class.'!L$34</f>
        <v>130563.34499999999</v>
      </c>
      <c r="J576" s="135">
        <f t="shared" ref="J576:J592" si="329">$I576*VLOOKUP($G576,alloc,6)</f>
        <v>49435.083509855227</v>
      </c>
      <c r="K576" s="135">
        <f t="shared" ref="K576:K592" si="330">$I576*VLOOKUP($G576,alloc,7)</f>
        <v>30589.324082522264</v>
      </c>
      <c r="L576" s="135">
        <f t="shared" ref="L576:L592" si="331">$I576*VLOOKUP($G576,alloc,8)</f>
        <v>1672.7789736500615</v>
      </c>
      <c r="M576" s="135">
        <f t="shared" ref="M576:M592" si="332">$I576*VLOOKUP($G576,alloc,9)</f>
        <v>24001.497923668681</v>
      </c>
      <c r="N576" s="135">
        <f t="shared" ref="N576:N592" si="333">$I576*VLOOKUP($G576,alloc,10)</f>
        <v>24864.660510303751</v>
      </c>
      <c r="O576" s="135">
        <f t="shared" ref="O576:O592" si="334">$I576*VLOOKUP($G576,alloc,11)</f>
        <v>0</v>
      </c>
      <c r="P576" s="135">
        <f t="shared" ref="P576:P592" si="335">$I576*VLOOKUP($G576,alloc,12)</f>
        <v>0</v>
      </c>
      <c r="Q576" s="135">
        <f t="shared" ref="Q576:Q592" si="336">$I576*VLOOKUP($G576,alloc,13)</f>
        <v>0</v>
      </c>
      <c r="R576" s="135">
        <f t="shared" ref="R576:R592" si="337">$I576*VLOOKUP($G576,alloc,14)</f>
        <v>0</v>
      </c>
      <c r="S576" s="135">
        <f t="shared" ref="S576:S592" si="338">$I576*VLOOKUP($G576,alloc,15)</f>
        <v>0</v>
      </c>
      <c r="T576" s="135">
        <f t="shared" ref="T576:T592" si="339">$I576*VLOOKUP($G576,alloc,16)</f>
        <v>0</v>
      </c>
      <c r="U576" s="135">
        <f t="shared" ref="U576:U592" si="340">$I576*VLOOKUP($G576,alloc,17)</f>
        <v>0</v>
      </c>
      <c r="V576" s="135">
        <f t="shared" ref="V576:V592" si="341">$I576*VLOOKUP($G576,alloc,18)</f>
        <v>0</v>
      </c>
      <c r="W576" s="135">
        <f t="shared" ref="W576:W592" si="342">$I576*VLOOKUP($G576,alloc,19)</f>
        <v>0</v>
      </c>
      <c r="X576" s="135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 x14ac:dyDescent="0.2">
      <c r="A577" s="44">
        <f t="shared" si="308"/>
        <v>554</v>
      </c>
      <c r="B577" s="44"/>
      <c r="C577" s="136">
        <v>35020</v>
      </c>
      <c r="D577" s="44"/>
      <c r="E577" s="137" t="s">
        <v>137</v>
      </c>
      <c r="G577" s="43">
        <v>1.5</v>
      </c>
      <c r="H577" s="135" t="str">
        <f t="shared" si="328"/>
        <v>Winter Volumes</v>
      </c>
      <c r="I577" s="42">
        <f>'Plt. Class.'!L$35</f>
        <v>2340.7900000000004</v>
      </c>
      <c r="J577" s="135">
        <f t="shared" si="329"/>
        <v>886.29124145857361</v>
      </c>
      <c r="K577" s="135">
        <f t="shared" si="330"/>
        <v>548.41719871015334</v>
      </c>
      <c r="L577" s="135">
        <f t="shared" si="331"/>
        <v>29.990226535099328</v>
      </c>
      <c r="M577" s="135">
        <f t="shared" si="332"/>
        <v>430.30811078518576</v>
      </c>
      <c r="N577" s="135">
        <f t="shared" si="333"/>
        <v>445.78322251098831</v>
      </c>
      <c r="O577" s="135">
        <f t="shared" si="334"/>
        <v>0</v>
      </c>
      <c r="P577" s="135">
        <f t="shared" si="335"/>
        <v>0</v>
      </c>
      <c r="Q577" s="135">
        <f t="shared" si="336"/>
        <v>0</v>
      </c>
      <c r="R577" s="135">
        <f t="shared" si="337"/>
        <v>0</v>
      </c>
      <c r="S577" s="135">
        <f t="shared" si="338"/>
        <v>0</v>
      </c>
      <c r="T577" s="135">
        <f t="shared" si="339"/>
        <v>0</v>
      </c>
      <c r="U577" s="135">
        <f t="shared" si="340"/>
        <v>0</v>
      </c>
      <c r="V577" s="135">
        <f t="shared" si="341"/>
        <v>0</v>
      </c>
      <c r="W577" s="135">
        <f t="shared" si="342"/>
        <v>0</v>
      </c>
      <c r="X577" s="135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 x14ac:dyDescent="0.2">
      <c r="A578" s="44">
        <f t="shared" si="308"/>
        <v>555</v>
      </c>
      <c r="B578" s="44"/>
      <c r="C578" s="136">
        <v>35100</v>
      </c>
      <c r="D578" s="44"/>
      <c r="E578" s="137" t="s">
        <v>80</v>
      </c>
      <c r="G578" s="43">
        <v>1.5</v>
      </c>
      <c r="H578" s="135" t="str">
        <f t="shared" si="328"/>
        <v>Winter Volumes</v>
      </c>
      <c r="I578" s="42">
        <f>'Plt. Class.'!L$36</f>
        <v>8958.0949999999993</v>
      </c>
      <c r="J578" s="135">
        <f t="shared" si="329"/>
        <v>3391.7955641701474</v>
      </c>
      <c r="K578" s="135">
        <f t="shared" si="330"/>
        <v>2098.7672391284268</v>
      </c>
      <c r="L578" s="135">
        <f t="shared" si="331"/>
        <v>114.77120902470557</v>
      </c>
      <c r="M578" s="135">
        <f t="shared" si="332"/>
        <v>1646.7692256393002</v>
      </c>
      <c r="N578" s="135">
        <f t="shared" si="333"/>
        <v>1705.9917620374194</v>
      </c>
      <c r="O578" s="135">
        <f t="shared" si="334"/>
        <v>0</v>
      </c>
      <c r="P578" s="135">
        <f t="shared" si="335"/>
        <v>0</v>
      </c>
      <c r="Q578" s="135">
        <f t="shared" si="336"/>
        <v>0</v>
      </c>
      <c r="R578" s="135">
        <f t="shared" si="337"/>
        <v>0</v>
      </c>
      <c r="S578" s="135">
        <f t="shared" si="338"/>
        <v>0</v>
      </c>
      <c r="T578" s="135">
        <f t="shared" si="339"/>
        <v>0</v>
      </c>
      <c r="U578" s="135">
        <f t="shared" si="340"/>
        <v>0</v>
      </c>
      <c r="V578" s="135">
        <f t="shared" si="341"/>
        <v>0</v>
      </c>
      <c r="W578" s="135">
        <f t="shared" si="342"/>
        <v>0</v>
      </c>
      <c r="X578" s="135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 x14ac:dyDescent="0.2">
      <c r="A579" s="44">
        <f t="shared" si="308"/>
        <v>556</v>
      </c>
      <c r="B579" s="44"/>
      <c r="C579" s="136">
        <v>35102</v>
      </c>
      <c r="D579" s="44"/>
      <c r="E579" s="137" t="s">
        <v>335</v>
      </c>
      <c r="G579" s="43">
        <v>1.5</v>
      </c>
      <c r="H579" s="135" t="str">
        <f t="shared" si="328"/>
        <v>Winter Volumes</v>
      </c>
      <c r="I579" s="42">
        <f>'Plt. Class.'!L$37</f>
        <v>76630.650000000009</v>
      </c>
      <c r="J579" s="135">
        <f t="shared" si="329"/>
        <v>29014.595039400134</v>
      </c>
      <c r="K579" s="135">
        <f t="shared" si="330"/>
        <v>17953.582512031498</v>
      </c>
      <c r="L579" s="135">
        <f t="shared" si="331"/>
        <v>981.79270803101065</v>
      </c>
      <c r="M579" s="135">
        <f t="shared" si="332"/>
        <v>14087.034817194533</v>
      </c>
      <c r="N579" s="135">
        <f t="shared" si="333"/>
        <v>14593.64492334283</v>
      </c>
      <c r="O579" s="135">
        <f t="shared" si="334"/>
        <v>0</v>
      </c>
      <c r="P579" s="135">
        <f t="shared" si="335"/>
        <v>0</v>
      </c>
      <c r="Q579" s="135">
        <f t="shared" si="336"/>
        <v>0</v>
      </c>
      <c r="R579" s="135">
        <f t="shared" si="337"/>
        <v>0</v>
      </c>
      <c r="S579" s="135">
        <f t="shared" si="338"/>
        <v>0</v>
      </c>
      <c r="T579" s="135">
        <f t="shared" si="339"/>
        <v>0</v>
      </c>
      <c r="U579" s="135">
        <f t="shared" si="340"/>
        <v>0</v>
      </c>
      <c r="V579" s="135">
        <f t="shared" si="341"/>
        <v>0</v>
      </c>
      <c r="W579" s="135">
        <f t="shared" si="342"/>
        <v>0</v>
      </c>
      <c r="X579" s="135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 x14ac:dyDescent="0.2">
      <c r="A580" s="44">
        <f t="shared" si="308"/>
        <v>557</v>
      </c>
      <c r="B580" s="44"/>
      <c r="C580" s="136">
        <v>35103</v>
      </c>
      <c r="D580" s="44"/>
      <c r="E580" s="137" t="s">
        <v>336</v>
      </c>
      <c r="G580" s="43">
        <v>1.5</v>
      </c>
      <c r="H580" s="135" t="str">
        <f t="shared" si="328"/>
        <v>Winter Volumes</v>
      </c>
      <c r="I580" s="42">
        <f>'Plt. Class.'!L$38</f>
        <v>11569.19</v>
      </c>
      <c r="J580" s="135">
        <f t="shared" si="329"/>
        <v>4380.4321480227245</v>
      </c>
      <c r="K580" s="135">
        <f t="shared" si="330"/>
        <v>2710.5134468045057</v>
      </c>
      <c r="L580" s="135">
        <f t="shared" si="331"/>
        <v>148.22458611306686</v>
      </c>
      <c r="M580" s="135">
        <f t="shared" si="332"/>
        <v>2126.7675836853637</v>
      </c>
      <c r="N580" s="135">
        <f t="shared" si="333"/>
        <v>2203.2522353743393</v>
      </c>
      <c r="O580" s="135">
        <f t="shared" si="334"/>
        <v>0</v>
      </c>
      <c r="P580" s="135">
        <f t="shared" si="335"/>
        <v>0</v>
      </c>
      <c r="Q580" s="135">
        <f t="shared" si="336"/>
        <v>0</v>
      </c>
      <c r="R580" s="135">
        <f t="shared" si="337"/>
        <v>0</v>
      </c>
      <c r="S580" s="135">
        <f t="shared" si="338"/>
        <v>0</v>
      </c>
      <c r="T580" s="135">
        <f t="shared" si="339"/>
        <v>0</v>
      </c>
      <c r="U580" s="135">
        <f t="shared" si="340"/>
        <v>0</v>
      </c>
      <c r="V580" s="135">
        <f t="shared" si="341"/>
        <v>0</v>
      </c>
      <c r="W580" s="135">
        <f t="shared" si="342"/>
        <v>0</v>
      </c>
      <c r="X580" s="135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 x14ac:dyDescent="0.2">
      <c r="A581" s="44">
        <f t="shared" si="308"/>
        <v>558</v>
      </c>
      <c r="B581" s="44"/>
      <c r="C581" s="136">
        <v>35104</v>
      </c>
      <c r="D581" s="44"/>
      <c r="E581" s="137" t="s">
        <v>337</v>
      </c>
      <c r="G581" s="43">
        <v>1.5</v>
      </c>
      <c r="H581" s="135" t="str">
        <f t="shared" si="328"/>
        <v>Winter Volumes</v>
      </c>
      <c r="I581" s="42">
        <f>'Plt. Class.'!L$39</f>
        <v>68721.264999999999</v>
      </c>
      <c r="J581" s="135">
        <f t="shared" si="329"/>
        <v>26019.871612341823</v>
      </c>
      <c r="K581" s="135">
        <f t="shared" si="330"/>
        <v>16100.514631008378</v>
      </c>
      <c r="L581" s="135">
        <f t="shared" si="331"/>
        <v>880.45758275137564</v>
      </c>
      <c r="M581" s="135">
        <f t="shared" si="332"/>
        <v>12633.050257783954</v>
      </c>
      <c r="N581" s="135">
        <f t="shared" si="333"/>
        <v>13087.370916114469</v>
      </c>
      <c r="O581" s="135">
        <f t="shared" si="334"/>
        <v>0</v>
      </c>
      <c r="P581" s="135">
        <f t="shared" si="335"/>
        <v>0</v>
      </c>
      <c r="Q581" s="135">
        <f t="shared" si="336"/>
        <v>0</v>
      </c>
      <c r="R581" s="135">
        <f t="shared" si="337"/>
        <v>0</v>
      </c>
      <c r="S581" s="135">
        <f t="shared" si="338"/>
        <v>0</v>
      </c>
      <c r="T581" s="135">
        <f t="shared" si="339"/>
        <v>0</v>
      </c>
      <c r="U581" s="135">
        <f t="shared" si="340"/>
        <v>0</v>
      </c>
      <c r="V581" s="135">
        <f t="shared" si="341"/>
        <v>0</v>
      </c>
      <c r="W581" s="135">
        <f t="shared" si="342"/>
        <v>0</v>
      </c>
      <c r="X581" s="135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 x14ac:dyDescent="0.2">
      <c r="A582" s="44">
        <f t="shared" si="308"/>
        <v>559</v>
      </c>
      <c r="B582" s="44"/>
      <c r="C582" s="136">
        <v>35200</v>
      </c>
      <c r="D582" s="44"/>
      <c r="E582" s="137" t="s">
        <v>338</v>
      </c>
      <c r="G582" s="43">
        <v>1.5</v>
      </c>
      <c r="H582" s="135" t="str">
        <f t="shared" si="328"/>
        <v>Winter Volumes</v>
      </c>
      <c r="I582" s="42">
        <f>'Plt. Class.'!L$40</f>
        <v>4174197.7741985056</v>
      </c>
      <c r="J582" s="135">
        <f t="shared" si="329"/>
        <v>1580472.8008014422</v>
      </c>
      <c r="K582" s="135">
        <f t="shared" si="330"/>
        <v>977961.22257361887</v>
      </c>
      <c r="L582" s="135">
        <f t="shared" si="331"/>
        <v>53479.866562365933</v>
      </c>
      <c r="M582" s="135">
        <f t="shared" si="332"/>
        <v>767343.9985043878</v>
      </c>
      <c r="N582" s="135">
        <f t="shared" si="333"/>
        <v>794939.88575669075</v>
      </c>
      <c r="O582" s="135">
        <f t="shared" si="334"/>
        <v>0</v>
      </c>
      <c r="P582" s="135">
        <f t="shared" si="335"/>
        <v>0</v>
      </c>
      <c r="Q582" s="135">
        <f t="shared" si="336"/>
        <v>0</v>
      </c>
      <c r="R582" s="135">
        <f t="shared" si="337"/>
        <v>0</v>
      </c>
      <c r="S582" s="135">
        <f t="shared" si="338"/>
        <v>0</v>
      </c>
      <c r="T582" s="135">
        <f t="shared" si="339"/>
        <v>0</v>
      </c>
      <c r="U582" s="135">
        <f t="shared" si="340"/>
        <v>0</v>
      </c>
      <c r="V582" s="135">
        <f t="shared" si="341"/>
        <v>0</v>
      </c>
      <c r="W582" s="135">
        <f t="shared" si="342"/>
        <v>0</v>
      </c>
      <c r="X582" s="135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 x14ac:dyDescent="0.2">
      <c r="A583" s="44">
        <f t="shared" si="308"/>
        <v>560</v>
      </c>
      <c r="B583" s="44"/>
      <c r="C583" s="136">
        <v>35201</v>
      </c>
      <c r="D583" s="44"/>
      <c r="E583" s="137" t="s">
        <v>339</v>
      </c>
      <c r="G583" s="43">
        <v>1.5</v>
      </c>
      <c r="H583" s="135" t="str">
        <f t="shared" si="328"/>
        <v>Winter Volumes</v>
      </c>
      <c r="I583" s="42">
        <f>'Plt. Class.'!L$41</f>
        <v>849999.26999999967</v>
      </c>
      <c r="J583" s="135">
        <f t="shared" si="329"/>
        <v>321834.46966501948</v>
      </c>
      <c r="K583" s="135">
        <f t="shared" si="330"/>
        <v>199143.97214576064</v>
      </c>
      <c r="L583" s="135">
        <f t="shared" si="331"/>
        <v>10890.199745371881</v>
      </c>
      <c r="M583" s="135">
        <f t="shared" si="332"/>
        <v>156255.61457562909</v>
      </c>
      <c r="N583" s="135">
        <f t="shared" si="333"/>
        <v>161875.01386821861</v>
      </c>
      <c r="O583" s="135">
        <f t="shared" si="334"/>
        <v>0</v>
      </c>
      <c r="P583" s="135">
        <f t="shared" si="335"/>
        <v>0</v>
      </c>
      <c r="Q583" s="135">
        <f t="shared" si="336"/>
        <v>0</v>
      </c>
      <c r="R583" s="135">
        <f t="shared" si="337"/>
        <v>0</v>
      </c>
      <c r="S583" s="135">
        <f t="shared" si="338"/>
        <v>0</v>
      </c>
      <c r="T583" s="135">
        <f t="shared" si="339"/>
        <v>0</v>
      </c>
      <c r="U583" s="135">
        <f t="shared" si="340"/>
        <v>0</v>
      </c>
      <c r="V583" s="135">
        <f t="shared" si="341"/>
        <v>0</v>
      </c>
      <c r="W583" s="135">
        <f t="shared" si="342"/>
        <v>0</v>
      </c>
      <c r="X583" s="135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 x14ac:dyDescent="0.2">
      <c r="A584" s="44">
        <f t="shared" si="308"/>
        <v>561</v>
      </c>
      <c r="B584" s="44"/>
      <c r="C584" s="136">
        <v>35202</v>
      </c>
      <c r="D584" s="44"/>
      <c r="E584" s="137" t="s">
        <v>340</v>
      </c>
      <c r="G584" s="43">
        <v>1.5</v>
      </c>
      <c r="H584" s="135" t="str">
        <f t="shared" si="328"/>
        <v>Winter Volumes</v>
      </c>
      <c r="I584" s="42">
        <f>'Plt. Class.'!L$42</f>
        <v>224654.52999999994</v>
      </c>
      <c r="J584" s="135">
        <f t="shared" si="329"/>
        <v>85060.745429103976</v>
      </c>
      <c r="K584" s="135">
        <f t="shared" si="330"/>
        <v>52633.686926271068</v>
      </c>
      <c r="L584" s="135">
        <f t="shared" si="331"/>
        <v>2878.2762429932909</v>
      </c>
      <c r="M584" s="135">
        <f t="shared" si="332"/>
        <v>41298.308000134057</v>
      </c>
      <c r="N584" s="135">
        <f t="shared" si="333"/>
        <v>42783.513401497548</v>
      </c>
      <c r="O584" s="135">
        <f t="shared" si="334"/>
        <v>0</v>
      </c>
      <c r="P584" s="135">
        <f t="shared" si="335"/>
        <v>0</v>
      </c>
      <c r="Q584" s="135">
        <f t="shared" si="336"/>
        <v>0</v>
      </c>
      <c r="R584" s="135">
        <f t="shared" si="337"/>
        <v>0</v>
      </c>
      <c r="S584" s="135">
        <f t="shared" si="338"/>
        <v>0</v>
      </c>
      <c r="T584" s="135">
        <f t="shared" si="339"/>
        <v>0</v>
      </c>
      <c r="U584" s="135">
        <f t="shared" si="340"/>
        <v>0</v>
      </c>
      <c r="V584" s="135">
        <f t="shared" si="341"/>
        <v>0</v>
      </c>
      <c r="W584" s="135">
        <f t="shared" si="342"/>
        <v>0</v>
      </c>
      <c r="X584" s="135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 x14ac:dyDescent="0.2">
      <c r="A585" s="44">
        <f t="shared" si="308"/>
        <v>562</v>
      </c>
      <c r="B585" s="44"/>
      <c r="C585" s="136">
        <v>35203</v>
      </c>
      <c r="D585" s="44"/>
      <c r="E585" s="137" t="s">
        <v>341</v>
      </c>
      <c r="G585" s="43">
        <v>1.5</v>
      </c>
      <c r="H585" s="135" t="str">
        <f t="shared" si="328"/>
        <v>Winter Volumes</v>
      </c>
      <c r="I585" s="42">
        <f>'Plt. Class.'!L$43</f>
        <v>847416.48000000033</v>
      </c>
      <c r="J585" s="135">
        <f t="shared" si="329"/>
        <v>320856.55017821107</v>
      </c>
      <c r="K585" s="135">
        <f t="shared" si="330"/>
        <v>198538.85743805245</v>
      </c>
      <c r="L585" s="135">
        <f t="shared" si="331"/>
        <v>10857.109012246496</v>
      </c>
      <c r="M585" s="135">
        <f t="shared" si="332"/>
        <v>155780.81953401724</v>
      </c>
      <c r="N585" s="135">
        <f t="shared" si="333"/>
        <v>161383.14383747306</v>
      </c>
      <c r="O585" s="135">
        <f t="shared" si="334"/>
        <v>0</v>
      </c>
      <c r="P585" s="135">
        <f t="shared" si="335"/>
        <v>0</v>
      </c>
      <c r="Q585" s="135">
        <f t="shared" si="336"/>
        <v>0</v>
      </c>
      <c r="R585" s="135">
        <f t="shared" si="337"/>
        <v>0</v>
      </c>
      <c r="S585" s="135">
        <f t="shared" si="338"/>
        <v>0</v>
      </c>
      <c r="T585" s="135">
        <f t="shared" si="339"/>
        <v>0</v>
      </c>
      <c r="U585" s="135">
        <f t="shared" si="340"/>
        <v>0</v>
      </c>
      <c r="V585" s="135">
        <f t="shared" si="341"/>
        <v>0</v>
      </c>
      <c r="W585" s="135">
        <f t="shared" si="342"/>
        <v>0</v>
      </c>
      <c r="X585" s="135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 x14ac:dyDescent="0.2">
      <c r="A586" s="44">
        <f t="shared" si="308"/>
        <v>563</v>
      </c>
      <c r="B586" s="44"/>
      <c r="C586" s="136">
        <v>35210</v>
      </c>
      <c r="D586" s="44"/>
      <c r="E586" s="137" t="s">
        <v>342</v>
      </c>
      <c r="G586" s="43">
        <v>1.5</v>
      </c>
      <c r="H586" s="135" t="str">
        <f t="shared" si="328"/>
        <v>Winter Volumes</v>
      </c>
      <c r="I586" s="42">
        <f>'Plt. Class.'!L$44</f>
        <v>89265.045000000013</v>
      </c>
      <c r="J586" s="135">
        <f t="shared" si="329"/>
        <v>33798.344811753916</v>
      </c>
      <c r="K586" s="135">
        <f t="shared" si="330"/>
        <v>20913.659884755052</v>
      </c>
      <c r="L586" s="135">
        <f t="shared" si="331"/>
        <v>1143.6647120057057</v>
      </c>
      <c r="M586" s="135">
        <f t="shared" si="332"/>
        <v>16409.619347786258</v>
      </c>
      <c r="N586" s="135">
        <f t="shared" si="333"/>
        <v>16999.756243699085</v>
      </c>
      <c r="O586" s="135">
        <f t="shared" si="334"/>
        <v>0</v>
      </c>
      <c r="P586" s="135">
        <f t="shared" si="335"/>
        <v>0</v>
      </c>
      <c r="Q586" s="135">
        <f t="shared" si="336"/>
        <v>0</v>
      </c>
      <c r="R586" s="135">
        <f t="shared" si="337"/>
        <v>0</v>
      </c>
      <c r="S586" s="135">
        <f t="shared" si="338"/>
        <v>0</v>
      </c>
      <c r="T586" s="135">
        <f t="shared" si="339"/>
        <v>0</v>
      </c>
      <c r="U586" s="135">
        <f t="shared" si="340"/>
        <v>0</v>
      </c>
      <c r="V586" s="135">
        <f t="shared" si="341"/>
        <v>0</v>
      </c>
      <c r="W586" s="135">
        <f t="shared" si="342"/>
        <v>0</v>
      </c>
      <c r="X586" s="135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 x14ac:dyDescent="0.2">
      <c r="A587" s="44">
        <f t="shared" si="308"/>
        <v>564</v>
      </c>
      <c r="B587" s="44"/>
      <c r="C587" s="136">
        <v>35211</v>
      </c>
      <c r="D587" s="44"/>
      <c r="E587" s="137" t="s">
        <v>343</v>
      </c>
      <c r="G587" s="43">
        <v>1.5</v>
      </c>
      <c r="H587" s="135" t="str">
        <f t="shared" si="328"/>
        <v>Winter Volumes</v>
      </c>
      <c r="I587" s="42">
        <f>'Plt. Class.'!L$45</f>
        <v>27307.135000000006</v>
      </c>
      <c r="J587" s="135">
        <f t="shared" si="329"/>
        <v>10339.276304079764</v>
      </c>
      <c r="K587" s="135">
        <f t="shared" si="330"/>
        <v>6397.7129437070325</v>
      </c>
      <c r="L587" s="135">
        <f t="shared" si="331"/>
        <v>349.85930590721068</v>
      </c>
      <c r="M587" s="135">
        <f t="shared" si="332"/>
        <v>5019.8786191012541</v>
      </c>
      <c r="N587" s="135">
        <f t="shared" si="333"/>
        <v>5200.4078272047464</v>
      </c>
      <c r="O587" s="135">
        <f t="shared" si="334"/>
        <v>0</v>
      </c>
      <c r="P587" s="135">
        <f t="shared" si="335"/>
        <v>0</v>
      </c>
      <c r="Q587" s="135">
        <f t="shared" si="336"/>
        <v>0</v>
      </c>
      <c r="R587" s="135">
        <f t="shared" si="337"/>
        <v>0</v>
      </c>
      <c r="S587" s="135">
        <f t="shared" si="338"/>
        <v>0</v>
      </c>
      <c r="T587" s="135">
        <f t="shared" si="339"/>
        <v>0</v>
      </c>
      <c r="U587" s="135">
        <f t="shared" si="340"/>
        <v>0</v>
      </c>
      <c r="V587" s="135">
        <f t="shared" si="341"/>
        <v>0</v>
      </c>
      <c r="W587" s="135">
        <f t="shared" si="342"/>
        <v>0</v>
      </c>
      <c r="X587" s="135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 x14ac:dyDescent="0.2">
      <c r="A588" s="44">
        <f t="shared" si="308"/>
        <v>565</v>
      </c>
      <c r="B588" s="44"/>
      <c r="C588" s="136">
        <v>35301</v>
      </c>
      <c r="D588" s="44"/>
      <c r="E588" s="140" t="s">
        <v>329</v>
      </c>
      <c r="G588" s="43">
        <v>1.5</v>
      </c>
      <c r="H588" s="135" t="str">
        <f t="shared" si="328"/>
        <v>Winter Volumes</v>
      </c>
      <c r="I588" s="42">
        <f>'Plt. Class.'!L$46</f>
        <v>87675.185000000027</v>
      </c>
      <c r="J588" s="135">
        <f t="shared" si="329"/>
        <v>33196.377530133046</v>
      </c>
      <c r="K588" s="135">
        <f t="shared" si="330"/>
        <v>20541.175993615176</v>
      </c>
      <c r="L588" s="135">
        <f t="shared" si="331"/>
        <v>1123.2954086683312</v>
      </c>
      <c r="M588" s="135">
        <f t="shared" si="332"/>
        <v>16117.354918677738</v>
      </c>
      <c r="N588" s="135">
        <f t="shared" si="333"/>
        <v>16696.981148905743</v>
      </c>
      <c r="O588" s="135">
        <f t="shared" si="334"/>
        <v>0</v>
      </c>
      <c r="P588" s="135">
        <f t="shared" si="335"/>
        <v>0</v>
      </c>
      <c r="Q588" s="135">
        <f t="shared" si="336"/>
        <v>0</v>
      </c>
      <c r="R588" s="135">
        <f t="shared" si="337"/>
        <v>0</v>
      </c>
      <c r="S588" s="135">
        <f t="shared" si="338"/>
        <v>0</v>
      </c>
      <c r="T588" s="135">
        <f t="shared" si="339"/>
        <v>0</v>
      </c>
      <c r="U588" s="135">
        <f t="shared" si="340"/>
        <v>0</v>
      </c>
      <c r="V588" s="135">
        <f t="shared" si="341"/>
        <v>0</v>
      </c>
      <c r="W588" s="135">
        <f t="shared" si="342"/>
        <v>0</v>
      </c>
      <c r="X588" s="135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 x14ac:dyDescent="0.2">
      <c r="A589" s="44">
        <f t="shared" si="308"/>
        <v>566</v>
      </c>
      <c r="B589" s="44"/>
      <c r="C589" s="136">
        <v>35302</v>
      </c>
      <c r="D589" s="44"/>
      <c r="E589" s="137" t="s">
        <v>330</v>
      </c>
      <c r="G589" s="43">
        <v>1.5</v>
      </c>
      <c r="H589" s="135" t="str">
        <f t="shared" si="328"/>
        <v>Winter Volumes</v>
      </c>
      <c r="I589" s="42">
        <f>'Plt. Class.'!L$47</f>
        <v>104659.44999999997</v>
      </c>
      <c r="J589" s="135">
        <f t="shared" si="329"/>
        <v>39627.114722325146</v>
      </c>
      <c r="K589" s="135">
        <f t="shared" si="330"/>
        <v>24520.372347602875</v>
      </c>
      <c r="L589" s="135">
        <f t="shared" si="331"/>
        <v>1340.8979936427017</v>
      </c>
      <c r="M589" s="135">
        <f t="shared" si="332"/>
        <v>19239.577324457379</v>
      </c>
      <c r="N589" s="135">
        <f t="shared" si="333"/>
        <v>19931.487611971868</v>
      </c>
      <c r="O589" s="135">
        <f t="shared" si="334"/>
        <v>0</v>
      </c>
      <c r="P589" s="135">
        <f t="shared" si="335"/>
        <v>0</v>
      </c>
      <c r="Q589" s="135">
        <f t="shared" si="336"/>
        <v>0</v>
      </c>
      <c r="R589" s="135">
        <f t="shared" si="337"/>
        <v>0</v>
      </c>
      <c r="S589" s="135">
        <f t="shared" si="338"/>
        <v>0</v>
      </c>
      <c r="T589" s="135">
        <f t="shared" si="339"/>
        <v>0</v>
      </c>
      <c r="U589" s="135">
        <f t="shared" si="340"/>
        <v>0</v>
      </c>
      <c r="V589" s="135">
        <f t="shared" si="341"/>
        <v>0</v>
      </c>
      <c r="W589" s="135">
        <f t="shared" si="342"/>
        <v>0</v>
      </c>
      <c r="X589" s="135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 x14ac:dyDescent="0.2">
      <c r="A590" s="44">
        <f t="shared" si="308"/>
        <v>567</v>
      </c>
      <c r="B590" s="44"/>
      <c r="C590" s="136">
        <v>35400</v>
      </c>
      <c r="D590" s="44"/>
      <c r="E590" s="137" t="s">
        <v>116</v>
      </c>
      <c r="G590" s="43">
        <v>1.5</v>
      </c>
      <c r="H590" s="135" t="str">
        <f t="shared" si="328"/>
        <v>Winter Volumes</v>
      </c>
      <c r="I590" s="42">
        <f>'Plt. Class.'!L$48</f>
        <v>461723.02500000008</v>
      </c>
      <c r="J590" s="135">
        <f t="shared" si="329"/>
        <v>174821.77941517951</v>
      </c>
      <c r="K590" s="135">
        <f t="shared" si="330"/>
        <v>108175.80729175967</v>
      </c>
      <c r="L590" s="135">
        <f t="shared" si="331"/>
        <v>5915.6003384418646</v>
      </c>
      <c r="M590" s="135">
        <f t="shared" si="332"/>
        <v>84878.678819446039</v>
      </c>
      <c r="N590" s="135">
        <f t="shared" si="333"/>
        <v>87931.159135173002</v>
      </c>
      <c r="O590" s="135">
        <f t="shared" si="334"/>
        <v>0</v>
      </c>
      <c r="P590" s="135">
        <f t="shared" si="335"/>
        <v>0</v>
      </c>
      <c r="Q590" s="135">
        <f t="shared" si="336"/>
        <v>0</v>
      </c>
      <c r="R590" s="135">
        <f t="shared" si="337"/>
        <v>0</v>
      </c>
      <c r="S590" s="135">
        <f t="shared" si="338"/>
        <v>0</v>
      </c>
      <c r="T590" s="135">
        <f t="shared" si="339"/>
        <v>0</v>
      </c>
      <c r="U590" s="135">
        <f t="shared" si="340"/>
        <v>0</v>
      </c>
      <c r="V590" s="135">
        <f t="shared" si="341"/>
        <v>0</v>
      </c>
      <c r="W590" s="135">
        <f t="shared" si="342"/>
        <v>0</v>
      </c>
      <c r="X590" s="135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 x14ac:dyDescent="0.2">
      <c r="A591" s="44">
        <f t="shared" si="308"/>
        <v>568</v>
      </c>
      <c r="B591" s="44"/>
      <c r="C591" s="136">
        <v>35500</v>
      </c>
      <c r="D591" s="44"/>
      <c r="E591" s="137" t="s">
        <v>344</v>
      </c>
      <c r="G591" s="43">
        <v>1.5</v>
      </c>
      <c r="H591" s="135" t="str">
        <f t="shared" si="328"/>
        <v>Winter Volumes</v>
      </c>
      <c r="I591" s="42">
        <f>'Plt. Class.'!L$49</f>
        <v>136542.18999999997</v>
      </c>
      <c r="J591" s="135">
        <f t="shared" si="329"/>
        <v>51698.848289070098</v>
      </c>
      <c r="K591" s="135">
        <f t="shared" si="330"/>
        <v>31990.091099820784</v>
      </c>
      <c r="L591" s="135">
        <f t="shared" si="331"/>
        <v>1749.3799997857873</v>
      </c>
      <c r="M591" s="135">
        <f t="shared" si="332"/>
        <v>25100.590749863022</v>
      </c>
      <c r="N591" s="135">
        <f t="shared" si="333"/>
        <v>26003.279861460283</v>
      </c>
      <c r="O591" s="135">
        <f t="shared" si="334"/>
        <v>0</v>
      </c>
      <c r="P591" s="135">
        <f t="shared" si="335"/>
        <v>0</v>
      </c>
      <c r="Q591" s="135">
        <f t="shared" si="336"/>
        <v>0</v>
      </c>
      <c r="R591" s="135">
        <f t="shared" si="337"/>
        <v>0</v>
      </c>
      <c r="S591" s="135">
        <f t="shared" si="338"/>
        <v>0</v>
      </c>
      <c r="T591" s="135">
        <f t="shared" si="339"/>
        <v>0</v>
      </c>
      <c r="U591" s="135">
        <f t="shared" si="340"/>
        <v>0</v>
      </c>
      <c r="V591" s="135">
        <f t="shared" si="341"/>
        <v>0</v>
      </c>
      <c r="W591" s="135">
        <f t="shared" si="342"/>
        <v>0</v>
      </c>
      <c r="X591" s="135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 x14ac:dyDescent="0.2">
      <c r="A592" s="44">
        <f t="shared" si="308"/>
        <v>569</v>
      </c>
      <c r="B592" s="44"/>
      <c r="C592" s="136">
        <v>35600</v>
      </c>
      <c r="D592" s="44"/>
      <c r="E592" s="137" t="s">
        <v>332</v>
      </c>
      <c r="G592" s="43">
        <v>1.5</v>
      </c>
      <c r="H592" s="135" t="str">
        <f t="shared" si="328"/>
        <v>Winter Volumes</v>
      </c>
      <c r="I592" s="42">
        <f>'Plt. Class.'!L$50</f>
        <v>207331.72500000006</v>
      </c>
      <c r="J592" s="135">
        <f t="shared" si="329"/>
        <v>78501.827136991196</v>
      </c>
      <c r="K592" s="135">
        <f t="shared" si="330"/>
        <v>48575.174974365014</v>
      </c>
      <c r="L592" s="135">
        <f t="shared" si="331"/>
        <v>2656.3362799152928</v>
      </c>
      <c r="M592" s="135">
        <f t="shared" si="332"/>
        <v>38113.851687073031</v>
      </c>
      <c r="N592" s="135">
        <f t="shared" si="333"/>
        <v>39484.534921655533</v>
      </c>
      <c r="O592" s="135">
        <f t="shared" si="334"/>
        <v>0</v>
      </c>
      <c r="P592" s="135">
        <f t="shared" si="335"/>
        <v>0</v>
      </c>
      <c r="Q592" s="135">
        <f t="shared" si="336"/>
        <v>0</v>
      </c>
      <c r="R592" s="135">
        <f t="shared" si="337"/>
        <v>0</v>
      </c>
      <c r="S592" s="135">
        <f t="shared" si="338"/>
        <v>0</v>
      </c>
      <c r="T592" s="135">
        <f t="shared" si="339"/>
        <v>0</v>
      </c>
      <c r="U592" s="135">
        <f t="shared" si="340"/>
        <v>0</v>
      </c>
      <c r="V592" s="135">
        <f t="shared" si="341"/>
        <v>0</v>
      </c>
      <c r="W592" s="135">
        <f t="shared" si="342"/>
        <v>0</v>
      </c>
      <c r="X592" s="135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 x14ac:dyDescent="0.2">
      <c r="A593" s="44">
        <f t="shared" si="308"/>
        <v>570</v>
      </c>
      <c r="B593" s="44"/>
      <c r="C593" s="44"/>
      <c r="D593" s="44"/>
      <c r="E593" s="44"/>
      <c r="G593" s="43"/>
      <c r="H593" s="135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 x14ac:dyDescent="0.2">
      <c r="A594" s="44">
        <f t="shared" si="308"/>
        <v>571</v>
      </c>
      <c r="B594" s="44"/>
      <c r="C594" s="44"/>
      <c r="D594" s="44" t="s">
        <v>345</v>
      </c>
      <c r="E594" s="44"/>
      <c r="G594" s="43"/>
      <c r="H594" s="135"/>
      <c r="I594" s="42">
        <f>'Plt. Class.'!L$52</f>
        <v>7509555.1441985061</v>
      </c>
      <c r="J594" s="42">
        <f>SUM(J576:J592)</f>
        <v>2843336.2033985578</v>
      </c>
      <c r="K594" s="42">
        <f t="shared" ref="K594:X594" si="345">SUM(K576:K592)</f>
        <v>1759392.8527295338</v>
      </c>
      <c r="L594" s="42">
        <f t="shared" si="345"/>
        <v>96212.500887449816</v>
      </c>
      <c r="M594" s="42">
        <f t="shared" si="345"/>
        <v>1380483.7199993304</v>
      </c>
      <c r="N594" s="42">
        <f t="shared" si="345"/>
        <v>1430129.8671836341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 x14ac:dyDescent="0.2">
      <c r="A595" s="44">
        <f t="shared" si="308"/>
        <v>572</v>
      </c>
      <c r="B595" s="44"/>
      <c r="C595" s="44"/>
      <c r="D595" s="44"/>
      <c r="E595" s="44"/>
      <c r="G595" s="43"/>
      <c r="H595" s="135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 x14ac:dyDescent="0.2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5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 x14ac:dyDescent="0.2">
      <c r="A597" s="44">
        <f t="shared" si="308"/>
        <v>574</v>
      </c>
      <c r="B597" s="44"/>
      <c r="C597" s="44"/>
      <c r="D597" s="44"/>
      <c r="E597" s="44"/>
      <c r="G597" s="43"/>
      <c r="H597" s="135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 x14ac:dyDescent="0.2">
      <c r="A598" s="44">
        <f t="shared" si="308"/>
        <v>575</v>
      </c>
      <c r="B598" s="44"/>
      <c r="C598" s="136">
        <v>36510</v>
      </c>
      <c r="E598" s="44" t="s">
        <v>115</v>
      </c>
      <c r="G598" s="43">
        <v>99</v>
      </c>
      <c r="H598" s="135" t="str">
        <f t="shared" ref="H598:H605" si="346">VLOOKUP($G598,alloc,3)</f>
        <v>-</v>
      </c>
      <c r="I598" s="42">
        <f>'Plt. Class.'!L$56</f>
        <v>0</v>
      </c>
      <c r="J598" s="135">
        <f t="shared" ref="J598:J605" si="347">$I598*VLOOKUP($G598,alloc,6)</f>
        <v>0</v>
      </c>
      <c r="K598" s="135">
        <f t="shared" ref="K598:K605" si="348">$I598*VLOOKUP($G598,alloc,7)</f>
        <v>0</v>
      </c>
      <c r="L598" s="135">
        <f t="shared" ref="L598:L605" si="349">$I598*VLOOKUP($G598,alloc,8)</f>
        <v>0</v>
      </c>
      <c r="M598" s="135">
        <f t="shared" ref="M598:M605" si="350">$I598*VLOOKUP($G598,alloc,9)</f>
        <v>0</v>
      </c>
      <c r="N598" s="135">
        <f t="shared" ref="N598:N605" si="351">$I598*VLOOKUP($G598,alloc,10)</f>
        <v>0</v>
      </c>
      <c r="O598" s="135">
        <f t="shared" ref="O598:O605" si="352">$I598*VLOOKUP($G598,alloc,11)</f>
        <v>0</v>
      </c>
      <c r="P598" s="135">
        <f t="shared" ref="P598:P605" si="353">$I598*VLOOKUP($G598,alloc,12)</f>
        <v>0</v>
      </c>
      <c r="Q598" s="135">
        <f t="shared" ref="Q598:Q605" si="354">$I598*VLOOKUP($G598,alloc,13)</f>
        <v>0</v>
      </c>
      <c r="R598" s="135">
        <f t="shared" ref="R598:R605" si="355">$I598*VLOOKUP($G598,alloc,14)</f>
        <v>0</v>
      </c>
      <c r="S598" s="135">
        <f t="shared" ref="S598:S605" si="356">$I598*VLOOKUP($G598,alloc,15)</f>
        <v>0</v>
      </c>
      <c r="T598" s="135">
        <f t="shared" ref="T598:T605" si="357">$I598*VLOOKUP($G598,alloc,16)</f>
        <v>0</v>
      </c>
      <c r="U598" s="135">
        <f t="shared" ref="U598:U605" si="358">$I598*VLOOKUP($G598,alloc,17)</f>
        <v>0</v>
      </c>
      <c r="V598" s="135">
        <f t="shared" ref="V598:V605" si="359">$I598*VLOOKUP($G598,alloc,18)</f>
        <v>0</v>
      </c>
      <c r="W598" s="135">
        <f t="shared" ref="W598:W605" si="360">$I598*VLOOKUP($G598,alloc,19)</f>
        <v>0</v>
      </c>
      <c r="X598" s="135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 x14ac:dyDescent="0.2">
      <c r="A599" s="44">
        <f t="shared" si="308"/>
        <v>576</v>
      </c>
      <c r="B599" s="44"/>
      <c r="C599" s="136">
        <v>36520</v>
      </c>
      <c r="E599" s="44" t="s">
        <v>137</v>
      </c>
      <c r="G599" s="43">
        <v>99</v>
      </c>
      <c r="H599" s="135" t="str">
        <f t="shared" si="346"/>
        <v>-</v>
      </c>
      <c r="I599" s="42">
        <f>'Plt. Class.'!L$57</f>
        <v>0</v>
      </c>
      <c r="J599" s="135">
        <f t="shared" si="347"/>
        <v>0</v>
      </c>
      <c r="K599" s="135">
        <f t="shared" si="348"/>
        <v>0</v>
      </c>
      <c r="L599" s="135">
        <f t="shared" si="349"/>
        <v>0</v>
      </c>
      <c r="M599" s="135">
        <f t="shared" si="350"/>
        <v>0</v>
      </c>
      <c r="N599" s="135">
        <f t="shared" si="351"/>
        <v>0</v>
      </c>
      <c r="O599" s="135">
        <f t="shared" si="352"/>
        <v>0</v>
      </c>
      <c r="P599" s="135">
        <f t="shared" si="353"/>
        <v>0</v>
      </c>
      <c r="Q599" s="135">
        <f t="shared" si="354"/>
        <v>0</v>
      </c>
      <c r="R599" s="135">
        <f t="shared" si="355"/>
        <v>0</v>
      </c>
      <c r="S599" s="135">
        <f t="shared" si="356"/>
        <v>0</v>
      </c>
      <c r="T599" s="135">
        <f t="shared" si="357"/>
        <v>0</v>
      </c>
      <c r="U599" s="135">
        <f t="shared" si="358"/>
        <v>0</v>
      </c>
      <c r="V599" s="135">
        <f t="shared" si="359"/>
        <v>0</v>
      </c>
      <c r="W599" s="135">
        <f t="shared" si="360"/>
        <v>0</v>
      </c>
      <c r="X599" s="135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 x14ac:dyDescent="0.2">
      <c r="A600" s="44">
        <f t="shared" si="308"/>
        <v>577</v>
      </c>
      <c r="B600" s="44"/>
      <c r="C600" s="136">
        <v>36602</v>
      </c>
      <c r="E600" s="137" t="s">
        <v>139</v>
      </c>
      <c r="G600" s="43">
        <v>99</v>
      </c>
      <c r="H600" s="135" t="str">
        <f t="shared" si="346"/>
        <v>-</v>
      </c>
      <c r="I600" s="42">
        <f>'Plt. Class.'!L$58</f>
        <v>0</v>
      </c>
      <c r="J600" s="135">
        <f t="shared" si="347"/>
        <v>0</v>
      </c>
      <c r="K600" s="135">
        <f t="shared" si="348"/>
        <v>0</v>
      </c>
      <c r="L600" s="135">
        <f t="shared" si="349"/>
        <v>0</v>
      </c>
      <c r="M600" s="135">
        <f t="shared" si="350"/>
        <v>0</v>
      </c>
      <c r="N600" s="135">
        <f t="shared" si="351"/>
        <v>0</v>
      </c>
      <c r="O600" s="135">
        <f t="shared" si="352"/>
        <v>0</v>
      </c>
      <c r="P600" s="135">
        <f t="shared" si="353"/>
        <v>0</v>
      </c>
      <c r="Q600" s="135">
        <f t="shared" si="354"/>
        <v>0</v>
      </c>
      <c r="R600" s="135">
        <f t="shared" si="355"/>
        <v>0</v>
      </c>
      <c r="S600" s="135">
        <f t="shared" si="356"/>
        <v>0</v>
      </c>
      <c r="T600" s="135">
        <f t="shared" si="357"/>
        <v>0</v>
      </c>
      <c r="U600" s="135">
        <f t="shared" si="358"/>
        <v>0</v>
      </c>
      <c r="V600" s="135">
        <f t="shared" si="359"/>
        <v>0</v>
      </c>
      <c r="W600" s="135">
        <f t="shared" si="360"/>
        <v>0</v>
      </c>
      <c r="X600" s="135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 x14ac:dyDescent="0.2">
      <c r="A601" s="44">
        <f t="shared" si="308"/>
        <v>578</v>
      </c>
      <c r="B601" s="44"/>
      <c r="C601" s="136">
        <v>36603</v>
      </c>
      <c r="E601" s="137" t="s">
        <v>270</v>
      </c>
      <c r="G601" s="43">
        <v>99</v>
      </c>
      <c r="H601" s="135" t="str">
        <f t="shared" si="346"/>
        <v>-</v>
      </c>
      <c r="I601" s="42">
        <f>'Plt. Class.'!L$59</f>
        <v>0</v>
      </c>
      <c r="J601" s="135">
        <f t="shared" si="347"/>
        <v>0</v>
      </c>
      <c r="K601" s="135">
        <f t="shared" si="348"/>
        <v>0</v>
      </c>
      <c r="L601" s="135">
        <f t="shared" si="349"/>
        <v>0</v>
      </c>
      <c r="M601" s="135">
        <f t="shared" si="350"/>
        <v>0</v>
      </c>
      <c r="N601" s="135">
        <f t="shared" si="351"/>
        <v>0</v>
      </c>
      <c r="O601" s="135">
        <f t="shared" si="352"/>
        <v>0</v>
      </c>
      <c r="P601" s="135">
        <f t="shared" si="353"/>
        <v>0</v>
      </c>
      <c r="Q601" s="135">
        <f t="shared" si="354"/>
        <v>0</v>
      </c>
      <c r="R601" s="135">
        <f t="shared" si="355"/>
        <v>0</v>
      </c>
      <c r="S601" s="135">
        <f t="shared" si="356"/>
        <v>0</v>
      </c>
      <c r="T601" s="135">
        <f t="shared" si="357"/>
        <v>0</v>
      </c>
      <c r="U601" s="135">
        <f t="shared" si="358"/>
        <v>0</v>
      </c>
      <c r="V601" s="135">
        <f t="shared" si="359"/>
        <v>0</v>
      </c>
      <c r="W601" s="135">
        <f t="shared" si="360"/>
        <v>0</v>
      </c>
      <c r="X601" s="135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 x14ac:dyDescent="0.2">
      <c r="A602" s="44">
        <f t="shared" si="308"/>
        <v>579</v>
      </c>
      <c r="B602" s="44"/>
      <c r="C602" s="136">
        <v>36700</v>
      </c>
      <c r="E602" s="137" t="s">
        <v>271</v>
      </c>
      <c r="G602" s="43">
        <v>99</v>
      </c>
      <c r="H602" s="135" t="str">
        <f t="shared" si="346"/>
        <v>-</v>
      </c>
      <c r="I602" s="42">
        <f>'Plt. Class.'!L$60</f>
        <v>0</v>
      </c>
      <c r="J602" s="135">
        <f t="shared" si="347"/>
        <v>0</v>
      </c>
      <c r="K602" s="135">
        <f t="shared" si="348"/>
        <v>0</v>
      </c>
      <c r="L602" s="135">
        <f t="shared" si="349"/>
        <v>0</v>
      </c>
      <c r="M602" s="135">
        <f t="shared" si="350"/>
        <v>0</v>
      </c>
      <c r="N602" s="135">
        <f t="shared" si="351"/>
        <v>0</v>
      </c>
      <c r="O602" s="135">
        <f t="shared" si="352"/>
        <v>0</v>
      </c>
      <c r="P602" s="135">
        <f t="shared" si="353"/>
        <v>0</v>
      </c>
      <c r="Q602" s="135">
        <f t="shared" si="354"/>
        <v>0</v>
      </c>
      <c r="R602" s="135">
        <f t="shared" si="355"/>
        <v>0</v>
      </c>
      <c r="S602" s="135">
        <f t="shared" si="356"/>
        <v>0</v>
      </c>
      <c r="T602" s="135">
        <f t="shared" si="357"/>
        <v>0</v>
      </c>
      <c r="U602" s="135">
        <f t="shared" si="358"/>
        <v>0</v>
      </c>
      <c r="V602" s="135">
        <f t="shared" si="359"/>
        <v>0</v>
      </c>
      <c r="W602" s="135">
        <f t="shared" si="360"/>
        <v>0</v>
      </c>
      <c r="X602" s="135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 x14ac:dyDescent="0.2">
      <c r="A603" s="44">
        <f t="shared" si="308"/>
        <v>580</v>
      </c>
      <c r="B603" s="44"/>
      <c r="C603" s="136">
        <v>36701</v>
      </c>
      <c r="E603" s="137" t="s">
        <v>272</v>
      </c>
      <c r="G603" s="43">
        <v>99</v>
      </c>
      <c r="H603" s="135" t="str">
        <f t="shared" si="346"/>
        <v>-</v>
      </c>
      <c r="I603" s="42">
        <f>'Plt. Class.'!L$61</f>
        <v>0</v>
      </c>
      <c r="J603" s="135">
        <f t="shared" si="347"/>
        <v>0</v>
      </c>
      <c r="K603" s="135">
        <f t="shared" si="348"/>
        <v>0</v>
      </c>
      <c r="L603" s="135">
        <f t="shared" si="349"/>
        <v>0</v>
      </c>
      <c r="M603" s="135">
        <f t="shared" si="350"/>
        <v>0</v>
      </c>
      <c r="N603" s="135">
        <f t="shared" si="351"/>
        <v>0</v>
      </c>
      <c r="O603" s="135">
        <f t="shared" si="352"/>
        <v>0</v>
      </c>
      <c r="P603" s="135">
        <f t="shared" si="353"/>
        <v>0</v>
      </c>
      <c r="Q603" s="135">
        <f t="shared" si="354"/>
        <v>0</v>
      </c>
      <c r="R603" s="135">
        <f t="shared" si="355"/>
        <v>0</v>
      </c>
      <c r="S603" s="135">
        <f t="shared" si="356"/>
        <v>0</v>
      </c>
      <c r="T603" s="135">
        <f t="shared" si="357"/>
        <v>0</v>
      </c>
      <c r="U603" s="135">
        <f t="shared" si="358"/>
        <v>0</v>
      </c>
      <c r="V603" s="135">
        <f t="shared" si="359"/>
        <v>0</v>
      </c>
      <c r="W603" s="135">
        <f t="shared" si="360"/>
        <v>0</v>
      </c>
      <c r="X603" s="135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 x14ac:dyDescent="0.2">
      <c r="A604" s="44">
        <f t="shared" si="308"/>
        <v>581</v>
      </c>
      <c r="B604" s="44"/>
      <c r="C604" s="136">
        <v>36900</v>
      </c>
      <c r="E604" s="137" t="s">
        <v>273</v>
      </c>
      <c r="G604" s="43">
        <v>99</v>
      </c>
      <c r="H604" s="135" t="str">
        <f t="shared" si="346"/>
        <v>-</v>
      </c>
      <c r="I604" s="42">
        <f>'Plt. Class.'!L$62</f>
        <v>0</v>
      </c>
      <c r="J604" s="135">
        <f t="shared" si="347"/>
        <v>0</v>
      </c>
      <c r="K604" s="135">
        <f t="shared" si="348"/>
        <v>0</v>
      </c>
      <c r="L604" s="135">
        <f t="shared" si="349"/>
        <v>0</v>
      </c>
      <c r="M604" s="135">
        <f t="shared" si="350"/>
        <v>0</v>
      </c>
      <c r="N604" s="135">
        <f t="shared" si="351"/>
        <v>0</v>
      </c>
      <c r="O604" s="135">
        <f t="shared" si="352"/>
        <v>0</v>
      </c>
      <c r="P604" s="135">
        <f t="shared" si="353"/>
        <v>0</v>
      </c>
      <c r="Q604" s="135">
        <f t="shared" si="354"/>
        <v>0</v>
      </c>
      <c r="R604" s="135">
        <f t="shared" si="355"/>
        <v>0</v>
      </c>
      <c r="S604" s="135">
        <f t="shared" si="356"/>
        <v>0</v>
      </c>
      <c r="T604" s="135">
        <f t="shared" si="357"/>
        <v>0</v>
      </c>
      <c r="U604" s="135">
        <f t="shared" si="358"/>
        <v>0</v>
      </c>
      <c r="V604" s="135">
        <f t="shared" si="359"/>
        <v>0</v>
      </c>
      <c r="W604" s="135">
        <f t="shared" si="360"/>
        <v>0</v>
      </c>
      <c r="X604" s="135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 x14ac:dyDescent="0.2">
      <c r="A605" s="44">
        <f t="shared" si="308"/>
        <v>582</v>
      </c>
      <c r="B605" s="44"/>
      <c r="C605" s="136">
        <v>36901</v>
      </c>
      <c r="E605" s="137" t="s">
        <v>273</v>
      </c>
      <c r="G605" s="43">
        <v>99</v>
      </c>
      <c r="H605" s="135" t="str">
        <f t="shared" si="346"/>
        <v>-</v>
      </c>
      <c r="I605" s="42">
        <f>'Plt. Class.'!L$63</f>
        <v>0</v>
      </c>
      <c r="J605" s="135">
        <f t="shared" si="347"/>
        <v>0</v>
      </c>
      <c r="K605" s="135">
        <f t="shared" si="348"/>
        <v>0</v>
      </c>
      <c r="L605" s="135">
        <f t="shared" si="349"/>
        <v>0</v>
      </c>
      <c r="M605" s="135">
        <f t="shared" si="350"/>
        <v>0</v>
      </c>
      <c r="N605" s="135">
        <f t="shared" si="351"/>
        <v>0</v>
      </c>
      <c r="O605" s="135">
        <f t="shared" si="352"/>
        <v>0</v>
      </c>
      <c r="P605" s="135">
        <f t="shared" si="353"/>
        <v>0</v>
      </c>
      <c r="Q605" s="135">
        <f t="shared" si="354"/>
        <v>0</v>
      </c>
      <c r="R605" s="135">
        <f t="shared" si="355"/>
        <v>0</v>
      </c>
      <c r="S605" s="135">
        <f t="shared" si="356"/>
        <v>0</v>
      </c>
      <c r="T605" s="135">
        <f t="shared" si="357"/>
        <v>0</v>
      </c>
      <c r="U605" s="135">
        <f t="shared" si="358"/>
        <v>0</v>
      </c>
      <c r="V605" s="135">
        <f t="shared" si="359"/>
        <v>0</v>
      </c>
      <c r="W605" s="135">
        <f t="shared" si="360"/>
        <v>0</v>
      </c>
      <c r="X605" s="135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 x14ac:dyDescent="0.2">
      <c r="A606" s="44">
        <f t="shared" si="308"/>
        <v>583</v>
      </c>
      <c r="B606" s="44"/>
      <c r="C606" s="44"/>
      <c r="D606" s="44"/>
      <c r="E606" s="44"/>
      <c r="G606" s="43"/>
      <c r="H606" s="135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 x14ac:dyDescent="0.2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5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 x14ac:dyDescent="0.2">
      <c r="A608" s="44">
        <f t="shared" si="308"/>
        <v>585</v>
      </c>
      <c r="B608" s="44"/>
      <c r="C608" s="44"/>
      <c r="D608" s="44"/>
      <c r="E608" s="44"/>
      <c r="G608" s="43"/>
      <c r="H608" s="135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 x14ac:dyDescent="0.2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5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 x14ac:dyDescent="0.2">
      <c r="A610" s="44">
        <f t="shared" si="308"/>
        <v>587</v>
      </c>
      <c r="B610" s="44"/>
      <c r="C610" s="44"/>
      <c r="D610" s="44"/>
      <c r="E610" s="44"/>
      <c r="G610" s="43"/>
      <c r="H610" s="135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 x14ac:dyDescent="0.2">
      <c r="A611" s="44">
        <f t="shared" si="308"/>
        <v>588</v>
      </c>
      <c r="B611" s="44"/>
      <c r="C611" s="136">
        <v>37400</v>
      </c>
      <c r="E611" s="137" t="s">
        <v>115</v>
      </c>
      <c r="G611" s="43">
        <v>1</v>
      </c>
      <c r="H611" s="135" t="str">
        <f t="shared" ref="H611:H631" si="364">VLOOKUP($G611,alloc,3)</f>
        <v>Mcf</v>
      </c>
      <c r="I611" s="42">
        <f>'Plt. Class.'!L$69</f>
        <v>0</v>
      </c>
      <c r="J611" s="135">
        <f t="shared" ref="J611:J631" si="365">$I611*VLOOKUP($G611,alloc,6)</f>
        <v>0</v>
      </c>
      <c r="K611" s="135">
        <f t="shared" ref="K611:K631" si="366">$I611*VLOOKUP($G611,alloc,7)</f>
        <v>0</v>
      </c>
      <c r="L611" s="135">
        <f t="shared" ref="L611:L631" si="367">$I611*VLOOKUP($G611,alloc,8)</f>
        <v>0</v>
      </c>
      <c r="M611" s="135">
        <f t="shared" ref="M611:M631" si="368">$I611*VLOOKUP($G611,alloc,9)</f>
        <v>0</v>
      </c>
      <c r="N611" s="135">
        <f t="shared" ref="N611:N631" si="369">$I611*VLOOKUP($G611,alloc,10)</f>
        <v>0</v>
      </c>
      <c r="O611" s="135">
        <f t="shared" ref="O611:O631" si="370">$I611*VLOOKUP($G611,alloc,11)</f>
        <v>0</v>
      </c>
      <c r="P611" s="135">
        <f t="shared" ref="P611:P631" si="371">$I611*VLOOKUP($G611,alloc,12)</f>
        <v>0</v>
      </c>
      <c r="Q611" s="135">
        <f t="shared" ref="Q611:Q631" si="372">$I611*VLOOKUP($G611,alloc,13)</f>
        <v>0</v>
      </c>
      <c r="R611" s="135">
        <f t="shared" ref="R611:R631" si="373">$I611*VLOOKUP($G611,alloc,14)</f>
        <v>0</v>
      </c>
      <c r="S611" s="135">
        <f t="shared" ref="S611:S631" si="374">$I611*VLOOKUP($G611,alloc,15)</f>
        <v>0</v>
      </c>
      <c r="T611" s="135">
        <f t="shared" ref="T611:T631" si="375">$I611*VLOOKUP($G611,alloc,16)</f>
        <v>0</v>
      </c>
      <c r="U611" s="135">
        <f t="shared" ref="U611:U631" si="376">$I611*VLOOKUP($G611,alloc,17)</f>
        <v>0</v>
      </c>
      <c r="V611" s="135">
        <f t="shared" ref="V611:V631" si="377">$I611*VLOOKUP($G611,alloc,18)</f>
        <v>0</v>
      </c>
      <c r="W611" s="135">
        <f t="shared" ref="W611:W631" si="378">$I611*VLOOKUP($G611,alloc,19)</f>
        <v>0</v>
      </c>
      <c r="X611" s="135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 x14ac:dyDescent="0.2">
      <c r="A612" s="44">
        <f t="shared" si="308"/>
        <v>589</v>
      </c>
      <c r="B612" s="44"/>
      <c r="C612" s="136">
        <v>37401</v>
      </c>
      <c r="E612" s="137" t="s">
        <v>274</v>
      </c>
      <c r="G612" s="43">
        <v>1</v>
      </c>
      <c r="H612" s="135" t="str">
        <f t="shared" si="364"/>
        <v>Mcf</v>
      </c>
      <c r="I612" s="42">
        <f>'Plt. Class.'!L$70</f>
        <v>0</v>
      </c>
      <c r="J612" s="135">
        <f t="shared" si="365"/>
        <v>0</v>
      </c>
      <c r="K612" s="135">
        <f t="shared" si="366"/>
        <v>0</v>
      </c>
      <c r="L612" s="135">
        <f t="shared" si="367"/>
        <v>0</v>
      </c>
      <c r="M612" s="135">
        <f t="shared" si="368"/>
        <v>0</v>
      </c>
      <c r="N612" s="135">
        <f t="shared" si="369"/>
        <v>0</v>
      </c>
      <c r="O612" s="135">
        <f t="shared" si="370"/>
        <v>0</v>
      </c>
      <c r="P612" s="135">
        <f t="shared" si="371"/>
        <v>0</v>
      </c>
      <c r="Q612" s="135">
        <f t="shared" si="372"/>
        <v>0</v>
      </c>
      <c r="R612" s="135">
        <f t="shared" si="373"/>
        <v>0</v>
      </c>
      <c r="S612" s="135">
        <f t="shared" si="374"/>
        <v>0</v>
      </c>
      <c r="T612" s="135">
        <f t="shared" si="375"/>
        <v>0</v>
      </c>
      <c r="U612" s="135">
        <f t="shared" si="376"/>
        <v>0</v>
      </c>
      <c r="V612" s="135">
        <f t="shared" si="377"/>
        <v>0</v>
      </c>
      <c r="W612" s="135">
        <f t="shared" si="378"/>
        <v>0</v>
      </c>
      <c r="X612" s="135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 x14ac:dyDescent="0.2">
      <c r="A613" s="44">
        <f t="shared" si="308"/>
        <v>590</v>
      </c>
      <c r="B613" s="44"/>
      <c r="C613" s="136">
        <v>37402</v>
      </c>
      <c r="E613" s="137" t="s">
        <v>275</v>
      </c>
      <c r="G613" s="43">
        <v>1</v>
      </c>
      <c r="H613" s="135" t="str">
        <f t="shared" si="364"/>
        <v>Mcf</v>
      </c>
      <c r="I613" s="42">
        <f>'Plt. Class.'!L$71</f>
        <v>0</v>
      </c>
      <c r="J613" s="135">
        <f t="shared" si="365"/>
        <v>0</v>
      </c>
      <c r="K613" s="135">
        <f t="shared" si="366"/>
        <v>0</v>
      </c>
      <c r="L613" s="135">
        <f t="shared" si="367"/>
        <v>0</v>
      </c>
      <c r="M613" s="135">
        <f t="shared" si="368"/>
        <v>0</v>
      </c>
      <c r="N613" s="135">
        <f t="shared" si="369"/>
        <v>0</v>
      </c>
      <c r="O613" s="135">
        <f t="shared" si="370"/>
        <v>0</v>
      </c>
      <c r="P613" s="135">
        <f t="shared" si="371"/>
        <v>0</v>
      </c>
      <c r="Q613" s="135">
        <f t="shared" si="372"/>
        <v>0</v>
      </c>
      <c r="R613" s="135">
        <f t="shared" si="373"/>
        <v>0</v>
      </c>
      <c r="S613" s="135">
        <f t="shared" si="374"/>
        <v>0</v>
      </c>
      <c r="T613" s="135">
        <f t="shared" si="375"/>
        <v>0</v>
      </c>
      <c r="U613" s="135">
        <f t="shared" si="376"/>
        <v>0</v>
      </c>
      <c r="V613" s="135">
        <f t="shared" si="377"/>
        <v>0</v>
      </c>
      <c r="W613" s="135">
        <f t="shared" si="378"/>
        <v>0</v>
      </c>
      <c r="X613" s="135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 x14ac:dyDescent="0.2">
      <c r="A614" s="44">
        <f t="shared" si="308"/>
        <v>591</v>
      </c>
      <c r="B614" s="44"/>
      <c r="C614" s="136">
        <v>37403</v>
      </c>
      <c r="E614" s="137" t="s">
        <v>276</v>
      </c>
      <c r="G614" s="43">
        <v>1</v>
      </c>
      <c r="H614" s="135" t="str">
        <f t="shared" si="364"/>
        <v>Mcf</v>
      </c>
      <c r="I614" s="42">
        <f>'Plt. Class.'!L$72</f>
        <v>0</v>
      </c>
      <c r="J614" s="135">
        <f t="shared" si="365"/>
        <v>0</v>
      </c>
      <c r="K614" s="135">
        <f t="shared" si="366"/>
        <v>0</v>
      </c>
      <c r="L614" s="135">
        <f t="shared" si="367"/>
        <v>0</v>
      </c>
      <c r="M614" s="135">
        <f t="shared" si="368"/>
        <v>0</v>
      </c>
      <c r="N614" s="135">
        <f t="shared" si="369"/>
        <v>0</v>
      </c>
      <c r="O614" s="135">
        <f t="shared" si="370"/>
        <v>0</v>
      </c>
      <c r="P614" s="135">
        <f t="shared" si="371"/>
        <v>0</v>
      </c>
      <c r="Q614" s="135">
        <f t="shared" si="372"/>
        <v>0</v>
      </c>
      <c r="R614" s="135">
        <f t="shared" si="373"/>
        <v>0</v>
      </c>
      <c r="S614" s="135">
        <f t="shared" si="374"/>
        <v>0</v>
      </c>
      <c r="T614" s="135">
        <f t="shared" si="375"/>
        <v>0</v>
      </c>
      <c r="U614" s="135">
        <f t="shared" si="376"/>
        <v>0</v>
      </c>
      <c r="V614" s="135">
        <f t="shared" si="377"/>
        <v>0</v>
      </c>
      <c r="W614" s="135">
        <f t="shared" si="378"/>
        <v>0</v>
      </c>
      <c r="X614" s="135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 x14ac:dyDescent="0.2">
      <c r="A615" s="44">
        <f t="shared" si="308"/>
        <v>592</v>
      </c>
      <c r="B615" s="44"/>
      <c r="C615" s="136">
        <v>37500</v>
      </c>
      <c r="E615" s="137" t="s">
        <v>139</v>
      </c>
      <c r="G615" s="43">
        <v>1</v>
      </c>
      <c r="H615" s="135" t="str">
        <f t="shared" si="364"/>
        <v>Mcf</v>
      </c>
      <c r="I615" s="42">
        <f>'Plt. Class.'!L$73</f>
        <v>0</v>
      </c>
      <c r="J615" s="135">
        <f t="shared" si="365"/>
        <v>0</v>
      </c>
      <c r="K615" s="135">
        <f t="shared" si="366"/>
        <v>0</v>
      </c>
      <c r="L615" s="135">
        <f t="shared" si="367"/>
        <v>0</v>
      </c>
      <c r="M615" s="135">
        <f t="shared" si="368"/>
        <v>0</v>
      </c>
      <c r="N615" s="135">
        <f t="shared" si="369"/>
        <v>0</v>
      </c>
      <c r="O615" s="135">
        <f t="shared" si="370"/>
        <v>0</v>
      </c>
      <c r="P615" s="135">
        <f t="shared" si="371"/>
        <v>0</v>
      </c>
      <c r="Q615" s="135">
        <f t="shared" si="372"/>
        <v>0</v>
      </c>
      <c r="R615" s="135">
        <f t="shared" si="373"/>
        <v>0</v>
      </c>
      <c r="S615" s="135">
        <f t="shared" si="374"/>
        <v>0</v>
      </c>
      <c r="T615" s="135">
        <f t="shared" si="375"/>
        <v>0</v>
      </c>
      <c r="U615" s="135">
        <f t="shared" si="376"/>
        <v>0</v>
      </c>
      <c r="V615" s="135">
        <f t="shared" si="377"/>
        <v>0</v>
      </c>
      <c r="W615" s="135">
        <f t="shared" si="378"/>
        <v>0</v>
      </c>
      <c r="X615" s="135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 x14ac:dyDescent="0.2">
      <c r="A616" s="44">
        <f t="shared" si="308"/>
        <v>593</v>
      </c>
      <c r="B616" s="44"/>
      <c r="C616" s="136">
        <v>37501</v>
      </c>
      <c r="E616" s="137" t="s">
        <v>277</v>
      </c>
      <c r="G616" s="43">
        <v>1</v>
      </c>
      <c r="H616" s="135" t="str">
        <f t="shared" si="364"/>
        <v>Mcf</v>
      </c>
      <c r="I616" s="42">
        <f>'Plt. Class.'!L$74</f>
        <v>0</v>
      </c>
      <c r="J616" s="135">
        <f t="shared" si="365"/>
        <v>0</v>
      </c>
      <c r="K616" s="135">
        <f t="shared" si="366"/>
        <v>0</v>
      </c>
      <c r="L616" s="135">
        <f t="shared" si="367"/>
        <v>0</v>
      </c>
      <c r="M616" s="135">
        <f t="shared" si="368"/>
        <v>0</v>
      </c>
      <c r="N616" s="135">
        <f t="shared" si="369"/>
        <v>0</v>
      </c>
      <c r="O616" s="135">
        <f t="shared" si="370"/>
        <v>0</v>
      </c>
      <c r="P616" s="135">
        <f t="shared" si="371"/>
        <v>0</v>
      </c>
      <c r="Q616" s="135">
        <f t="shared" si="372"/>
        <v>0</v>
      </c>
      <c r="R616" s="135">
        <f t="shared" si="373"/>
        <v>0</v>
      </c>
      <c r="S616" s="135">
        <f t="shared" si="374"/>
        <v>0</v>
      </c>
      <c r="T616" s="135">
        <f t="shared" si="375"/>
        <v>0</v>
      </c>
      <c r="U616" s="135">
        <f t="shared" si="376"/>
        <v>0</v>
      </c>
      <c r="V616" s="135">
        <f t="shared" si="377"/>
        <v>0</v>
      </c>
      <c r="W616" s="135">
        <f t="shared" si="378"/>
        <v>0</v>
      </c>
      <c r="X616" s="135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 x14ac:dyDescent="0.2">
      <c r="A617" s="44">
        <f t="shared" si="308"/>
        <v>594</v>
      </c>
      <c r="B617" s="44"/>
      <c r="C617" s="136">
        <v>37502</v>
      </c>
      <c r="E617" s="137" t="s">
        <v>275</v>
      </c>
      <c r="G617" s="43">
        <v>1</v>
      </c>
      <c r="H617" s="135" t="str">
        <f t="shared" si="364"/>
        <v>Mcf</v>
      </c>
      <c r="I617" s="42">
        <f>'Plt. Class.'!L$75</f>
        <v>0</v>
      </c>
      <c r="J617" s="135">
        <f t="shared" si="365"/>
        <v>0</v>
      </c>
      <c r="K617" s="135">
        <f t="shared" si="366"/>
        <v>0</v>
      </c>
      <c r="L617" s="135">
        <f t="shared" si="367"/>
        <v>0</v>
      </c>
      <c r="M617" s="135">
        <f t="shared" si="368"/>
        <v>0</v>
      </c>
      <c r="N617" s="135">
        <f t="shared" si="369"/>
        <v>0</v>
      </c>
      <c r="O617" s="135">
        <f t="shared" si="370"/>
        <v>0</v>
      </c>
      <c r="P617" s="135">
        <f t="shared" si="371"/>
        <v>0</v>
      </c>
      <c r="Q617" s="135">
        <f t="shared" si="372"/>
        <v>0</v>
      </c>
      <c r="R617" s="135">
        <f t="shared" si="373"/>
        <v>0</v>
      </c>
      <c r="S617" s="135">
        <f t="shared" si="374"/>
        <v>0</v>
      </c>
      <c r="T617" s="135">
        <f t="shared" si="375"/>
        <v>0</v>
      </c>
      <c r="U617" s="135">
        <f t="shared" si="376"/>
        <v>0</v>
      </c>
      <c r="V617" s="135">
        <f t="shared" si="377"/>
        <v>0</v>
      </c>
      <c r="W617" s="135">
        <f t="shared" si="378"/>
        <v>0</v>
      </c>
      <c r="X617" s="135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 x14ac:dyDescent="0.2">
      <c r="A618" s="44">
        <f t="shared" si="308"/>
        <v>595</v>
      </c>
      <c r="B618" s="44"/>
      <c r="C618" s="136">
        <v>37503</v>
      </c>
      <c r="E618" s="137" t="s">
        <v>278</v>
      </c>
      <c r="G618" s="43">
        <v>1</v>
      </c>
      <c r="H618" s="135" t="str">
        <f t="shared" si="364"/>
        <v>Mcf</v>
      </c>
      <c r="I618" s="42">
        <f>'Plt. Class.'!L$76</f>
        <v>0</v>
      </c>
      <c r="J618" s="135">
        <f t="shared" si="365"/>
        <v>0</v>
      </c>
      <c r="K618" s="135">
        <f t="shared" si="366"/>
        <v>0</v>
      </c>
      <c r="L618" s="135">
        <f t="shared" si="367"/>
        <v>0</v>
      </c>
      <c r="M618" s="135">
        <f t="shared" si="368"/>
        <v>0</v>
      </c>
      <c r="N618" s="135">
        <f t="shared" si="369"/>
        <v>0</v>
      </c>
      <c r="O618" s="135">
        <f t="shared" si="370"/>
        <v>0</v>
      </c>
      <c r="P618" s="135">
        <f t="shared" si="371"/>
        <v>0</v>
      </c>
      <c r="Q618" s="135">
        <f t="shared" si="372"/>
        <v>0</v>
      </c>
      <c r="R618" s="135">
        <f t="shared" si="373"/>
        <v>0</v>
      </c>
      <c r="S618" s="135">
        <f t="shared" si="374"/>
        <v>0</v>
      </c>
      <c r="T618" s="135">
        <f t="shared" si="375"/>
        <v>0</v>
      </c>
      <c r="U618" s="135">
        <f t="shared" si="376"/>
        <v>0</v>
      </c>
      <c r="V618" s="135">
        <f t="shared" si="377"/>
        <v>0</v>
      </c>
      <c r="W618" s="135">
        <f t="shared" si="378"/>
        <v>0</v>
      </c>
      <c r="X618" s="135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 x14ac:dyDescent="0.2">
      <c r="A619" s="44">
        <f t="shared" ref="A619:A682" si="381">A618+1</f>
        <v>596</v>
      </c>
      <c r="B619" s="44"/>
      <c r="C619" s="136">
        <v>37600</v>
      </c>
      <c r="E619" s="137" t="s">
        <v>271</v>
      </c>
      <c r="G619" s="43">
        <v>1</v>
      </c>
      <c r="H619" s="135" t="str">
        <f t="shared" si="364"/>
        <v>Mcf</v>
      </c>
      <c r="I619" s="42">
        <f>'Plt. Class.'!L$77</f>
        <v>0</v>
      </c>
      <c r="J619" s="135">
        <f t="shared" si="365"/>
        <v>0</v>
      </c>
      <c r="K619" s="135">
        <f t="shared" si="366"/>
        <v>0</v>
      </c>
      <c r="L619" s="135">
        <f t="shared" si="367"/>
        <v>0</v>
      </c>
      <c r="M619" s="135">
        <f t="shared" si="368"/>
        <v>0</v>
      </c>
      <c r="N619" s="135">
        <f t="shared" si="369"/>
        <v>0</v>
      </c>
      <c r="O619" s="135">
        <f t="shared" si="370"/>
        <v>0</v>
      </c>
      <c r="P619" s="135">
        <f t="shared" si="371"/>
        <v>0</v>
      </c>
      <c r="Q619" s="135">
        <f t="shared" si="372"/>
        <v>0</v>
      </c>
      <c r="R619" s="135">
        <f t="shared" si="373"/>
        <v>0</v>
      </c>
      <c r="S619" s="135">
        <f t="shared" si="374"/>
        <v>0</v>
      </c>
      <c r="T619" s="135">
        <f t="shared" si="375"/>
        <v>0</v>
      </c>
      <c r="U619" s="135">
        <f t="shared" si="376"/>
        <v>0</v>
      </c>
      <c r="V619" s="135">
        <f t="shared" si="377"/>
        <v>0</v>
      </c>
      <c r="W619" s="135">
        <f t="shared" si="378"/>
        <v>0</v>
      </c>
      <c r="X619" s="135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 x14ac:dyDescent="0.2">
      <c r="A620" s="44">
        <f t="shared" si="381"/>
        <v>597</v>
      </c>
      <c r="B620" s="44"/>
      <c r="C620" s="136">
        <v>37601</v>
      </c>
      <c r="E620" s="137" t="s">
        <v>272</v>
      </c>
      <c r="G620" s="43">
        <v>1</v>
      </c>
      <c r="H620" s="135" t="str">
        <f t="shared" si="364"/>
        <v>Mcf</v>
      </c>
      <c r="I620" s="42">
        <f>'Plt. Class.'!L$78</f>
        <v>0</v>
      </c>
      <c r="J620" s="135">
        <f t="shared" si="365"/>
        <v>0</v>
      </c>
      <c r="K620" s="135">
        <f t="shared" si="366"/>
        <v>0</v>
      </c>
      <c r="L620" s="135">
        <f t="shared" si="367"/>
        <v>0</v>
      </c>
      <c r="M620" s="135">
        <f t="shared" si="368"/>
        <v>0</v>
      </c>
      <c r="N620" s="135">
        <f t="shared" si="369"/>
        <v>0</v>
      </c>
      <c r="O620" s="135">
        <f t="shared" si="370"/>
        <v>0</v>
      </c>
      <c r="P620" s="135">
        <f t="shared" si="371"/>
        <v>0</v>
      </c>
      <c r="Q620" s="135">
        <f t="shared" si="372"/>
        <v>0</v>
      </c>
      <c r="R620" s="135">
        <f t="shared" si="373"/>
        <v>0</v>
      </c>
      <c r="S620" s="135">
        <f t="shared" si="374"/>
        <v>0</v>
      </c>
      <c r="T620" s="135">
        <f t="shared" si="375"/>
        <v>0</v>
      </c>
      <c r="U620" s="135">
        <f t="shared" si="376"/>
        <v>0</v>
      </c>
      <c r="V620" s="135">
        <f t="shared" si="377"/>
        <v>0</v>
      </c>
      <c r="W620" s="135">
        <f t="shared" si="378"/>
        <v>0</v>
      </c>
      <c r="X620" s="135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 x14ac:dyDescent="0.2">
      <c r="A621" s="44">
        <f t="shared" si="381"/>
        <v>598</v>
      </c>
      <c r="B621" s="44"/>
      <c r="C621" s="136">
        <v>37602</v>
      </c>
      <c r="E621" s="137" t="s">
        <v>279</v>
      </c>
      <c r="G621" s="43">
        <v>1</v>
      </c>
      <c r="H621" s="135" t="str">
        <f t="shared" si="364"/>
        <v>Mcf</v>
      </c>
      <c r="I621" s="42">
        <f>'Plt. Class.'!L$79</f>
        <v>0</v>
      </c>
      <c r="J621" s="135">
        <f t="shared" si="365"/>
        <v>0</v>
      </c>
      <c r="K621" s="135">
        <f t="shared" si="366"/>
        <v>0</v>
      </c>
      <c r="L621" s="135">
        <f t="shared" si="367"/>
        <v>0</v>
      </c>
      <c r="M621" s="135">
        <f t="shared" si="368"/>
        <v>0</v>
      </c>
      <c r="N621" s="135">
        <f t="shared" si="369"/>
        <v>0</v>
      </c>
      <c r="O621" s="135">
        <f t="shared" si="370"/>
        <v>0</v>
      </c>
      <c r="P621" s="135">
        <f t="shared" si="371"/>
        <v>0</v>
      </c>
      <c r="Q621" s="135">
        <f t="shared" si="372"/>
        <v>0</v>
      </c>
      <c r="R621" s="135">
        <f t="shared" si="373"/>
        <v>0</v>
      </c>
      <c r="S621" s="135">
        <f t="shared" si="374"/>
        <v>0</v>
      </c>
      <c r="T621" s="135">
        <f t="shared" si="375"/>
        <v>0</v>
      </c>
      <c r="U621" s="135">
        <f t="shared" si="376"/>
        <v>0</v>
      </c>
      <c r="V621" s="135">
        <f t="shared" si="377"/>
        <v>0</v>
      </c>
      <c r="W621" s="135">
        <f t="shared" si="378"/>
        <v>0</v>
      </c>
      <c r="X621" s="135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 x14ac:dyDescent="0.2">
      <c r="A622" s="44">
        <f t="shared" si="381"/>
        <v>599</v>
      </c>
      <c r="B622" s="44"/>
      <c r="C622" s="136">
        <v>37800</v>
      </c>
      <c r="E622" s="137" t="s">
        <v>280</v>
      </c>
      <c r="G622" s="43">
        <v>1</v>
      </c>
      <c r="H622" s="135" t="str">
        <f t="shared" si="364"/>
        <v>Mcf</v>
      </c>
      <c r="I622" s="42">
        <f>'Plt. Class.'!L$80</f>
        <v>0</v>
      </c>
      <c r="J622" s="135">
        <f t="shared" si="365"/>
        <v>0</v>
      </c>
      <c r="K622" s="135">
        <f t="shared" si="366"/>
        <v>0</v>
      </c>
      <c r="L622" s="135">
        <f t="shared" si="367"/>
        <v>0</v>
      </c>
      <c r="M622" s="135">
        <f t="shared" si="368"/>
        <v>0</v>
      </c>
      <c r="N622" s="135">
        <f t="shared" si="369"/>
        <v>0</v>
      </c>
      <c r="O622" s="135">
        <f t="shared" si="370"/>
        <v>0</v>
      </c>
      <c r="P622" s="135">
        <f t="shared" si="371"/>
        <v>0</v>
      </c>
      <c r="Q622" s="135">
        <f t="shared" si="372"/>
        <v>0</v>
      </c>
      <c r="R622" s="135">
        <f t="shared" si="373"/>
        <v>0</v>
      </c>
      <c r="S622" s="135">
        <f t="shared" si="374"/>
        <v>0</v>
      </c>
      <c r="T622" s="135">
        <f t="shared" si="375"/>
        <v>0</v>
      </c>
      <c r="U622" s="135">
        <f t="shared" si="376"/>
        <v>0</v>
      </c>
      <c r="V622" s="135">
        <f t="shared" si="377"/>
        <v>0</v>
      </c>
      <c r="W622" s="135">
        <f t="shared" si="378"/>
        <v>0</v>
      </c>
      <c r="X622" s="135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 x14ac:dyDescent="0.2">
      <c r="A623" s="44">
        <f t="shared" si="381"/>
        <v>600</v>
      </c>
      <c r="B623" s="44"/>
      <c r="C623" s="136">
        <v>37900</v>
      </c>
      <c r="E623" s="137" t="s">
        <v>281</v>
      </c>
      <c r="G623" s="43">
        <v>1</v>
      </c>
      <c r="H623" s="135" t="str">
        <f t="shared" si="364"/>
        <v>Mcf</v>
      </c>
      <c r="I623" s="42">
        <f>'Plt. Class.'!L$81</f>
        <v>0</v>
      </c>
      <c r="J623" s="135">
        <f t="shared" si="365"/>
        <v>0</v>
      </c>
      <c r="K623" s="135">
        <f t="shared" si="366"/>
        <v>0</v>
      </c>
      <c r="L623" s="135">
        <f t="shared" si="367"/>
        <v>0</v>
      </c>
      <c r="M623" s="135">
        <f t="shared" si="368"/>
        <v>0</v>
      </c>
      <c r="N623" s="135">
        <f t="shared" si="369"/>
        <v>0</v>
      </c>
      <c r="O623" s="135">
        <f t="shared" si="370"/>
        <v>0</v>
      </c>
      <c r="P623" s="135">
        <f t="shared" si="371"/>
        <v>0</v>
      </c>
      <c r="Q623" s="135">
        <f t="shared" si="372"/>
        <v>0</v>
      </c>
      <c r="R623" s="135">
        <f t="shared" si="373"/>
        <v>0</v>
      </c>
      <c r="S623" s="135">
        <f t="shared" si="374"/>
        <v>0</v>
      </c>
      <c r="T623" s="135">
        <f t="shared" si="375"/>
        <v>0</v>
      </c>
      <c r="U623" s="135">
        <f t="shared" si="376"/>
        <v>0</v>
      </c>
      <c r="V623" s="135">
        <f t="shared" si="377"/>
        <v>0</v>
      </c>
      <c r="W623" s="135">
        <f t="shared" si="378"/>
        <v>0</v>
      </c>
      <c r="X623" s="135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 x14ac:dyDescent="0.2">
      <c r="A624" s="44">
        <f t="shared" si="381"/>
        <v>601</v>
      </c>
      <c r="B624" s="44"/>
      <c r="C624" s="136">
        <v>37905</v>
      </c>
      <c r="E624" s="137" t="s">
        <v>282</v>
      </c>
      <c r="G624" s="43">
        <v>1</v>
      </c>
      <c r="H624" s="135" t="str">
        <f t="shared" si="364"/>
        <v>Mcf</v>
      </c>
      <c r="I624" s="42">
        <f>'Plt. Class.'!L$82</f>
        <v>0</v>
      </c>
      <c r="J624" s="135">
        <f t="shared" si="365"/>
        <v>0</v>
      </c>
      <c r="K624" s="135">
        <f t="shared" si="366"/>
        <v>0</v>
      </c>
      <c r="L624" s="135">
        <f t="shared" si="367"/>
        <v>0</v>
      </c>
      <c r="M624" s="135">
        <f t="shared" si="368"/>
        <v>0</v>
      </c>
      <c r="N624" s="135">
        <f t="shared" si="369"/>
        <v>0</v>
      </c>
      <c r="O624" s="135">
        <f t="shared" si="370"/>
        <v>0</v>
      </c>
      <c r="P624" s="135">
        <f t="shared" si="371"/>
        <v>0</v>
      </c>
      <c r="Q624" s="135">
        <f t="shared" si="372"/>
        <v>0</v>
      </c>
      <c r="R624" s="135">
        <f t="shared" si="373"/>
        <v>0</v>
      </c>
      <c r="S624" s="135">
        <f t="shared" si="374"/>
        <v>0</v>
      </c>
      <c r="T624" s="135">
        <f t="shared" si="375"/>
        <v>0</v>
      </c>
      <c r="U624" s="135">
        <f t="shared" si="376"/>
        <v>0</v>
      </c>
      <c r="V624" s="135">
        <f t="shared" si="377"/>
        <v>0</v>
      </c>
      <c r="W624" s="135">
        <f t="shared" si="378"/>
        <v>0</v>
      </c>
      <c r="X624" s="135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 x14ac:dyDescent="0.2">
      <c r="A625" s="44">
        <f t="shared" si="381"/>
        <v>602</v>
      </c>
      <c r="B625" s="44"/>
      <c r="C625" s="136">
        <v>38000</v>
      </c>
      <c r="E625" s="137" t="s">
        <v>52</v>
      </c>
      <c r="G625" s="43">
        <v>99</v>
      </c>
      <c r="H625" s="135" t="str">
        <f t="shared" si="364"/>
        <v>-</v>
      </c>
      <c r="I625" s="42">
        <f>'Plt. Class.'!L$83</f>
        <v>0</v>
      </c>
      <c r="J625" s="135">
        <f t="shared" si="365"/>
        <v>0</v>
      </c>
      <c r="K625" s="135">
        <f t="shared" si="366"/>
        <v>0</v>
      </c>
      <c r="L625" s="135">
        <f t="shared" si="367"/>
        <v>0</v>
      </c>
      <c r="M625" s="135">
        <f t="shared" si="368"/>
        <v>0</v>
      </c>
      <c r="N625" s="135">
        <f t="shared" si="369"/>
        <v>0</v>
      </c>
      <c r="O625" s="135">
        <f t="shared" si="370"/>
        <v>0</v>
      </c>
      <c r="P625" s="135">
        <f t="shared" si="371"/>
        <v>0</v>
      </c>
      <c r="Q625" s="135">
        <f t="shared" si="372"/>
        <v>0</v>
      </c>
      <c r="R625" s="135">
        <f t="shared" si="373"/>
        <v>0</v>
      </c>
      <c r="S625" s="135">
        <f t="shared" si="374"/>
        <v>0</v>
      </c>
      <c r="T625" s="135">
        <f t="shared" si="375"/>
        <v>0</v>
      </c>
      <c r="U625" s="135">
        <f t="shared" si="376"/>
        <v>0</v>
      </c>
      <c r="V625" s="135">
        <f t="shared" si="377"/>
        <v>0</v>
      </c>
      <c r="W625" s="135">
        <f t="shared" si="378"/>
        <v>0</v>
      </c>
      <c r="X625" s="135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 x14ac:dyDescent="0.2">
      <c r="A626" s="44">
        <f t="shared" si="381"/>
        <v>603</v>
      </c>
      <c r="B626" s="44"/>
      <c r="C626" s="136">
        <v>38100</v>
      </c>
      <c r="E626" s="137" t="s">
        <v>51</v>
      </c>
      <c r="G626" s="43">
        <v>99</v>
      </c>
      <c r="H626" s="135" t="str">
        <f t="shared" si="364"/>
        <v>-</v>
      </c>
      <c r="I626" s="42">
        <f>'Plt. Class.'!L$84</f>
        <v>0</v>
      </c>
      <c r="J626" s="135">
        <f t="shared" si="365"/>
        <v>0</v>
      </c>
      <c r="K626" s="135">
        <f t="shared" si="366"/>
        <v>0</v>
      </c>
      <c r="L626" s="135">
        <f t="shared" si="367"/>
        <v>0</v>
      </c>
      <c r="M626" s="135">
        <f t="shared" si="368"/>
        <v>0</v>
      </c>
      <c r="N626" s="135">
        <f t="shared" si="369"/>
        <v>0</v>
      </c>
      <c r="O626" s="135">
        <f t="shared" si="370"/>
        <v>0</v>
      </c>
      <c r="P626" s="135">
        <f t="shared" si="371"/>
        <v>0</v>
      </c>
      <c r="Q626" s="135">
        <f t="shared" si="372"/>
        <v>0</v>
      </c>
      <c r="R626" s="135">
        <f t="shared" si="373"/>
        <v>0</v>
      </c>
      <c r="S626" s="135">
        <f t="shared" si="374"/>
        <v>0</v>
      </c>
      <c r="T626" s="135">
        <f t="shared" si="375"/>
        <v>0</v>
      </c>
      <c r="U626" s="135">
        <f t="shared" si="376"/>
        <v>0</v>
      </c>
      <c r="V626" s="135">
        <f t="shared" si="377"/>
        <v>0</v>
      </c>
      <c r="W626" s="135">
        <f t="shared" si="378"/>
        <v>0</v>
      </c>
      <c r="X626" s="135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 x14ac:dyDescent="0.2">
      <c r="A627" s="44">
        <f t="shared" si="381"/>
        <v>604</v>
      </c>
      <c r="B627" s="44"/>
      <c r="C627" s="136">
        <v>38200</v>
      </c>
      <c r="E627" s="137" t="s">
        <v>283</v>
      </c>
      <c r="G627" s="43">
        <v>99</v>
      </c>
      <c r="H627" s="135" t="str">
        <f t="shared" si="364"/>
        <v>-</v>
      </c>
      <c r="I627" s="42">
        <f>'Plt. Class.'!L$85</f>
        <v>0</v>
      </c>
      <c r="J627" s="135">
        <f t="shared" si="365"/>
        <v>0</v>
      </c>
      <c r="K627" s="135">
        <f t="shared" si="366"/>
        <v>0</v>
      </c>
      <c r="L627" s="135">
        <f t="shared" si="367"/>
        <v>0</v>
      </c>
      <c r="M627" s="135">
        <f t="shared" si="368"/>
        <v>0</v>
      </c>
      <c r="N627" s="135">
        <f t="shared" si="369"/>
        <v>0</v>
      </c>
      <c r="O627" s="135">
        <f t="shared" si="370"/>
        <v>0</v>
      </c>
      <c r="P627" s="135">
        <f t="shared" si="371"/>
        <v>0</v>
      </c>
      <c r="Q627" s="135">
        <f t="shared" si="372"/>
        <v>0</v>
      </c>
      <c r="R627" s="135">
        <f t="shared" si="373"/>
        <v>0</v>
      </c>
      <c r="S627" s="135">
        <f t="shared" si="374"/>
        <v>0</v>
      </c>
      <c r="T627" s="135">
        <f t="shared" si="375"/>
        <v>0</v>
      </c>
      <c r="U627" s="135">
        <f t="shared" si="376"/>
        <v>0</v>
      </c>
      <c r="V627" s="135">
        <f t="shared" si="377"/>
        <v>0</v>
      </c>
      <c r="W627" s="135">
        <f t="shared" si="378"/>
        <v>0</v>
      </c>
      <c r="X627" s="135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 x14ac:dyDescent="0.2">
      <c r="A628" s="44">
        <f t="shared" si="381"/>
        <v>605</v>
      </c>
      <c r="B628" s="44"/>
      <c r="C628" s="136">
        <v>38300</v>
      </c>
      <c r="E628" s="137" t="s">
        <v>284</v>
      </c>
      <c r="G628" s="43">
        <v>99</v>
      </c>
      <c r="H628" s="135" t="str">
        <f t="shared" si="364"/>
        <v>-</v>
      </c>
      <c r="I628" s="42">
        <f>'Plt. Class.'!L$86</f>
        <v>0</v>
      </c>
      <c r="J628" s="135">
        <f t="shared" si="365"/>
        <v>0</v>
      </c>
      <c r="K628" s="135">
        <f t="shared" si="366"/>
        <v>0</v>
      </c>
      <c r="L628" s="135">
        <f t="shared" si="367"/>
        <v>0</v>
      </c>
      <c r="M628" s="135">
        <f t="shared" si="368"/>
        <v>0</v>
      </c>
      <c r="N628" s="135">
        <f t="shared" si="369"/>
        <v>0</v>
      </c>
      <c r="O628" s="135">
        <f t="shared" si="370"/>
        <v>0</v>
      </c>
      <c r="P628" s="135">
        <f t="shared" si="371"/>
        <v>0</v>
      </c>
      <c r="Q628" s="135">
        <f t="shared" si="372"/>
        <v>0</v>
      </c>
      <c r="R628" s="135">
        <f t="shared" si="373"/>
        <v>0</v>
      </c>
      <c r="S628" s="135">
        <f t="shared" si="374"/>
        <v>0</v>
      </c>
      <c r="T628" s="135">
        <f t="shared" si="375"/>
        <v>0</v>
      </c>
      <c r="U628" s="135">
        <f t="shared" si="376"/>
        <v>0</v>
      </c>
      <c r="V628" s="135">
        <f t="shared" si="377"/>
        <v>0</v>
      </c>
      <c r="W628" s="135">
        <f t="shared" si="378"/>
        <v>0</v>
      </c>
      <c r="X628" s="135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 x14ac:dyDescent="0.2">
      <c r="A629" s="44">
        <f t="shared" si="381"/>
        <v>606</v>
      </c>
      <c r="B629" s="44"/>
      <c r="C629" s="136">
        <v>38400</v>
      </c>
      <c r="E629" s="137" t="s">
        <v>285</v>
      </c>
      <c r="G629" s="43">
        <v>99</v>
      </c>
      <c r="H629" s="135" t="str">
        <f t="shared" si="364"/>
        <v>-</v>
      </c>
      <c r="I629" s="42">
        <f>'Plt. Class.'!L$87</f>
        <v>0</v>
      </c>
      <c r="J629" s="135">
        <f t="shared" si="365"/>
        <v>0</v>
      </c>
      <c r="K629" s="135">
        <f t="shared" si="366"/>
        <v>0</v>
      </c>
      <c r="L629" s="135">
        <f t="shared" si="367"/>
        <v>0</v>
      </c>
      <c r="M629" s="135">
        <f t="shared" si="368"/>
        <v>0</v>
      </c>
      <c r="N629" s="135">
        <f t="shared" si="369"/>
        <v>0</v>
      </c>
      <c r="O629" s="135">
        <f t="shared" si="370"/>
        <v>0</v>
      </c>
      <c r="P629" s="135">
        <f t="shared" si="371"/>
        <v>0</v>
      </c>
      <c r="Q629" s="135">
        <f t="shared" si="372"/>
        <v>0</v>
      </c>
      <c r="R629" s="135">
        <f t="shared" si="373"/>
        <v>0</v>
      </c>
      <c r="S629" s="135">
        <f t="shared" si="374"/>
        <v>0</v>
      </c>
      <c r="T629" s="135">
        <f t="shared" si="375"/>
        <v>0</v>
      </c>
      <c r="U629" s="135">
        <f t="shared" si="376"/>
        <v>0</v>
      </c>
      <c r="V629" s="135">
        <f t="shared" si="377"/>
        <v>0</v>
      </c>
      <c r="W629" s="135">
        <f t="shared" si="378"/>
        <v>0</v>
      </c>
      <c r="X629" s="135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 x14ac:dyDescent="0.2">
      <c r="A630" s="44">
        <f t="shared" si="381"/>
        <v>607</v>
      </c>
      <c r="B630" s="44"/>
      <c r="C630" s="136">
        <v>38500</v>
      </c>
      <c r="E630" s="137" t="s">
        <v>286</v>
      </c>
      <c r="G630" s="43">
        <v>99</v>
      </c>
      <c r="H630" s="135" t="str">
        <f t="shared" si="364"/>
        <v>-</v>
      </c>
      <c r="I630" s="42">
        <f>'Plt. Class.'!L$88</f>
        <v>0</v>
      </c>
      <c r="J630" s="135">
        <f t="shared" si="365"/>
        <v>0</v>
      </c>
      <c r="K630" s="135">
        <f t="shared" si="366"/>
        <v>0</v>
      </c>
      <c r="L630" s="135">
        <f t="shared" si="367"/>
        <v>0</v>
      </c>
      <c r="M630" s="135">
        <f t="shared" si="368"/>
        <v>0</v>
      </c>
      <c r="N630" s="135">
        <f t="shared" si="369"/>
        <v>0</v>
      </c>
      <c r="O630" s="135">
        <f t="shared" si="370"/>
        <v>0</v>
      </c>
      <c r="P630" s="135">
        <f t="shared" si="371"/>
        <v>0</v>
      </c>
      <c r="Q630" s="135">
        <f t="shared" si="372"/>
        <v>0</v>
      </c>
      <c r="R630" s="135">
        <f t="shared" si="373"/>
        <v>0</v>
      </c>
      <c r="S630" s="135">
        <f t="shared" si="374"/>
        <v>0</v>
      </c>
      <c r="T630" s="135">
        <f t="shared" si="375"/>
        <v>0</v>
      </c>
      <c r="U630" s="135">
        <f t="shared" si="376"/>
        <v>0</v>
      </c>
      <c r="V630" s="135">
        <f t="shared" si="377"/>
        <v>0</v>
      </c>
      <c r="W630" s="135">
        <f t="shared" si="378"/>
        <v>0</v>
      </c>
      <c r="X630" s="135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 x14ac:dyDescent="0.2">
      <c r="A631" s="44">
        <f t="shared" si="381"/>
        <v>608</v>
      </c>
      <c r="B631" s="44"/>
      <c r="C631" s="136">
        <v>38600</v>
      </c>
      <c r="E631" s="137" t="s">
        <v>287</v>
      </c>
      <c r="G631" s="43">
        <v>99</v>
      </c>
      <c r="H631" s="135" t="str">
        <f t="shared" si="364"/>
        <v>-</v>
      </c>
      <c r="I631" s="42">
        <f>'Plt. Class.'!L$89</f>
        <v>0</v>
      </c>
      <c r="J631" s="135">
        <f t="shared" si="365"/>
        <v>0</v>
      </c>
      <c r="K631" s="135">
        <f t="shared" si="366"/>
        <v>0</v>
      </c>
      <c r="L631" s="135">
        <f t="shared" si="367"/>
        <v>0</v>
      </c>
      <c r="M631" s="135">
        <f t="shared" si="368"/>
        <v>0</v>
      </c>
      <c r="N631" s="135">
        <f t="shared" si="369"/>
        <v>0</v>
      </c>
      <c r="O631" s="135">
        <f t="shared" si="370"/>
        <v>0</v>
      </c>
      <c r="P631" s="135">
        <f t="shared" si="371"/>
        <v>0</v>
      </c>
      <c r="Q631" s="135">
        <f t="shared" si="372"/>
        <v>0</v>
      </c>
      <c r="R631" s="135">
        <f t="shared" si="373"/>
        <v>0</v>
      </c>
      <c r="S631" s="135">
        <f t="shared" si="374"/>
        <v>0</v>
      </c>
      <c r="T631" s="135">
        <f t="shared" si="375"/>
        <v>0</v>
      </c>
      <c r="U631" s="135">
        <f t="shared" si="376"/>
        <v>0</v>
      </c>
      <c r="V631" s="135">
        <f t="shared" si="377"/>
        <v>0</v>
      </c>
      <c r="W631" s="135">
        <f t="shared" si="378"/>
        <v>0</v>
      </c>
      <c r="X631" s="135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 x14ac:dyDescent="0.2">
      <c r="A632" s="44">
        <f t="shared" si="381"/>
        <v>609</v>
      </c>
      <c r="B632" s="44"/>
      <c r="C632" s="44"/>
      <c r="D632" s="44"/>
      <c r="E632" s="44"/>
      <c r="G632" s="43"/>
      <c r="H632" s="135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 x14ac:dyDescent="0.2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5"/>
      <c r="I633" s="42">
        <f>'Plt. Class.'!L$91</f>
        <v>0</v>
      </c>
      <c r="J633" s="42">
        <f>SUM(J611:J631)</f>
        <v>0</v>
      </c>
      <c r="K633" s="42">
        <f t="shared" ref="K633:X633" si="382">SUM(K611:K631)</f>
        <v>0</v>
      </c>
      <c r="L633" s="42">
        <f t="shared" si="382"/>
        <v>0</v>
      </c>
      <c r="M633" s="42">
        <f t="shared" si="382"/>
        <v>0</v>
      </c>
      <c r="N633" s="42">
        <f t="shared" si="382"/>
        <v>0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 x14ac:dyDescent="0.2">
      <c r="A634" s="44">
        <f t="shared" si="381"/>
        <v>611</v>
      </c>
      <c r="B634" s="44"/>
      <c r="C634" s="44"/>
      <c r="D634" s="44"/>
      <c r="E634" s="44"/>
      <c r="G634" s="43"/>
      <c r="H634" s="135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 x14ac:dyDescent="0.2">
      <c r="A635" s="44">
        <f t="shared" si="381"/>
        <v>612</v>
      </c>
      <c r="B635" s="44"/>
      <c r="C635" s="44"/>
      <c r="D635" s="44" t="s">
        <v>148</v>
      </c>
      <c r="E635" s="44"/>
      <c r="G635" s="43"/>
      <c r="H635" s="135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 x14ac:dyDescent="0.2">
      <c r="A636" s="44">
        <f t="shared" si="381"/>
        <v>613</v>
      </c>
      <c r="B636" s="44"/>
      <c r="C636" s="44"/>
      <c r="D636" s="44"/>
      <c r="E636" s="44"/>
      <c r="G636" s="43"/>
      <c r="H636" s="135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 x14ac:dyDescent="0.2">
      <c r="A637" s="44">
        <f t="shared" si="381"/>
        <v>614</v>
      </c>
      <c r="B637" s="44"/>
      <c r="C637" s="136">
        <v>38900</v>
      </c>
      <c r="E637" s="137" t="s">
        <v>115</v>
      </c>
      <c r="G637" s="43">
        <v>6.6</v>
      </c>
      <c r="H637" s="135" t="str">
        <f t="shared" ref="H637:H671" si="383">VLOOKUP($G637,alloc,3)</f>
        <v>P, S, T &amp; D Plant - Commodity</v>
      </c>
      <c r="I637" s="42">
        <f>'Plt. Class.'!L$95</f>
        <v>13345.189189504395</v>
      </c>
      <c r="J637" s="135">
        <f t="shared" ref="J637:J671" si="384">$I637*VLOOKUP($G637,alloc,6)</f>
        <v>5052.8771458633128</v>
      </c>
      <c r="K637" s="135">
        <f t="shared" ref="K637:K671" si="385">$I637*VLOOKUP($G637,alloc,7)</f>
        <v>3126.6073725387669</v>
      </c>
      <c r="L637" s="135">
        <f t="shared" ref="L637:L671" si="386">$I637*VLOOKUP($G637,alloc,8)</f>
        <v>170.9787067387486</v>
      </c>
      <c r="M637" s="135">
        <f t="shared" ref="M637:M671" si="387">$I637*VLOOKUP($G637,alloc,9)</f>
        <v>2453.2500344783261</v>
      </c>
      <c r="N637" s="135">
        <f t="shared" ref="N637:N671" si="388">$I637*VLOOKUP($G637,alloc,10)</f>
        <v>2541.4759298852409</v>
      </c>
      <c r="O637" s="135">
        <f t="shared" ref="O637:O671" si="389">$I637*VLOOKUP($G637,alloc,11)</f>
        <v>0</v>
      </c>
      <c r="P637" s="135">
        <f t="shared" ref="P637:P671" si="390">$I637*VLOOKUP($G637,alloc,12)</f>
        <v>0</v>
      </c>
      <c r="Q637" s="135">
        <f t="shared" ref="Q637:Q671" si="391">$I637*VLOOKUP($G637,alloc,13)</f>
        <v>0</v>
      </c>
      <c r="R637" s="135">
        <f t="shared" ref="R637:R671" si="392">$I637*VLOOKUP($G637,alloc,14)</f>
        <v>0</v>
      </c>
      <c r="S637" s="135">
        <f t="shared" ref="S637:S671" si="393">$I637*VLOOKUP($G637,alloc,15)</f>
        <v>0</v>
      </c>
      <c r="T637" s="135">
        <f t="shared" ref="T637:T671" si="394">$I637*VLOOKUP($G637,alloc,16)</f>
        <v>0</v>
      </c>
      <c r="U637" s="135">
        <f t="shared" ref="U637:U671" si="395">$I637*VLOOKUP($G637,alloc,17)</f>
        <v>0</v>
      </c>
      <c r="V637" s="135">
        <f t="shared" ref="V637:V671" si="396">$I637*VLOOKUP($G637,alloc,18)</f>
        <v>0</v>
      </c>
      <c r="W637" s="135">
        <f t="shared" ref="W637:W671" si="397">$I637*VLOOKUP($G637,alloc,19)</f>
        <v>0</v>
      </c>
      <c r="X637" s="135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 x14ac:dyDescent="0.2">
      <c r="A638" s="44">
        <f t="shared" si="381"/>
        <v>615</v>
      </c>
      <c r="B638" s="44"/>
      <c r="C638" s="136">
        <v>39000</v>
      </c>
      <c r="E638" s="137" t="s">
        <v>139</v>
      </c>
      <c r="G638" s="43">
        <v>6.6</v>
      </c>
      <c r="H638" s="135" t="str">
        <f t="shared" si="383"/>
        <v>P, S, T &amp; D Plant - Commodity</v>
      </c>
      <c r="I638" s="42">
        <f>'Plt. Class.'!L$96</f>
        <v>83655.147127771852</v>
      </c>
      <c r="J638" s="135">
        <f t="shared" si="384"/>
        <v>31674.274156277377</v>
      </c>
      <c r="K638" s="135">
        <f t="shared" si="385"/>
        <v>19599.332467029661</v>
      </c>
      <c r="L638" s="135">
        <f t="shared" si="386"/>
        <v>1071.7906404200894</v>
      </c>
      <c r="M638" s="135">
        <f t="shared" si="387"/>
        <v>15378.350180070944</v>
      </c>
      <c r="N638" s="135">
        <f t="shared" si="388"/>
        <v>15931.399683973777</v>
      </c>
      <c r="O638" s="135">
        <f t="shared" si="389"/>
        <v>0</v>
      </c>
      <c r="P638" s="135">
        <f t="shared" si="390"/>
        <v>0</v>
      </c>
      <c r="Q638" s="135">
        <f t="shared" si="391"/>
        <v>0</v>
      </c>
      <c r="R638" s="135">
        <f t="shared" si="392"/>
        <v>0</v>
      </c>
      <c r="S638" s="135">
        <f t="shared" si="393"/>
        <v>0</v>
      </c>
      <c r="T638" s="135">
        <f t="shared" si="394"/>
        <v>0</v>
      </c>
      <c r="U638" s="135">
        <f t="shared" si="395"/>
        <v>0</v>
      </c>
      <c r="V638" s="135">
        <f t="shared" si="396"/>
        <v>0</v>
      </c>
      <c r="W638" s="135">
        <f t="shared" si="397"/>
        <v>0</v>
      </c>
      <c r="X638" s="135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 x14ac:dyDescent="0.2">
      <c r="A639" s="44">
        <f t="shared" si="381"/>
        <v>616</v>
      </c>
      <c r="B639" s="44"/>
      <c r="C639" s="136">
        <v>39001</v>
      </c>
      <c r="E639" s="137" t="s">
        <v>291</v>
      </c>
      <c r="G639" s="43">
        <v>6.6</v>
      </c>
      <c r="H639" s="135" t="str">
        <f t="shared" si="383"/>
        <v>P, S, T &amp; D Plant - Commodity</v>
      </c>
      <c r="I639" s="42">
        <f>'Plt. Class.'!L$97</f>
        <v>0</v>
      </c>
      <c r="J639" s="135">
        <f t="shared" si="384"/>
        <v>0</v>
      </c>
      <c r="K639" s="135">
        <f t="shared" si="385"/>
        <v>0</v>
      </c>
      <c r="L639" s="135">
        <f t="shared" si="386"/>
        <v>0</v>
      </c>
      <c r="M639" s="135">
        <f t="shared" si="387"/>
        <v>0</v>
      </c>
      <c r="N639" s="135">
        <f t="shared" si="388"/>
        <v>0</v>
      </c>
      <c r="O639" s="135">
        <f t="shared" si="389"/>
        <v>0</v>
      </c>
      <c r="P639" s="135">
        <f t="shared" si="390"/>
        <v>0</v>
      </c>
      <c r="Q639" s="135">
        <f t="shared" si="391"/>
        <v>0</v>
      </c>
      <c r="R639" s="135">
        <f t="shared" si="392"/>
        <v>0</v>
      </c>
      <c r="S639" s="135">
        <f t="shared" si="393"/>
        <v>0</v>
      </c>
      <c r="T639" s="135">
        <f t="shared" si="394"/>
        <v>0</v>
      </c>
      <c r="U639" s="135">
        <f t="shared" si="395"/>
        <v>0</v>
      </c>
      <c r="V639" s="135">
        <f t="shared" si="396"/>
        <v>0</v>
      </c>
      <c r="W639" s="135">
        <f t="shared" si="397"/>
        <v>0</v>
      </c>
      <c r="X639" s="135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 x14ac:dyDescent="0.2">
      <c r="A640" s="44">
        <f t="shared" si="381"/>
        <v>617</v>
      </c>
      <c r="B640" s="44"/>
      <c r="C640" s="136">
        <v>39002</v>
      </c>
      <c r="E640" s="137" t="s">
        <v>292</v>
      </c>
      <c r="G640" s="43">
        <v>6.6</v>
      </c>
      <c r="H640" s="135" t="str">
        <f t="shared" si="383"/>
        <v>P, S, T &amp; D Plant - Commodity</v>
      </c>
      <c r="I640" s="42">
        <f>'Plt. Class.'!L$98</f>
        <v>1906.623399064003</v>
      </c>
      <c r="J640" s="135">
        <f t="shared" si="384"/>
        <v>721.90312644466189</v>
      </c>
      <c r="K640" s="135">
        <f t="shared" si="385"/>
        <v>446.69750960569343</v>
      </c>
      <c r="L640" s="135">
        <f t="shared" si="386"/>
        <v>24.42767939672099</v>
      </c>
      <c r="M640" s="135">
        <f t="shared" si="387"/>
        <v>350.49513746643674</v>
      </c>
      <c r="N640" s="135">
        <f t="shared" si="388"/>
        <v>363.09994615048987</v>
      </c>
      <c r="O640" s="135">
        <f t="shared" si="389"/>
        <v>0</v>
      </c>
      <c r="P640" s="135">
        <f t="shared" si="390"/>
        <v>0</v>
      </c>
      <c r="Q640" s="135">
        <f t="shared" si="391"/>
        <v>0</v>
      </c>
      <c r="R640" s="135">
        <f t="shared" si="392"/>
        <v>0</v>
      </c>
      <c r="S640" s="135">
        <f t="shared" si="393"/>
        <v>0</v>
      </c>
      <c r="T640" s="135">
        <f t="shared" si="394"/>
        <v>0</v>
      </c>
      <c r="U640" s="135">
        <f t="shared" si="395"/>
        <v>0</v>
      </c>
      <c r="V640" s="135">
        <f t="shared" si="396"/>
        <v>0</v>
      </c>
      <c r="W640" s="135">
        <f t="shared" si="397"/>
        <v>0</v>
      </c>
      <c r="X640" s="135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 x14ac:dyDescent="0.2">
      <c r="A641" s="44">
        <f t="shared" si="381"/>
        <v>618</v>
      </c>
      <c r="B641" s="44"/>
      <c r="C641" s="136">
        <v>39003</v>
      </c>
      <c r="E641" s="137" t="s">
        <v>278</v>
      </c>
      <c r="G641" s="43">
        <v>6.6</v>
      </c>
      <c r="H641" s="135" t="str">
        <f t="shared" si="383"/>
        <v>P, S, T &amp; D Plant - Commodity</v>
      </c>
      <c r="I641" s="42">
        <f>'Plt. Class.'!L$99</f>
        <v>7810.8593871929706</v>
      </c>
      <c r="J641" s="135">
        <f t="shared" si="384"/>
        <v>2957.4187616717472</v>
      </c>
      <c r="K641" s="135">
        <f t="shared" si="385"/>
        <v>1829.9845883839528</v>
      </c>
      <c r="L641" s="135">
        <f t="shared" si="386"/>
        <v>100.07281407376324</v>
      </c>
      <c r="M641" s="135">
        <f t="shared" si="387"/>
        <v>1435.8725671725106</v>
      </c>
      <c r="N641" s="135">
        <f t="shared" si="388"/>
        <v>1487.5106558909963</v>
      </c>
      <c r="O641" s="135">
        <f t="shared" si="389"/>
        <v>0</v>
      </c>
      <c r="P641" s="135">
        <f t="shared" si="390"/>
        <v>0</v>
      </c>
      <c r="Q641" s="135">
        <f t="shared" si="391"/>
        <v>0</v>
      </c>
      <c r="R641" s="135">
        <f t="shared" si="392"/>
        <v>0</v>
      </c>
      <c r="S641" s="135">
        <f t="shared" si="393"/>
        <v>0</v>
      </c>
      <c r="T641" s="135">
        <f t="shared" si="394"/>
        <v>0</v>
      </c>
      <c r="U641" s="135">
        <f t="shared" si="395"/>
        <v>0</v>
      </c>
      <c r="V641" s="135">
        <f t="shared" si="396"/>
        <v>0</v>
      </c>
      <c r="W641" s="135">
        <f t="shared" si="397"/>
        <v>0</v>
      </c>
      <c r="X641" s="135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 x14ac:dyDescent="0.2">
      <c r="A642" s="44">
        <f t="shared" si="381"/>
        <v>619</v>
      </c>
      <c r="B642" s="44"/>
      <c r="C642" s="136">
        <v>39004</v>
      </c>
      <c r="E642" s="137" t="s">
        <v>293</v>
      </c>
      <c r="G642" s="43">
        <v>6.6</v>
      </c>
      <c r="H642" s="135" t="str">
        <f t="shared" si="383"/>
        <v>P, S, T &amp; D Plant - Commodity</v>
      </c>
      <c r="I642" s="42">
        <f>'Plt. Class.'!L$100</f>
        <v>142.67875004825061</v>
      </c>
      <c r="J642" s="135">
        <f t="shared" si="384"/>
        <v>54.022328577113505</v>
      </c>
      <c r="K642" s="135">
        <f t="shared" si="385"/>
        <v>33.427808738471938</v>
      </c>
      <c r="L642" s="135">
        <f t="shared" si="386"/>
        <v>1.8280016728078337</v>
      </c>
      <c r="M642" s="135">
        <f t="shared" si="387"/>
        <v>26.228676379536161</v>
      </c>
      <c r="N642" s="135">
        <f t="shared" si="388"/>
        <v>27.171934680321161</v>
      </c>
      <c r="O642" s="135">
        <f t="shared" si="389"/>
        <v>0</v>
      </c>
      <c r="P642" s="135">
        <f t="shared" si="390"/>
        <v>0</v>
      </c>
      <c r="Q642" s="135">
        <f t="shared" si="391"/>
        <v>0</v>
      </c>
      <c r="R642" s="135">
        <f t="shared" si="392"/>
        <v>0</v>
      </c>
      <c r="S642" s="135">
        <f t="shared" si="393"/>
        <v>0</v>
      </c>
      <c r="T642" s="135">
        <f t="shared" si="394"/>
        <v>0</v>
      </c>
      <c r="U642" s="135">
        <f t="shared" si="395"/>
        <v>0</v>
      </c>
      <c r="V642" s="135">
        <f t="shared" si="396"/>
        <v>0</v>
      </c>
      <c r="W642" s="135">
        <f t="shared" si="397"/>
        <v>0</v>
      </c>
      <c r="X642" s="135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 x14ac:dyDescent="0.2">
      <c r="A643" s="44">
        <f t="shared" si="381"/>
        <v>620</v>
      </c>
      <c r="B643" s="44"/>
      <c r="C643" s="136">
        <v>39009</v>
      </c>
      <c r="E643" s="137" t="s">
        <v>294</v>
      </c>
      <c r="G643" s="43">
        <v>6.6</v>
      </c>
      <c r="H643" s="135" t="str">
        <f t="shared" si="383"/>
        <v>P, S, T &amp; D Plant - Commodity</v>
      </c>
      <c r="I643" s="42">
        <f>'Plt. Class.'!L$101</f>
        <v>13725.125160350932</v>
      </c>
      <c r="J643" s="135">
        <f t="shared" si="384"/>
        <v>5196.7319655081101</v>
      </c>
      <c r="K643" s="135">
        <f t="shared" si="385"/>
        <v>3215.6215176867213</v>
      </c>
      <c r="L643" s="135">
        <f t="shared" si="386"/>
        <v>175.84645046395269</v>
      </c>
      <c r="M643" s="135">
        <f t="shared" si="387"/>
        <v>2523.0937751959077</v>
      </c>
      <c r="N643" s="135">
        <f t="shared" si="388"/>
        <v>2613.8314514962394</v>
      </c>
      <c r="O643" s="135">
        <f t="shared" si="389"/>
        <v>0</v>
      </c>
      <c r="P643" s="135">
        <f t="shared" si="390"/>
        <v>0</v>
      </c>
      <c r="Q643" s="135">
        <f t="shared" si="391"/>
        <v>0</v>
      </c>
      <c r="R643" s="135">
        <f t="shared" si="392"/>
        <v>0</v>
      </c>
      <c r="S643" s="135">
        <f t="shared" si="393"/>
        <v>0</v>
      </c>
      <c r="T643" s="135">
        <f t="shared" si="394"/>
        <v>0</v>
      </c>
      <c r="U643" s="135">
        <f t="shared" si="395"/>
        <v>0</v>
      </c>
      <c r="V643" s="135">
        <f t="shared" si="396"/>
        <v>0</v>
      </c>
      <c r="W643" s="135">
        <f t="shared" si="397"/>
        <v>0</v>
      </c>
      <c r="X643" s="135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 x14ac:dyDescent="0.2">
      <c r="A644" s="44">
        <f t="shared" si="381"/>
        <v>621</v>
      </c>
      <c r="B644" s="44"/>
      <c r="C644" s="136">
        <v>39100</v>
      </c>
      <c r="E644" s="137" t="s">
        <v>295</v>
      </c>
      <c r="G644" s="43">
        <v>6.6</v>
      </c>
      <c r="H644" s="135" t="str">
        <f t="shared" si="383"/>
        <v>P, S, T &amp; D Plant - Commodity</v>
      </c>
      <c r="I644" s="42">
        <f>'Plt. Class.'!L$102</f>
        <v>20551.859033378314</v>
      </c>
      <c r="J644" s="135">
        <f t="shared" si="384"/>
        <v>7781.532156654147</v>
      </c>
      <c r="K644" s="135">
        <f t="shared" si="385"/>
        <v>4815.0380680758599</v>
      </c>
      <c r="L644" s="135">
        <f t="shared" si="386"/>
        <v>263.31063791644829</v>
      </c>
      <c r="M644" s="135">
        <f t="shared" si="387"/>
        <v>3778.0542610727471</v>
      </c>
      <c r="N644" s="135">
        <f t="shared" si="388"/>
        <v>3913.92390965911</v>
      </c>
      <c r="O644" s="135">
        <f t="shared" si="389"/>
        <v>0</v>
      </c>
      <c r="P644" s="135">
        <f t="shared" si="390"/>
        <v>0</v>
      </c>
      <c r="Q644" s="135">
        <f t="shared" si="391"/>
        <v>0</v>
      </c>
      <c r="R644" s="135">
        <f t="shared" si="392"/>
        <v>0</v>
      </c>
      <c r="S644" s="135">
        <f t="shared" si="393"/>
        <v>0</v>
      </c>
      <c r="T644" s="135">
        <f t="shared" si="394"/>
        <v>0</v>
      </c>
      <c r="U644" s="135">
        <f t="shared" si="395"/>
        <v>0</v>
      </c>
      <c r="V644" s="135">
        <f t="shared" si="396"/>
        <v>0</v>
      </c>
      <c r="W644" s="135">
        <f t="shared" si="397"/>
        <v>0</v>
      </c>
      <c r="X644" s="135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 x14ac:dyDescent="0.2">
      <c r="A645" s="44">
        <f t="shared" si="381"/>
        <v>622</v>
      </c>
      <c r="B645" s="44"/>
      <c r="C645" s="136">
        <v>39102</v>
      </c>
      <c r="E645" s="137" t="s">
        <v>296</v>
      </c>
      <c r="G645" s="43">
        <v>6.6</v>
      </c>
      <c r="H645" s="135" t="str">
        <f t="shared" si="383"/>
        <v>P, S, T &amp; D Plant - Commodity</v>
      </c>
      <c r="I645" s="42">
        <f>'Plt. Class.'!L$103</f>
        <v>0</v>
      </c>
      <c r="J645" s="135">
        <f t="shared" si="384"/>
        <v>0</v>
      </c>
      <c r="K645" s="135">
        <f t="shared" si="385"/>
        <v>0</v>
      </c>
      <c r="L645" s="135">
        <f t="shared" si="386"/>
        <v>0</v>
      </c>
      <c r="M645" s="135">
        <f t="shared" si="387"/>
        <v>0</v>
      </c>
      <c r="N645" s="135">
        <f t="shared" si="388"/>
        <v>0</v>
      </c>
      <c r="O645" s="135">
        <f t="shared" si="389"/>
        <v>0</v>
      </c>
      <c r="P645" s="135">
        <f t="shared" si="390"/>
        <v>0</v>
      </c>
      <c r="Q645" s="135">
        <f t="shared" si="391"/>
        <v>0</v>
      </c>
      <c r="R645" s="135">
        <f t="shared" si="392"/>
        <v>0</v>
      </c>
      <c r="S645" s="135">
        <f t="shared" si="393"/>
        <v>0</v>
      </c>
      <c r="T645" s="135">
        <f t="shared" si="394"/>
        <v>0</v>
      </c>
      <c r="U645" s="135">
        <f t="shared" si="395"/>
        <v>0</v>
      </c>
      <c r="V645" s="135">
        <f t="shared" si="396"/>
        <v>0</v>
      </c>
      <c r="W645" s="135">
        <f t="shared" si="397"/>
        <v>0</v>
      </c>
      <c r="X645" s="135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 x14ac:dyDescent="0.2">
      <c r="A646" s="44">
        <f t="shared" si="381"/>
        <v>623</v>
      </c>
      <c r="B646" s="44"/>
      <c r="C646" s="136">
        <v>39103</v>
      </c>
      <c r="E646" s="137" t="s">
        <v>297</v>
      </c>
      <c r="G646" s="43">
        <v>6.6</v>
      </c>
      <c r="H646" s="135" t="str">
        <f t="shared" si="383"/>
        <v>P, S, T &amp; D Plant - Commodity</v>
      </c>
      <c r="I646" s="42">
        <f>'Plt. Class.'!L$104</f>
        <v>0</v>
      </c>
      <c r="J646" s="135">
        <f t="shared" si="384"/>
        <v>0</v>
      </c>
      <c r="K646" s="135">
        <f t="shared" si="385"/>
        <v>0</v>
      </c>
      <c r="L646" s="135">
        <f t="shared" si="386"/>
        <v>0</v>
      </c>
      <c r="M646" s="135">
        <f t="shared" si="387"/>
        <v>0</v>
      </c>
      <c r="N646" s="135">
        <f t="shared" si="388"/>
        <v>0</v>
      </c>
      <c r="O646" s="135">
        <f t="shared" si="389"/>
        <v>0</v>
      </c>
      <c r="P646" s="135">
        <f t="shared" si="390"/>
        <v>0</v>
      </c>
      <c r="Q646" s="135">
        <f t="shared" si="391"/>
        <v>0</v>
      </c>
      <c r="R646" s="135">
        <f t="shared" si="392"/>
        <v>0</v>
      </c>
      <c r="S646" s="135">
        <f t="shared" si="393"/>
        <v>0</v>
      </c>
      <c r="T646" s="135">
        <f t="shared" si="394"/>
        <v>0</v>
      </c>
      <c r="U646" s="135">
        <f t="shared" si="395"/>
        <v>0</v>
      </c>
      <c r="V646" s="135">
        <f t="shared" si="396"/>
        <v>0</v>
      </c>
      <c r="W646" s="135">
        <f t="shared" si="397"/>
        <v>0</v>
      </c>
      <c r="X646" s="135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 x14ac:dyDescent="0.2">
      <c r="A647" s="44">
        <f t="shared" si="381"/>
        <v>624</v>
      </c>
      <c r="B647" s="44"/>
      <c r="C647" s="136">
        <v>39200</v>
      </c>
      <c r="E647" s="137" t="s">
        <v>298</v>
      </c>
      <c r="G647" s="43">
        <v>6.6</v>
      </c>
      <c r="H647" s="135" t="str">
        <f t="shared" si="383"/>
        <v>P, S, T &amp; D Plant - Commodity</v>
      </c>
      <c r="I647" s="42">
        <f>'Plt. Class.'!L$105</f>
        <v>2433.8685816186003</v>
      </c>
      <c r="J647" s="135">
        <f t="shared" si="384"/>
        <v>921.53350225768497</v>
      </c>
      <c r="K647" s="135">
        <f t="shared" si="385"/>
        <v>570.22432151535452</v>
      </c>
      <c r="L647" s="135">
        <f t="shared" si="386"/>
        <v>31.18275031908146</v>
      </c>
      <c r="M647" s="135">
        <f t="shared" si="387"/>
        <v>447.41877368568714</v>
      </c>
      <c r="N647" s="135">
        <f t="shared" si="388"/>
        <v>463.50923384079215</v>
      </c>
      <c r="O647" s="135">
        <f t="shared" si="389"/>
        <v>0</v>
      </c>
      <c r="P647" s="135">
        <f t="shared" si="390"/>
        <v>0</v>
      </c>
      <c r="Q647" s="135">
        <f t="shared" si="391"/>
        <v>0</v>
      </c>
      <c r="R647" s="135">
        <f t="shared" si="392"/>
        <v>0</v>
      </c>
      <c r="S647" s="135">
        <f t="shared" si="393"/>
        <v>0</v>
      </c>
      <c r="T647" s="135">
        <f t="shared" si="394"/>
        <v>0</v>
      </c>
      <c r="U647" s="135">
        <f t="shared" si="395"/>
        <v>0</v>
      </c>
      <c r="V647" s="135">
        <f t="shared" si="396"/>
        <v>0</v>
      </c>
      <c r="W647" s="135">
        <f t="shared" si="397"/>
        <v>0</v>
      </c>
      <c r="X647" s="135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 x14ac:dyDescent="0.2">
      <c r="A648" s="44">
        <f t="shared" si="381"/>
        <v>625</v>
      </c>
      <c r="B648" s="44"/>
      <c r="C648" s="136">
        <v>39201</v>
      </c>
      <c r="E648" s="137" t="s">
        <v>299</v>
      </c>
      <c r="G648" s="43">
        <v>6.6</v>
      </c>
      <c r="H648" s="135" t="str">
        <f t="shared" si="383"/>
        <v>P, S, T &amp; D Plant - Commodity</v>
      </c>
      <c r="I648" s="42">
        <f>'Plt. Class.'!L$106</f>
        <v>0</v>
      </c>
      <c r="J648" s="135">
        <f t="shared" si="384"/>
        <v>0</v>
      </c>
      <c r="K648" s="135">
        <f t="shared" si="385"/>
        <v>0</v>
      </c>
      <c r="L648" s="135">
        <f t="shared" si="386"/>
        <v>0</v>
      </c>
      <c r="M648" s="135">
        <f t="shared" si="387"/>
        <v>0</v>
      </c>
      <c r="N648" s="135">
        <f t="shared" si="388"/>
        <v>0</v>
      </c>
      <c r="O648" s="135">
        <f t="shared" si="389"/>
        <v>0</v>
      </c>
      <c r="P648" s="135">
        <f t="shared" si="390"/>
        <v>0</v>
      </c>
      <c r="Q648" s="135">
        <f t="shared" si="391"/>
        <v>0</v>
      </c>
      <c r="R648" s="135">
        <f t="shared" si="392"/>
        <v>0</v>
      </c>
      <c r="S648" s="135">
        <f t="shared" si="393"/>
        <v>0</v>
      </c>
      <c r="T648" s="135">
        <f t="shared" si="394"/>
        <v>0</v>
      </c>
      <c r="U648" s="135">
        <f t="shared" si="395"/>
        <v>0</v>
      </c>
      <c r="V648" s="135">
        <f t="shared" si="396"/>
        <v>0</v>
      </c>
      <c r="W648" s="135">
        <f t="shared" si="397"/>
        <v>0</v>
      </c>
      <c r="X648" s="135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 x14ac:dyDescent="0.2">
      <c r="A649" s="44">
        <f t="shared" si="381"/>
        <v>626</v>
      </c>
      <c r="B649" s="44"/>
      <c r="C649" s="136">
        <v>39202</v>
      </c>
      <c r="E649" s="137" t="s">
        <v>300</v>
      </c>
      <c r="G649" s="43">
        <v>6.6</v>
      </c>
      <c r="H649" s="135" t="str">
        <f t="shared" si="383"/>
        <v>P, S, T &amp; D Plant - Commodity</v>
      </c>
      <c r="I649" s="42">
        <f>'Plt. Class.'!L$107</f>
        <v>0</v>
      </c>
      <c r="J649" s="135">
        <f t="shared" si="384"/>
        <v>0</v>
      </c>
      <c r="K649" s="135">
        <f t="shared" si="385"/>
        <v>0</v>
      </c>
      <c r="L649" s="135">
        <f t="shared" si="386"/>
        <v>0</v>
      </c>
      <c r="M649" s="135">
        <f t="shared" si="387"/>
        <v>0</v>
      </c>
      <c r="N649" s="135">
        <f t="shared" si="388"/>
        <v>0</v>
      </c>
      <c r="O649" s="135">
        <f t="shared" si="389"/>
        <v>0</v>
      </c>
      <c r="P649" s="135">
        <f t="shared" si="390"/>
        <v>0</v>
      </c>
      <c r="Q649" s="135">
        <f t="shared" si="391"/>
        <v>0</v>
      </c>
      <c r="R649" s="135">
        <f t="shared" si="392"/>
        <v>0</v>
      </c>
      <c r="S649" s="135">
        <f t="shared" si="393"/>
        <v>0</v>
      </c>
      <c r="T649" s="135">
        <f t="shared" si="394"/>
        <v>0</v>
      </c>
      <c r="U649" s="135">
        <f t="shared" si="395"/>
        <v>0</v>
      </c>
      <c r="V649" s="135">
        <f t="shared" si="396"/>
        <v>0</v>
      </c>
      <c r="W649" s="135">
        <f t="shared" si="397"/>
        <v>0</v>
      </c>
      <c r="X649" s="135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 x14ac:dyDescent="0.2">
      <c r="A650" s="44">
        <f t="shared" si="381"/>
        <v>627</v>
      </c>
      <c r="B650" s="44"/>
      <c r="C650" s="136">
        <v>39300</v>
      </c>
      <c r="E650" s="137" t="s">
        <v>186</v>
      </c>
      <c r="G650" s="43">
        <v>6.6</v>
      </c>
      <c r="H650" s="135" t="str">
        <f t="shared" si="383"/>
        <v>P, S, T &amp; D Plant - Commodity</v>
      </c>
      <c r="I650" s="42">
        <f>'Plt. Class.'!L$108</f>
        <v>0</v>
      </c>
      <c r="J650" s="135">
        <f t="shared" si="384"/>
        <v>0</v>
      </c>
      <c r="K650" s="135">
        <f t="shared" si="385"/>
        <v>0</v>
      </c>
      <c r="L650" s="135">
        <f t="shared" si="386"/>
        <v>0</v>
      </c>
      <c r="M650" s="135">
        <f t="shared" si="387"/>
        <v>0</v>
      </c>
      <c r="N650" s="135">
        <f t="shared" si="388"/>
        <v>0</v>
      </c>
      <c r="O650" s="135">
        <f t="shared" si="389"/>
        <v>0</v>
      </c>
      <c r="P650" s="135">
        <f t="shared" si="390"/>
        <v>0</v>
      </c>
      <c r="Q650" s="135">
        <f t="shared" si="391"/>
        <v>0</v>
      </c>
      <c r="R650" s="135">
        <f t="shared" si="392"/>
        <v>0</v>
      </c>
      <c r="S650" s="135">
        <f t="shared" si="393"/>
        <v>0</v>
      </c>
      <c r="T650" s="135">
        <f t="shared" si="394"/>
        <v>0</v>
      </c>
      <c r="U650" s="135">
        <f t="shared" si="395"/>
        <v>0</v>
      </c>
      <c r="V650" s="135">
        <f t="shared" si="396"/>
        <v>0</v>
      </c>
      <c r="W650" s="135">
        <f t="shared" si="397"/>
        <v>0</v>
      </c>
      <c r="X650" s="135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 x14ac:dyDescent="0.2">
      <c r="A651" s="44">
        <f t="shared" si="381"/>
        <v>628</v>
      </c>
      <c r="B651" s="44"/>
      <c r="C651" s="136">
        <v>39400</v>
      </c>
      <c r="E651" s="137" t="s">
        <v>301</v>
      </c>
      <c r="G651" s="43">
        <v>6.6</v>
      </c>
      <c r="H651" s="135" t="str">
        <f t="shared" si="383"/>
        <v>P, S, T &amp; D Plant - Commodity</v>
      </c>
      <c r="I651" s="42">
        <f>'Plt. Class.'!L$109</f>
        <v>44917.56804180723</v>
      </c>
      <c r="J651" s="135">
        <f t="shared" si="384"/>
        <v>17007.098946540813</v>
      </c>
      <c r="K651" s="135">
        <f t="shared" si="385"/>
        <v>10523.612472011851</v>
      </c>
      <c r="L651" s="135">
        <f t="shared" si="386"/>
        <v>575.48436253552711</v>
      </c>
      <c r="M651" s="135">
        <f t="shared" si="387"/>
        <v>8257.2096792685825</v>
      </c>
      <c r="N651" s="135">
        <f t="shared" si="388"/>
        <v>8554.1625814504532</v>
      </c>
      <c r="O651" s="135">
        <f t="shared" si="389"/>
        <v>0</v>
      </c>
      <c r="P651" s="135">
        <f t="shared" si="390"/>
        <v>0</v>
      </c>
      <c r="Q651" s="135">
        <f t="shared" si="391"/>
        <v>0</v>
      </c>
      <c r="R651" s="135">
        <f t="shared" si="392"/>
        <v>0</v>
      </c>
      <c r="S651" s="135">
        <f t="shared" si="393"/>
        <v>0</v>
      </c>
      <c r="T651" s="135">
        <f t="shared" si="394"/>
        <v>0</v>
      </c>
      <c r="U651" s="135">
        <f t="shared" si="395"/>
        <v>0</v>
      </c>
      <c r="V651" s="135">
        <f t="shared" si="396"/>
        <v>0</v>
      </c>
      <c r="W651" s="135">
        <f t="shared" si="397"/>
        <v>0</v>
      </c>
      <c r="X651" s="135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 x14ac:dyDescent="0.2">
      <c r="A652" s="44">
        <f t="shared" si="381"/>
        <v>629</v>
      </c>
      <c r="B652" s="44"/>
      <c r="C652" s="136">
        <v>39600</v>
      </c>
      <c r="E652" s="137" t="s">
        <v>302</v>
      </c>
      <c r="G652" s="43">
        <v>6.6</v>
      </c>
      <c r="H652" s="135" t="str">
        <f t="shared" si="383"/>
        <v>P, S, T &amp; D Plant - Commodity</v>
      </c>
      <c r="I652" s="42">
        <f>'Plt. Class.'!L$110</f>
        <v>0</v>
      </c>
      <c r="J652" s="135">
        <f t="shared" si="384"/>
        <v>0</v>
      </c>
      <c r="K652" s="135">
        <f t="shared" si="385"/>
        <v>0</v>
      </c>
      <c r="L652" s="135">
        <f t="shared" si="386"/>
        <v>0</v>
      </c>
      <c r="M652" s="135">
        <f t="shared" si="387"/>
        <v>0</v>
      </c>
      <c r="N652" s="135">
        <f t="shared" si="388"/>
        <v>0</v>
      </c>
      <c r="O652" s="135">
        <f t="shared" si="389"/>
        <v>0</v>
      </c>
      <c r="P652" s="135">
        <f t="shared" si="390"/>
        <v>0</v>
      </c>
      <c r="Q652" s="135">
        <f t="shared" si="391"/>
        <v>0</v>
      </c>
      <c r="R652" s="135">
        <f t="shared" si="392"/>
        <v>0</v>
      </c>
      <c r="S652" s="135">
        <f t="shared" si="393"/>
        <v>0</v>
      </c>
      <c r="T652" s="135">
        <f t="shared" si="394"/>
        <v>0</v>
      </c>
      <c r="U652" s="135">
        <f t="shared" si="395"/>
        <v>0</v>
      </c>
      <c r="V652" s="135">
        <f t="shared" si="396"/>
        <v>0</v>
      </c>
      <c r="W652" s="135">
        <f t="shared" si="397"/>
        <v>0</v>
      </c>
      <c r="X652" s="135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 x14ac:dyDescent="0.2">
      <c r="A653" s="44">
        <f t="shared" si="381"/>
        <v>630</v>
      </c>
      <c r="B653" s="44"/>
      <c r="C653" s="136">
        <v>39603</v>
      </c>
      <c r="E653" s="137" t="s">
        <v>303</v>
      </c>
      <c r="G653" s="43">
        <v>6.6</v>
      </c>
      <c r="H653" s="135" t="str">
        <f t="shared" si="383"/>
        <v>P, S, T &amp; D Plant - Commodity</v>
      </c>
      <c r="I653" s="42">
        <f>'Plt. Class.'!L$111</f>
        <v>436.25087834346442</v>
      </c>
      <c r="J653" s="135">
        <f t="shared" si="384"/>
        <v>165.17728311998178</v>
      </c>
      <c r="K653" s="135">
        <f t="shared" si="385"/>
        <v>102.20800867910688</v>
      </c>
      <c r="L653" s="135">
        <f t="shared" si="386"/>
        <v>5.5892509228322709</v>
      </c>
      <c r="M653" s="135">
        <f t="shared" si="387"/>
        <v>80.196126644574733</v>
      </c>
      <c r="N653" s="135">
        <f t="shared" si="388"/>
        <v>83.080208976968734</v>
      </c>
      <c r="O653" s="135">
        <f t="shared" si="389"/>
        <v>0</v>
      </c>
      <c r="P653" s="135">
        <f t="shared" si="390"/>
        <v>0</v>
      </c>
      <c r="Q653" s="135">
        <f t="shared" si="391"/>
        <v>0</v>
      </c>
      <c r="R653" s="135">
        <f t="shared" si="392"/>
        <v>0</v>
      </c>
      <c r="S653" s="135">
        <f t="shared" si="393"/>
        <v>0</v>
      </c>
      <c r="T653" s="135">
        <f t="shared" si="394"/>
        <v>0</v>
      </c>
      <c r="U653" s="135">
        <f t="shared" si="395"/>
        <v>0</v>
      </c>
      <c r="V653" s="135">
        <f t="shared" si="396"/>
        <v>0</v>
      </c>
      <c r="W653" s="135">
        <f t="shared" si="397"/>
        <v>0</v>
      </c>
      <c r="X653" s="135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 x14ac:dyDescent="0.2">
      <c r="A654" s="44">
        <f t="shared" si="381"/>
        <v>631</v>
      </c>
      <c r="B654" s="44"/>
      <c r="C654" s="136">
        <v>39604</v>
      </c>
      <c r="E654" s="137" t="s">
        <v>304</v>
      </c>
      <c r="G654" s="43">
        <v>6.6</v>
      </c>
      <c r="H654" s="135" t="str">
        <f t="shared" si="383"/>
        <v>P, S, T &amp; D Plant - Commodity</v>
      </c>
      <c r="I654" s="42">
        <f>'Plt. Class.'!L$112</f>
        <v>691.07561449439334</v>
      </c>
      <c r="J654" s="135">
        <f t="shared" si="384"/>
        <v>261.66134694354571</v>
      </c>
      <c r="K654" s="135">
        <f t="shared" si="385"/>
        <v>161.91018955049918</v>
      </c>
      <c r="L654" s="135">
        <f t="shared" si="386"/>
        <v>8.8540681699639112</v>
      </c>
      <c r="M654" s="135">
        <f t="shared" si="387"/>
        <v>127.04063247142791</v>
      </c>
      <c r="N654" s="135">
        <f t="shared" si="388"/>
        <v>131.60937735895661</v>
      </c>
      <c r="O654" s="135">
        <f t="shared" si="389"/>
        <v>0</v>
      </c>
      <c r="P654" s="135">
        <f t="shared" si="390"/>
        <v>0</v>
      </c>
      <c r="Q654" s="135">
        <f t="shared" si="391"/>
        <v>0</v>
      </c>
      <c r="R654" s="135">
        <f t="shared" si="392"/>
        <v>0</v>
      </c>
      <c r="S654" s="135">
        <f t="shared" si="393"/>
        <v>0</v>
      </c>
      <c r="T654" s="135">
        <f t="shared" si="394"/>
        <v>0</v>
      </c>
      <c r="U654" s="135">
        <f t="shared" si="395"/>
        <v>0</v>
      </c>
      <c r="V654" s="135">
        <f t="shared" si="396"/>
        <v>0</v>
      </c>
      <c r="W654" s="135">
        <f t="shared" si="397"/>
        <v>0</v>
      </c>
      <c r="X654" s="135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 x14ac:dyDescent="0.2">
      <c r="A655" s="44">
        <f t="shared" si="381"/>
        <v>632</v>
      </c>
      <c r="B655" s="44"/>
      <c r="C655" s="136">
        <v>39605</v>
      </c>
      <c r="E655" s="140" t="s">
        <v>305</v>
      </c>
      <c r="G655" s="43">
        <v>6.6</v>
      </c>
      <c r="H655" s="135" t="str">
        <f t="shared" si="383"/>
        <v>P, S, T &amp; D Plant - Commodity</v>
      </c>
      <c r="I655" s="42">
        <f>'Plt. Class.'!L$113</f>
        <v>213.96437854406003</v>
      </c>
      <c r="J655" s="135">
        <f t="shared" si="384"/>
        <v>81.013142865326273</v>
      </c>
      <c r="K655" s="135">
        <f t="shared" si="385"/>
        <v>50.129120982613649</v>
      </c>
      <c r="L655" s="135">
        <f t="shared" si="386"/>
        <v>2.7413139081156808</v>
      </c>
      <c r="M655" s="135">
        <f t="shared" si="387"/>
        <v>39.33313432927379</v>
      </c>
      <c r="N655" s="135">
        <f t="shared" si="388"/>
        <v>40.747666458730613</v>
      </c>
      <c r="O655" s="135">
        <f t="shared" si="389"/>
        <v>0</v>
      </c>
      <c r="P655" s="135">
        <f t="shared" si="390"/>
        <v>0</v>
      </c>
      <c r="Q655" s="135">
        <f t="shared" si="391"/>
        <v>0</v>
      </c>
      <c r="R655" s="135">
        <f t="shared" si="392"/>
        <v>0</v>
      </c>
      <c r="S655" s="135">
        <f t="shared" si="393"/>
        <v>0</v>
      </c>
      <c r="T655" s="135">
        <f t="shared" si="394"/>
        <v>0</v>
      </c>
      <c r="U655" s="135">
        <f t="shared" si="395"/>
        <v>0</v>
      </c>
      <c r="V655" s="135">
        <f t="shared" si="396"/>
        <v>0</v>
      </c>
      <c r="W655" s="135">
        <f t="shared" si="397"/>
        <v>0</v>
      </c>
      <c r="X655" s="135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 x14ac:dyDescent="0.2">
      <c r="A656" s="44">
        <f t="shared" si="381"/>
        <v>633</v>
      </c>
      <c r="B656" s="44"/>
      <c r="C656" s="136">
        <v>39700</v>
      </c>
      <c r="E656" s="137" t="s">
        <v>306</v>
      </c>
      <c r="G656" s="43">
        <v>6.6</v>
      </c>
      <c r="H656" s="135" t="str">
        <f t="shared" si="383"/>
        <v>P, S, T &amp; D Plant - Commodity</v>
      </c>
      <c r="I656" s="42">
        <f>'Plt. Class.'!L$114</f>
        <v>5773.9757699388983</v>
      </c>
      <c r="J656" s="135">
        <f t="shared" si="384"/>
        <v>2186.1953243524058</v>
      </c>
      <c r="K656" s="135">
        <f t="shared" si="385"/>
        <v>1352.7687734355457</v>
      </c>
      <c r="L656" s="135">
        <f t="shared" si="386"/>
        <v>73.97623936732559</v>
      </c>
      <c r="M656" s="135">
        <f t="shared" si="387"/>
        <v>1061.4316556725917</v>
      </c>
      <c r="N656" s="135">
        <f t="shared" si="388"/>
        <v>1099.6037771110293</v>
      </c>
      <c r="O656" s="135">
        <f t="shared" si="389"/>
        <v>0</v>
      </c>
      <c r="P656" s="135">
        <f t="shared" si="390"/>
        <v>0</v>
      </c>
      <c r="Q656" s="135">
        <f t="shared" si="391"/>
        <v>0</v>
      </c>
      <c r="R656" s="135">
        <f t="shared" si="392"/>
        <v>0</v>
      </c>
      <c r="S656" s="135">
        <f t="shared" si="393"/>
        <v>0</v>
      </c>
      <c r="T656" s="135">
        <f t="shared" si="394"/>
        <v>0</v>
      </c>
      <c r="U656" s="135">
        <f t="shared" si="395"/>
        <v>0</v>
      </c>
      <c r="V656" s="135">
        <f t="shared" si="396"/>
        <v>0</v>
      </c>
      <c r="W656" s="135">
        <f t="shared" si="397"/>
        <v>0</v>
      </c>
      <c r="X656" s="135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 x14ac:dyDescent="0.2">
      <c r="A657" s="44">
        <f t="shared" si="381"/>
        <v>634</v>
      </c>
      <c r="B657" s="44"/>
      <c r="C657" s="136">
        <v>39701</v>
      </c>
      <c r="E657" s="137" t="s">
        <v>307</v>
      </c>
      <c r="G657" s="43">
        <v>6.6</v>
      </c>
      <c r="H657" s="135" t="str">
        <f t="shared" si="383"/>
        <v>P, S, T &amp; D Plant - Commodity</v>
      </c>
      <c r="I657" s="42">
        <f>'Plt. Class.'!L$115</f>
        <v>0</v>
      </c>
      <c r="J657" s="135">
        <f t="shared" si="384"/>
        <v>0</v>
      </c>
      <c r="K657" s="135">
        <f t="shared" si="385"/>
        <v>0</v>
      </c>
      <c r="L657" s="135">
        <f t="shared" si="386"/>
        <v>0</v>
      </c>
      <c r="M657" s="135">
        <f t="shared" si="387"/>
        <v>0</v>
      </c>
      <c r="N657" s="135">
        <f t="shared" si="388"/>
        <v>0</v>
      </c>
      <c r="O657" s="135">
        <f t="shared" si="389"/>
        <v>0</v>
      </c>
      <c r="P657" s="135">
        <f t="shared" si="390"/>
        <v>0</v>
      </c>
      <c r="Q657" s="135">
        <f t="shared" si="391"/>
        <v>0</v>
      </c>
      <c r="R657" s="135">
        <f t="shared" si="392"/>
        <v>0</v>
      </c>
      <c r="S657" s="135">
        <f t="shared" si="393"/>
        <v>0</v>
      </c>
      <c r="T657" s="135">
        <f t="shared" si="394"/>
        <v>0</v>
      </c>
      <c r="U657" s="135">
        <f t="shared" si="395"/>
        <v>0</v>
      </c>
      <c r="V657" s="135">
        <f t="shared" si="396"/>
        <v>0</v>
      </c>
      <c r="W657" s="135">
        <f t="shared" si="397"/>
        <v>0</v>
      </c>
      <c r="X657" s="135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 x14ac:dyDescent="0.2">
      <c r="A658" s="44">
        <f t="shared" si="381"/>
        <v>635</v>
      </c>
      <c r="B658" s="44"/>
      <c r="C658" s="136">
        <v>39702</v>
      </c>
      <c r="E658" s="137" t="s">
        <v>308</v>
      </c>
      <c r="G658" s="43">
        <v>6.6</v>
      </c>
      <c r="H658" s="135" t="str">
        <f t="shared" si="383"/>
        <v>P, S, T &amp; D Plant - Commodity</v>
      </c>
      <c r="I658" s="42">
        <f>'Plt. Class.'!L$116</f>
        <v>0</v>
      </c>
      <c r="J658" s="135">
        <f t="shared" si="384"/>
        <v>0</v>
      </c>
      <c r="K658" s="135">
        <f t="shared" si="385"/>
        <v>0</v>
      </c>
      <c r="L658" s="135">
        <f t="shared" si="386"/>
        <v>0</v>
      </c>
      <c r="M658" s="135">
        <f t="shared" si="387"/>
        <v>0</v>
      </c>
      <c r="N658" s="135">
        <f t="shared" si="388"/>
        <v>0</v>
      </c>
      <c r="O658" s="135">
        <f t="shared" si="389"/>
        <v>0</v>
      </c>
      <c r="P658" s="135">
        <f t="shared" si="390"/>
        <v>0</v>
      </c>
      <c r="Q658" s="135">
        <f t="shared" si="391"/>
        <v>0</v>
      </c>
      <c r="R658" s="135">
        <f t="shared" si="392"/>
        <v>0</v>
      </c>
      <c r="S658" s="135">
        <f t="shared" si="393"/>
        <v>0</v>
      </c>
      <c r="T658" s="135">
        <f t="shared" si="394"/>
        <v>0</v>
      </c>
      <c r="U658" s="135">
        <f t="shared" si="395"/>
        <v>0</v>
      </c>
      <c r="V658" s="135">
        <f t="shared" si="396"/>
        <v>0</v>
      </c>
      <c r="W658" s="135">
        <f t="shared" si="397"/>
        <v>0</v>
      </c>
      <c r="X658" s="135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 x14ac:dyDescent="0.2">
      <c r="A659" s="44">
        <f t="shared" si="381"/>
        <v>636</v>
      </c>
      <c r="B659" s="44"/>
      <c r="C659" s="136">
        <v>39705</v>
      </c>
      <c r="E659" s="137" t="s">
        <v>309</v>
      </c>
      <c r="G659" s="43">
        <v>6.6</v>
      </c>
      <c r="H659" s="135" t="str">
        <f t="shared" si="383"/>
        <v>P, S, T &amp; D Plant - Commodity</v>
      </c>
      <c r="I659" s="42">
        <f>'Plt. Class.'!L$117</f>
        <v>0</v>
      </c>
      <c r="J659" s="135">
        <f t="shared" si="384"/>
        <v>0</v>
      </c>
      <c r="K659" s="135">
        <f t="shared" si="385"/>
        <v>0</v>
      </c>
      <c r="L659" s="135">
        <f t="shared" si="386"/>
        <v>0</v>
      </c>
      <c r="M659" s="135">
        <f t="shared" si="387"/>
        <v>0</v>
      </c>
      <c r="N659" s="135">
        <f t="shared" si="388"/>
        <v>0</v>
      </c>
      <c r="O659" s="135">
        <f t="shared" si="389"/>
        <v>0</v>
      </c>
      <c r="P659" s="135">
        <f t="shared" si="390"/>
        <v>0</v>
      </c>
      <c r="Q659" s="135">
        <f t="shared" si="391"/>
        <v>0</v>
      </c>
      <c r="R659" s="135">
        <f t="shared" si="392"/>
        <v>0</v>
      </c>
      <c r="S659" s="135">
        <f t="shared" si="393"/>
        <v>0</v>
      </c>
      <c r="T659" s="135">
        <f t="shared" si="394"/>
        <v>0</v>
      </c>
      <c r="U659" s="135">
        <f t="shared" si="395"/>
        <v>0</v>
      </c>
      <c r="V659" s="135">
        <f t="shared" si="396"/>
        <v>0</v>
      </c>
      <c r="W659" s="135">
        <f t="shared" si="397"/>
        <v>0</v>
      </c>
      <c r="X659" s="135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 x14ac:dyDescent="0.2">
      <c r="A660" s="44">
        <f t="shared" si="381"/>
        <v>637</v>
      </c>
      <c r="B660" s="44"/>
      <c r="C660" s="136">
        <v>39800</v>
      </c>
      <c r="E660" s="137" t="s">
        <v>310</v>
      </c>
      <c r="G660" s="43">
        <v>6.6</v>
      </c>
      <c r="H660" s="135" t="str">
        <f t="shared" si="383"/>
        <v>P, S, T &amp; D Plant - Commodity</v>
      </c>
      <c r="I660" s="42">
        <f>'Plt. Class.'!L$118</f>
        <v>42862.537927825491</v>
      </c>
      <c r="J660" s="135">
        <f t="shared" si="384"/>
        <v>16229.004717261114</v>
      </c>
      <c r="K660" s="135">
        <f t="shared" si="385"/>
        <v>10042.145164660542</v>
      </c>
      <c r="L660" s="135">
        <f t="shared" si="386"/>
        <v>549.15529471878006</v>
      </c>
      <c r="M660" s="135">
        <f t="shared" si="387"/>
        <v>7879.432891964233</v>
      </c>
      <c r="N660" s="135">
        <f t="shared" si="388"/>
        <v>8162.7998592208205</v>
      </c>
      <c r="O660" s="135">
        <f t="shared" si="389"/>
        <v>0</v>
      </c>
      <c r="P660" s="135">
        <f t="shared" si="390"/>
        <v>0</v>
      </c>
      <c r="Q660" s="135">
        <f t="shared" si="391"/>
        <v>0</v>
      </c>
      <c r="R660" s="135">
        <f t="shared" si="392"/>
        <v>0</v>
      </c>
      <c r="S660" s="135">
        <f t="shared" si="393"/>
        <v>0</v>
      </c>
      <c r="T660" s="135">
        <f t="shared" si="394"/>
        <v>0</v>
      </c>
      <c r="U660" s="135">
        <f t="shared" si="395"/>
        <v>0</v>
      </c>
      <c r="V660" s="135">
        <f t="shared" si="396"/>
        <v>0</v>
      </c>
      <c r="W660" s="135">
        <f t="shared" si="397"/>
        <v>0</v>
      </c>
      <c r="X660" s="135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 x14ac:dyDescent="0.2">
      <c r="A661" s="44">
        <f t="shared" si="381"/>
        <v>638</v>
      </c>
      <c r="B661" s="44"/>
      <c r="C661" s="136">
        <v>39900</v>
      </c>
      <c r="E661" s="137" t="s">
        <v>311</v>
      </c>
      <c r="G661" s="43">
        <v>6.6</v>
      </c>
      <c r="H661" s="135" t="str">
        <f t="shared" si="383"/>
        <v>P, S, T &amp; D Plant - Commodity</v>
      </c>
      <c r="I661" s="42">
        <f>'Plt. Class.'!L$119</f>
        <v>0</v>
      </c>
      <c r="J661" s="135">
        <f t="shared" si="384"/>
        <v>0</v>
      </c>
      <c r="K661" s="135">
        <f t="shared" si="385"/>
        <v>0</v>
      </c>
      <c r="L661" s="135">
        <f t="shared" si="386"/>
        <v>0</v>
      </c>
      <c r="M661" s="135">
        <f t="shared" si="387"/>
        <v>0</v>
      </c>
      <c r="N661" s="135">
        <f t="shared" si="388"/>
        <v>0</v>
      </c>
      <c r="O661" s="135">
        <f t="shared" si="389"/>
        <v>0</v>
      </c>
      <c r="P661" s="135">
        <f t="shared" si="390"/>
        <v>0</v>
      </c>
      <c r="Q661" s="135">
        <f t="shared" si="391"/>
        <v>0</v>
      </c>
      <c r="R661" s="135">
        <f t="shared" si="392"/>
        <v>0</v>
      </c>
      <c r="S661" s="135">
        <f t="shared" si="393"/>
        <v>0</v>
      </c>
      <c r="T661" s="135">
        <f t="shared" si="394"/>
        <v>0</v>
      </c>
      <c r="U661" s="135">
        <f t="shared" si="395"/>
        <v>0</v>
      </c>
      <c r="V661" s="135">
        <f t="shared" si="396"/>
        <v>0</v>
      </c>
      <c r="W661" s="135">
        <f t="shared" si="397"/>
        <v>0</v>
      </c>
      <c r="X661" s="135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 x14ac:dyDescent="0.2">
      <c r="A662" s="44">
        <f t="shared" si="381"/>
        <v>639</v>
      </c>
      <c r="B662" s="44"/>
      <c r="C662" s="136">
        <v>39901</v>
      </c>
      <c r="E662" s="137" t="s">
        <v>312</v>
      </c>
      <c r="G662" s="43">
        <v>6.6</v>
      </c>
      <c r="H662" s="135" t="str">
        <f t="shared" si="383"/>
        <v>P, S, T &amp; D Plant - Commodity</v>
      </c>
      <c r="I662" s="42">
        <f>'Plt. Class.'!L$120</f>
        <v>158.48353346298845</v>
      </c>
      <c r="J662" s="135">
        <f t="shared" si="384"/>
        <v>60.006479702858172</v>
      </c>
      <c r="K662" s="135">
        <f t="shared" si="385"/>
        <v>37.130667622238199</v>
      </c>
      <c r="L662" s="135">
        <f t="shared" si="386"/>
        <v>2.0304927270870166</v>
      </c>
      <c r="M662" s="135">
        <f t="shared" si="387"/>
        <v>29.134074340295083</v>
      </c>
      <c r="N662" s="135">
        <f t="shared" si="388"/>
        <v>30.181819070509967</v>
      </c>
      <c r="O662" s="135">
        <f t="shared" si="389"/>
        <v>0</v>
      </c>
      <c r="P662" s="135">
        <f t="shared" si="390"/>
        <v>0</v>
      </c>
      <c r="Q662" s="135">
        <f t="shared" si="391"/>
        <v>0</v>
      </c>
      <c r="R662" s="135">
        <f t="shared" si="392"/>
        <v>0</v>
      </c>
      <c r="S662" s="135">
        <f t="shared" si="393"/>
        <v>0</v>
      </c>
      <c r="T662" s="135">
        <f t="shared" si="394"/>
        <v>0</v>
      </c>
      <c r="U662" s="135">
        <f t="shared" si="395"/>
        <v>0</v>
      </c>
      <c r="V662" s="135">
        <f t="shared" si="396"/>
        <v>0</v>
      </c>
      <c r="W662" s="135">
        <f t="shared" si="397"/>
        <v>0</v>
      </c>
      <c r="X662" s="135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 x14ac:dyDescent="0.2">
      <c r="A663" s="44">
        <f t="shared" si="381"/>
        <v>640</v>
      </c>
      <c r="B663" s="44"/>
      <c r="C663" s="136">
        <v>39902</v>
      </c>
      <c r="E663" s="137" t="s">
        <v>313</v>
      </c>
      <c r="G663" s="43">
        <v>6.6</v>
      </c>
      <c r="H663" s="135" t="str">
        <f t="shared" si="383"/>
        <v>P, S, T &amp; D Plant - Commodity</v>
      </c>
      <c r="I663" s="42">
        <f>'Plt. Class.'!L$121</f>
        <v>0</v>
      </c>
      <c r="J663" s="135">
        <f t="shared" si="384"/>
        <v>0</v>
      </c>
      <c r="K663" s="135">
        <f t="shared" si="385"/>
        <v>0</v>
      </c>
      <c r="L663" s="135">
        <f t="shared" si="386"/>
        <v>0</v>
      </c>
      <c r="M663" s="135">
        <f t="shared" si="387"/>
        <v>0</v>
      </c>
      <c r="N663" s="135">
        <f t="shared" si="388"/>
        <v>0</v>
      </c>
      <c r="O663" s="135">
        <f t="shared" si="389"/>
        <v>0</v>
      </c>
      <c r="P663" s="135">
        <f t="shared" si="390"/>
        <v>0</v>
      </c>
      <c r="Q663" s="135">
        <f t="shared" si="391"/>
        <v>0</v>
      </c>
      <c r="R663" s="135">
        <f t="shared" si="392"/>
        <v>0</v>
      </c>
      <c r="S663" s="135">
        <f t="shared" si="393"/>
        <v>0</v>
      </c>
      <c r="T663" s="135">
        <f t="shared" si="394"/>
        <v>0</v>
      </c>
      <c r="U663" s="135">
        <f t="shared" si="395"/>
        <v>0</v>
      </c>
      <c r="V663" s="135">
        <f t="shared" si="396"/>
        <v>0</v>
      </c>
      <c r="W663" s="135">
        <f t="shared" si="397"/>
        <v>0</v>
      </c>
      <c r="X663" s="135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 x14ac:dyDescent="0.2">
      <c r="A664" s="44">
        <f t="shared" si="381"/>
        <v>641</v>
      </c>
      <c r="B664" s="44"/>
      <c r="C664" s="136">
        <v>39903</v>
      </c>
      <c r="E664" s="137" t="s">
        <v>314</v>
      </c>
      <c r="G664" s="43">
        <v>6.6</v>
      </c>
      <c r="H664" s="135" t="str">
        <f t="shared" si="383"/>
        <v>P, S, T &amp; D Plant - Commodity</v>
      </c>
      <c r="I664" s="42">
        <f>'Plt. Class.'!L$122</f>
        <v>1482.4224262871712</v>
      </c>
      <c r="J664" s="135">
        <f t="shared" si="384"/>
        <v>561.28828838131039</v>
      </c>
      <c r="K664" s="135">
        <f t="shared" si="385"/>
        <v>347.31263989060062</v>
      </c>
      <c r="L664" s="135">
        <f t="shared" si="386"/>
        <v>18.992811992986915</v>
      </c>
      <c r="M664" s="135">
        <f t="shared" si="387"/>
        <v>272.51414848885372</v>
      </c>
      <c r="N664" s="135">
        <f t="shared" si="388"/>
        <v>282.31453753341953</v>
      </c>
      <c r="O664" s="135">
        <f t="shared" si="389"/>
        <v>0</v>
      </c>
      <c r="P664" s="135">
        <f t="shared" si="390"/>
        <v>0</v>
      </c>
      <c r="Q664" s="135">
        <f t="shared" si="391"/>
        <v>0</v>
      </c>
      <c r="R664" s="135">
        <f t="shared" si="392"/>
        <v>0</v>
      </c>
      <c r="S664" s="135">
        <f t="shared" si="393"/>
        <v>0</v>
      </c>
      <c r="T664" s="135">
        <f t="shared" si="394"/>
        <v>0</v>
      </c>
      <c r="U664" s="135">
        <f t="shared" si="395"/>
        <v>0</v>
      </c>
      <c r="V664" s="135">
        <f t="shared" si="396"/>
        <v>0</v>
      </c>
      <c r="W664" s="135">
        <f t="shared" si="397"/>
        <v>0</v>
      </c>
      <c r="X664" s="135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 x14ac:dyDescent="0.2">
      <c r="A665" s="44">
        <f t="shared" si="381"/>
        <v>642</v>
      </c>
      <c r="B665" s="44"/>
      <c r="C665" s="136">
        <v>39904</v>
      </c>
      <c r="E665" s="137" t="s">
        <v>315</v>
      </c>
      <c r="G665" s="43">
        <v>6.6</v>
      </c>
      <c r="H665" s="135" t="str">
        <f t="shared" si="383"/>
        <v>P, S, T &amp; D Plant - Commodity</v>
      </c>
      <c r="I665" s="42">
        <f>'Plt. Class.'!L$123</f>
        <v>0</v>
      </c>
      <c r="J665" s="135">
        <f t="shared" si="384"/>
        <v>0</v>
      </c>
      <c r="K665" s="135">
        <f t="shared" si="385"/>
        <v>0</v>
      </c>
      <c r="L665" s="135">
        <f t="shared" si="386"/>
        <v>0</v>
      </c>
      <c r="M665" s="135">
        <f t="shared" si="387"/>
        <v>0</v>
      </c>
      <c r="N665" s="135">
        <f t="shared" si="388"/>
        <v>0</v>
      </c>
      <c r="O665" s="135">
        <f t="shared" si="389"/>
        <v>0</v>
      </c>
      <c r="P665" s="135">
        <f t="shared" si="390"/>
        <v>0</v>
      </c>
      <c r="Q665" s="135">
        <f t="shared" si="391"/>
        <v>0</v>
      </c>
      <c r="R665" s="135">
        <f t="shared" si="392"/>
        <v>0</v>
      </c>
      <c r="S665" s="135">
        <f t="shared" si="393"/>
        <v>0</v>
      </c>
      <c r="T665" s="135">
        <f t="shared" si="394"/>
        <v>0</v>
      </c>
      <c r="U665" s="135">
        <f t="shared" si="395"/>
        <v>0</v>
      </c>
      <c r="V665" s="135">
        <f t="shared" si="396"/>
        <v>0</v>
      </c>
      <c r="W665" s="135">
        <f t="shared" si="397"/>
        <v>0</v>
      </c>
      <c r="X665" s="135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 x14ac:dyDescent="0.2">
      <c r="A666" s="44">
        <f t="shared" si="381"/>
        <v>643</v>
      </c>
      <c r="B666" s="44"/>
      <c r="C666" s="136">
        <v>39905</v>
      </c>
      <c r="E666" s="137" t="s">
        <v>316</v>
      </c>
      <c r="G666" s="43">
        <v>6.6</v>
      </c>
      <c r="H666" s="135" t="str">
        <f t="shared" si="383"/>
        <v>P, S, T &amp; D Plant - Commodity</v>
      </c>
      <c r="I666" s="42">
        <f>'Plt. Class.'!L$124</f>
        <v>0</v>
      </c>
      <c r="J666" s="135">
        <f t="shared" si="384"/>
        <v>0</v>
      </c>
      <c r="K666" s="135">
        <f t="shared" si="385"/>
        <v>0</v>
      </c>
      <c r="L666" s="135">
        <f t="shared" si="386"/>
        <v>0</v>
      </c>
      <c r="M666" s="135">
        <f t="shared" si="387"/>
        <v>0</v>
      </c>
      <c r="N666" s="135">
        <f t="shared" si="388"/>
        <v>0</v>
      </c>
      <c r="O666" s="135">
        <f t="shared" si="389"/>
        <v>0</v>
      </c>
      <c r="P666" s="135">
        <f t="shared" si="390"/>
        <v>0</v>
      </c>
      <c r="Q666" s="135">
        <f t="shared" si="391"/>
        <v>0</v>
      </c>
      <c r="R666" s="135">
        <f t="shared" si="392"/>
        <v>0</v>
      </c>
      <c r="S666" s="135">
        <f t="shared" si="393"/>
        <v>0</v>
      </c>
      <c r="T666" s="135">
        <f t="shared" si="394"/>
        <v>0</v>
      </c>
      <c r="U666" s="135">
        <f t="shared" si="395"/>
        <v>0</v>
      </c>
      <c r="V666" s="135">
        <f t="shared" si="396"/>
        <v>0</v>
      </c>
      <c r="W666" s="135">
        <f t="shared" si="397"/>
        <v>0</v>
      </c>
      <c r="X666" s="135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 x14ac:dyDescent="0.2">
      <c r="A667" s="44">
        <f t="shared" si="381"/>
        <v>644</v>
      </c>
      <c r="B667" s="44"/>
      <c r="C667" s="136">
        <v>39906</v>
      </c>
      <c r="E667" s="137" t="s">
        <v>317</v>
      </c>
      <c r="G667" s="43">
        <v>6.6</v>
      </c>
      <c r="H667" s="135" t="str">
        <f t="shared" si="383"/>
        <v>P, S, T &amp; D Plant - Commodity</v>
      </c>
      <c r="I667" s="42">
        <f>'Plt. Class.'!L$125</f>
        <v>5087.0638339728876</v>
      </c>
      <c r="J667" s="135">
        <f t="shared" si="384"/>
        <v>1926.1104673169486</v>
      </c>
      <c r="K667" s="135">
        <f t="shared" si="385"/>
        <v>1191.8340805826849</v>
      </c>
      <c r="L667" s="135">
        <f t="shared" si="386"/>
        <v>65.175516291234061</v>
      </c>
      <c r="M667" s="135">
        <f t="shared" si="387"/>
        <v>935.15643344363104</v>
      </c>
      <c r="N667" s="135">
        <f t="shared" si="388"/>
        <v>968.78733633838863</v>
      </c>
      <c r="O667" s="135">
        <f t="shared" si="389"/>
        <v>0</v>
      </c>
      <c r="P667" s="135">
        <f t="shared" si="390"/>
        <v>0</v>
      </c>
      <c r="Q667" s="135">
        <f t="shared" si="391"/>
        <v>0</v>
      </c>
      <c r="R667" s="135">
        <f t="shared" si="392"/>
        <v>0</v>
      </c>
      <c r="S667" s="135">
        <f t="shared" si="393"/>
        <v>0</v>
      </c>
      <c r="T667" s="135">
        <f t="shared" si="394"/>
        <v>0</v>
      </c>
      <c r="U667" s="135">
        <f t="shared" si="395"/>
        <v>0</v>
      </c>
      <c r="V667" s="135">
        <f t="shared" si="396"/>
        <v>0</v>
      </c>
      <c r="W667" s="135">
        <f t="shared" si="397"/>
        <v>0</v>
      </c>
      <c r="X667" s="135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 x14ac:dyDescent="0.2">
      <c r="A668" s="44">
        <f t="shared" si="381"/>
        <v>645</v>
      </c>
      <c r="B668" s="44"/>
      <c r="C668" s="136">
        <v>39907</v>
      </c>
      <c r="E668" s="137" t="s">
        <v>318</v>
      </c>
      <c r="G668" s="43">
        <v>6.6</v>
      </c>
      <c r="H668" s="135" t="str">
        <f t="shared" si="383"/>
        <v>P, S, T &amp; D Plant - Commodity</v>
      </c>
      <c r="I668" s="42">
        <f>'Plt. Class.'!L$126</f>
        <v>0</v>
      </c>
      <c r="J668" s="135">
        <f t="shared" si="384"/>
        <v>0</v>
      </c>
      <c r="K668" s="135">
        <f t="shared" si="385"/>
        <v>0</v>
      </c>
      <c r="L668" s="135">
        <f t="shared" si="386"/>
        <v>0</v>
      </c>
      <c r="M668" s="135">
        <f t="shared" si="387"/>
        <v>0</v>
      </c>
      <c r="N668" s="135">
        <f t="shared" si="388"/>
        <v>0</v>
      </c>
      <c r="O668" s="135">
        <f t="shared" si="389"/>
        <v>0</v>
      </c>
      <c r="P668" s="135">
        <f t="shared" si="390"/>
        <v>0</v>
      </c>
      <c r="Q668" s="135">
        <f t="shared" si="391"/>
        <v>0</v>
      </c>
      <c r="R668" s="135">
        <f t="shared" si="392"/>
        <v>0</v>
      </c>
      <c r="S668" s="135">
        <f t="shared" si="393"/>
        <v>0</v>
      </c>
      <c r="T668" s="135">
        <f t="shared" si="394"/>
        <v>0</v>
      </c>
      <c r="U668" s="135">
        <f t="shared" si="395"/>
        <v>0</v>
      </c>
      <c r="V668" s="135">
        <f t="shared" si="396"/>
        <v>0</v>
      </c>
      <c r="W668" s="135">
        <f t="shared" si="397"/>
        <v>0</v>
      </c>
      <c r="X668" s="135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 x14ac:dyDescent="0.2">
      <c r="A669" s="44">
        <f t="shared" si="381"/>
        <v>646</v>
      </c>
      <c r="B669" s="44"/>
      <c r="C669" s="136">
        <v>39908</v>
      </c>
      <c r="E669" s="137" t="s">
        <v>319</v>
      </c>
      <c r="G669" s="43">
        <v>6.6</v>
      </c>
      <c r="H669" s="135" t="str">
        <f t="shared" si="383"/>
        <v>P, S, T &amp; D Plant - Commodity</v>
      </c>
      <c r="I669" s="42">
        <f>'Plt. Class.'!L$127</f>
        <v>1360.3469893507834</v>
      </c>
      <c r="J669" s="135">
        <f t="shared" si="384"/>
        <v>515.06697397294863</v>
      </c>
      <c r="K669" s="135">
        <f t="shared" si="385"/>
        <v>318.71192425358413</v>
      </c>
      <c r="L669" s="135">
        <f t="shared" si="386"/>
        <v>17.428780188299822</v>
      </c>
      <c r="M669" s="135">
        <f t="shared" si="387"/>
        <v>250.07298518869732</v>
      </c>
      <c r="N669" s="135">
        <f t="shared" si="388"/>
        <v>259.06632574725336</v>
      </c>
      <c r="O669" s="135">
        <f t="shared" si="389"/>
        <v>0</v>
      </c>
      <c r="P669" s="135">
        <f t="shared" si="390"/>
        <v>0</v>
      </c>
      <c r="Q669" s="135">
        <f t="shared" si="391"/>
        <v>0</v>
      </c>
      <c r="R669" s="135">
        <f t="shared" si="392"/>
        <v>0</v>
      </c>
      <c r="S669" s="135">
        <f t="shared" si="393"/>
        <v>0</v>
      </c>
      <c r="T669" s="135">
        <f t="shared" si="394"/>
        <v>0</v>
      </c>
      <c r="U669" s="135">
        <f t="shared" si="395"/>
        <v>0</v>
      </c>
      <c r="V669" s="135">
        <f t="shared" si="396"/>
        <v>0</v>
      </c>
      <c r="W669" s="135">
        <f t="shared" si="397"/>
        <v>0</v>
      </c>
      <c r="X669" s="135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 x14ac:dyDescent="0.2">
      <c r="A670" s="44">
        <f t="shared" si="381"/>
        <v>647</v>
      </c>
      <c r="B670" s="44"/>
      <c r="C670" s="136">
        <v>39909</v>
      </c>
      <c r="E670" s="137" t="s">
        <v>320</v>
      </c>
      <c r="G670" s="43">
        <v>6.6</v>
      </c>
      <c r="H670" s="135" t="str">
        <f t="shared" si="383"/>
        <v>P, S, T &amp; D Plant - Commodity</v>
      </c>
      <c r="I670" s="42">
        <f>'Plt. Class.'!L$128</f>
        <v>0</v>
      </c>
      <c r="J670" s="135">
        <f t="shared" si="384"/>
        <v>0</v>
      </c>
      <c r="K670" s="135">
        <f t="shared" si="385"/>
        <v>0</v>
      </c>
      <c r="L670" s="135">
        <f t="shared" si="386"/>
        <v>0</v>
      </c>
      <c r="M670" s="135">
        <f t="shared" si="387"/>
        <v>0</v>
      </c>
      <c r="N670" s="135">
        <f t="shared" si="388"/>
        <v>0</v>
      </c>
      <c r="O670" s="135">
        <f t="shared" si="389"/>
        <v>0</v>
      </c>
      <c r="P670" s="135">
        <f t="shared" si="390"/>
        <v>0</v>
      </c>
      <c r="Q670" s="135">
        <f t="shared" si="391"/>
        <v>0</v>
      </c>
      <c r="R670" s="135">
        <f t="shared" si="392"/>
        <v>0</v>
      </c>
      <c r="S670" s="135">
        <f t="shared" si="393"/>
        <v>0</v>
      </c>
      <c r="T670" s="135">
        <f t="shared" si="394"/>
        <v>0</v>
      </c>
      <c r="U670" s="135">
        <f t="shared" si="395"/>
        <v>0</v>
      </c>
      <c r="V670" s="135">
        <f t="shared" si="396"/>
        <v>0</v>
      </c>
      <c r="W670" s="135">
        <f t="shared" si="397"/>
        <v>0</v>
      </c>
      <c r="X670" s="135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 x14ac:dyDescent="0.2">
      <c r="A671" s="44">
        <f t="shared" si="381"/>
        <v>648</v>
      </c>
      <c r="B671" s="44"/>
      <c r="C671" s="136">
        <v>39924</v>
      </c>
      <c r="E671" s="137" t="s">
        <v>321</v>
      </c>
      <c r="G671" s="43">
        <v>6.6</v>
      </c>
      <c r="H671" s="135" t="str">
        <f t="shared" si="383"/>
        <v>P, S, T &amp; D Plant - Commodity</v>
      </c>
      <c r="I671" s="42">
        <f>'Plt. Class.'!L$129</f>
        <v>0</v>
      </c>
      <c r="J671" s="135">
        <f t="shared" si="384"/>
        <v>0</v>
      </c>
      <c r="K671" s="135">
        <f t="shared" si="385"/>
        <v>0</v>
      </c>
      <c r="L671" s="135">
        <f t="shared" si="386"/>
        <v>0</v>
      </c>
      <c r="M671" s="135">
        <f t="shared" si="387"/>
        <v>0</v>
      </c>
      <c r="N671" s="135">
        <f t="shared" si="388"/>
        <v>0</v>
      </c>
      <c r="O671" s="135">
        <f t="shared" si="389"/>
        <v>0</v>
      </c>
      <c r="P671" s="135">
        <f t="shared" si="390"/>
        <v>0</v>
      </c>
      <c r="Q671" s="135">
        <f t="shared" si="391"/>
        <v>0</v>
      </c>
      <c r="R671" s="135">
        <f t="shared" si="392"/>
        <v>0</v>
      </c>
      <c r="S671" s="135">
        <f t="shared" si="393"/>
        <v>0</v>
      </c>
      <c r="T671" s="135">
        <f t="shared" si="394"/>
        <v>0</v>
      </c>
      <c r="U671" s="135">
        <f t="shared" si="395"/>
        <v>0</v>
      </c>
      <c r="V671" s="135">
        <f t="shared" si="396"/>
        <v>0</v>
      </c>
      <c r="W671" s="135">
        <f t="shared" si="397"/>
        <v>0</v>
      </c>
      <c r="X671" s="135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 x14ac:dyDescent="0.2">
      <c r="A672" s="44">
        <f t="shared" si="381"/>
        <v>649</v>
      </c>
      <c r="B672" s="44"/>
      <c r="C672" s="44"/>
      <c r="D672" s="44"/>
      <c r="E672" s="44"/>
      <c r="G672" s="43"/>
      <c r="H672" s="135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 x14ac:dyDescent="0.2">
      <c r="A673" s="44">
        <f t="shared" si="381"/>
        <v>650</v>
      </c>
      <c r="B673" s="44"/>
      <c r="C673" s="44"/>
      <c r="D673" s="44" t="s">
        <v>149</v>
      </c>
      <c r="E673" s="44"/>
      <c r="G673" s="43"/>
      <c r="H673" s="135"/>
      <c r="I673" s="42">
        <f>'Plt. Class.'!L$131</f>
        <v>246555.04002295667</v>
      </c>
      <c r="J673" s="42">
        <f>SUM(J637:J671)</f>
        <v>93352.916113711384</v>
      </c>
      <c r="K673" s="42">
        <f t="shared" ref="K673:X673" si="400">SUM(K637:K671)</f>
        <v>57764.696695243758</v>
      </c>
      <c r="L673" s="42">
        <f t="shared" si="400"/>
        <v>3158.8658118237654</v>
      </c>
      <c r="M673" s="42">
        <f t="shared" si="400"/>
        <v>45324.285167334259</v>
      </c>
      <c r="N673" s="42">
        <f t="shared" si="400"/>
        <v>46954.276234843514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 x14ac:dyDescent="0.2">
      <c r="A674" s="44">
        <f t="shared" si="381"/>
        <v>651</v>
      </c>
      <c r="B674" s="44"/>
      <c r="C674" s="44"/>
      <c r="D674" s="44"/>
      <c r="E674" s="44"/>
      <c r="G674" s="43"/>
      <c r="H674" s="135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 x14ac:dyDescent="0.2">
      <c r="A675" s="44">
        <f t="shared" si="381"/>
        <v>652</v>
      </c>
      <c r="B675" s="44"/>
      <c r="C675" s="44"/>
      <c r="D675" s="44" t="s">
        <v>349</v>
      </c>
      <c r="E675" s="44"/>
      <c r="G675" s="43"/>
      <c r="H675" s="135"/>
      <c r="I675" s="42">
        <f>'Plt. Class.'!L$133</f>
        <v>7757521.93822324</v>
      </c>
      <c r="J675" s="42">
        <f t="shared" ref="J675:X675" si="401">J673+J633+J607+J594+J572+J560</f>
        <v>2937223.6506777597</v>
      </c>
      <c r="K675" s="42">
        <f t="shared" si="401"/>
        <v>1817488.3053554343</v>
      </c>
      <c r="L675" s="42">
        <f t="shared" si="401"/>
        <v>99389.454106655321</v>
      </c>
      <c r="M675" s="42">
        <f t="shared" si="401"/>
        <v>1426067.528317993</v>
      </c>
      <c r="N675" s="42">
        <f t="shared" si="401"/>
        <v>1477352.9997653966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 x14ac:dyDescent="0.2">
      <c r="A676" s="44">
        <f t="shared" si="381"/>
        <v>653</v>
      </c>
      <c r="B676" s="44"/>
      <c r="C676" s="44"/>
      <c r="D676" s="44"/>
      <c r="E676" s="44"/>
      <c r="G676" s="43"/>
      <c r="H676" s="135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 x14ac:dyDescent="0.2">
      <c r="A677" s="44">
        <f t="shared" si="381"/>
        <v>654</v>
      </c>
      <c r="B677" s="44"/>
      <c r="C677" s="44"/>
      <c r="D677" s="44" t="s">
        <v>348</v>
      </c>
      <c r="E677" s="44"/>
      <c r="G677" s="43">
        <v>6.6</v>
      </c>
      <c r="H677" s="135" t="str">
        <f>VLOOKUP($G677,alloc,3)</f>
        <v>P, S, T &amp; D Plant - Commodity</v>
      </c>
      <c r="I677" s="42">
        <f>'Plt. Class.'!L$135</f>
        <v>420223.05300384975</v>
      </c>
      <c r="J677" s="135">
        <f>$I677*VLOOKUP($G677,alloc,6)</f>
        <v>159108.68182805544</v>
      </c>
      <c r="K677" s="135">
        <f>$I677*VLOOKUP($G677,alloc,7)</f>
        <v>98452.893921197334</v>
      </c>
      <c r="L677" s="135">
        <f>$I677*VLOOKUP($G677,alloc,8)</f>
        <v>5383.9022530241937</v>
      </c>
      <c r="M677" s="135">
        <f>$I677*VLOOKUP($G677,alloc,9)</f>
        <v>77249.726821487435</v>
      </c>
      <c r="N677" s="135">
        <f>$I677*VLOOKUP($G677,alloc,10)</f>
        <v>80027.848180085333</v>
      </c>
      <c r="O677" s="135">
        <f>$I677*VLOOKUP($G677,alloc,11)</f>
        <v>0</v>
      </c>
      <c r="P677" s="135">
        <f>$I677*VLOOKUP($G677,alloc,12)</f>
        <v>0</v>
      </c>
      <c r="Q677" s="135">
        <f>$I677*VLOOKUP($G677,alloc,13)</f>
        <v>0</v>
      </c>
      <c r="R677" s="135">
        <f>$I677*VLOOKUP($G677,alloc,14)</f>
        <v>0</v>
      </c>
      <c r="S677" s="135">
        <f>$I677*VLOOKUP($G677,alloc,15)</f>
        <v>0</v>
      </c>
      <c r="T677" s="135">
        <f>$I677*VLOOKUP($G677,alloc,16)</f>
        <v>0</v>
      </c>
      <c r="U677" s="135">
        <f>$I677*VLOOKUP($G677,alloc,17)</f>
        <v>0</v>
      </c>
      <c r="V677" s="135">
        <f>$I677*VLOOKUP($G677,alloc,18)</f>
        <v>0</v>
      </c>
      <c r="W677" s="135">
        <f>$I677*VLOOKUP($G677,alloc,19)</f>
        <v>0</v>
      </c>
      <c r="X677" s="135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 x14ac:dyDescent="0.2">
      <c r="A678" s="44">
        <f t="shared" si="381"/>
        <v>655</v>
      </c>
      <c r="B678" s="44"/>
      <c r="C678" s="44"/>
      <c r="D678" s="44"/>
      <c r="E678" s="44"/>
      <c r="G678" s="43"/>
      <c r="H678" s="135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 x14ac:dyDescent="0.2">
      <c r="A679" s="44">
        <f t="shared" si="381"/>
        <v>656</v>
      </c>
      <c r="B679" s="44"/>
      <c r="C679" s="44"/>
      <c r="D679" s="44" t="s">
        <v>347</v>
      </c>
      <c r="E679" s="44"/>
      <c r="G679" s="43"/>
      <c r="H679" s="135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 x14ac:dyDescent="0.2">
      <c r="A680" s="44">
        <f t="shared" si="381"/>
        <v>657</v>
      </c>
      <c r="B680" s="44"/>
      <c r="C680" s="44"/>
      <c r="D680" s="44"/>
      <c r="E680" s="44"/>
      <c r="G680" s="43"/>
      <c r="H680" s="135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 x14ac:dyDescent="0.2">
      <c r="A681" s="44">
        <f t="shared" si="381"/>
        <v>658</v>
      </c>
      <c r="B681" s="44"/>
      <c r="C681" s="44"/>
      <c r="D681" s="44" t="s">
        <v>322</v>
      </c>
      <c r="E681" s="44"/>
      <c r="G681" s="43"/>
      <c r="H681" s="135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 x14ac:dyDescent="0.2">
      <c r="A682" s="44">
        <f t="shared" si="381"/>
        <v>659</v>
      </c>
      <c r="B682" s="44"/>
      <c r="C682" s="44"/>
      <c r="D682" s="44"/>
      <c r="E682" s="44"/>
      <c r="G682" s="43"/>
      <c r="H682" s="135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 x14ac:dyDescent="0.2">
      <c r="A683" s="44">
        <f t="shared" ref="A683:A746" si="402">A682+1</f>
        <v>660</v>
      </c>
      <c r="B683" s="44"/>
      <c r="C683" s="136">
        <v>30100</v>
      </c>
      <c r="D683" s="44"/>
      <c r="E683" s="137" t="s">
        <v>323</v>
      </c>
      <c r="G683" s="43">
        <v>6.6</v>
      </c>
      <c r="H683" s="135" t="str">
        <f>VLOOKUP($G683,alloc,3)</f>
        <v>P, S, T &amp; D Plant - Commodity</v>
      </c>
      <c r="I683" s="42">
        <f>'Plt. Class.'!L$141</f>
        <v>1015.9740897109316</v>
      </c>
      <c r="J683" s="135">
        <f>$I683*VLOOKUP($G683,alloc,6)</f>
        <v>384.67736843529133</v>
      </c>
      <c r="K683" s="135">
        <f>$I683*VLOOKUP($G683,alloc,7)</f>
        <v>238.02975245167957</v>
      </c>
      <c r="L683" s="135">
        <f>$I683*VLOOKUP($G683,alloc,8)</f>
        <v>13.016670912051982</v>
      </c>
      <c r="M683" s="135">
        <f>$I683*VLOOKUP($G683,alloc,9)</f>
        <v>186.76681425937815</v>
      </c>
      <c r="N683" s="135">
        <f>$I683*VLOOKUP($G683,alloc,10)</f>
        <v>193.48348365253054</v>
      </c>
      <c r="O683" s="135">
        <f>$I683*VLOOKUP($G683,alloc,11)</f>
        <v>0</v>
      </c>
      <c r="P683" s="135">
        <f>$I683*VLOOKUP($G683,alloc,12)</f>
        <v>0</v>
      </c>
      <c r="Q683" s="135">
        <f>$I683*VLOOKUP($G683,alloc,13)</f>
        <v>0</v>
      </c>
      <c r="R683" s="135">
        <f>$I683*VLOOKUP($G683,alloc,14)</f>
        <v>0</v>
      </c>
      <c r="S683" s="135">
        <f>$I683*VLOOKUP($G683,alloc,15)</f>
        <v>0</v>
      </c>
      <c r="T683" s="135">
        <f>$I683*VLOOKUP($G683,alloc,16)</f>
        <v>0</v>
      </c>
      <c r="U683" s="135">
        <f>$I683*VLOOKUP($G683,alloc,17)</f>
        <v>0</v>
      </c>
      <c r="V683" s="135">
        <f>$I683*VLOOKUP($G683,alloc,18)</f>
        <v>0</v>
      </c>
      <c r="W683" s="135">
        <f>$I683*VLOOKUP($G683,alloc,19)</f>
        <v>0</v>
      </c>
      <c r="X683" s="135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 x14ac:dyDescent="0.2">
      <c r="A684" s="44">
        <f t="shared" si="402"/>
        <v>661</v>
      </c>
      <c r="B684" s="44"/>
      <c r="C684" s="136">
        <v>30200</v>
      </c>
      <c r="D684" s="44"/>
      <c r="E684" s="137" t="s">
        <v>185</v>
      </c>
      <c r="G684" s="43">
        <v>6.6</v>
      </c>
      <c r="H684" s="135" t="str">
        <f>VLOOKUP($G684,alloc,3)</f>
        <v>P, S, T &amp; D Plant - Commodity</v>
      </c>
      <c r="I684" s="42">
        <f>'Plt. Class.'!L$142</f>
        <v>0</v>
      </c>
      <c r="J684" s="135">
        <f>$I684*VLOOKUP($G684,alloc,6)</f>
        <v>0</v>
      </c>
      <c r="K684" s="135">
        <f>$I684*VLOOKUP($G684,alloc,7)</f>
        <v>0</v>
      </c>
      <c r="L684" s="135">
        <f>$I684*VLOOKUP($G684,alloc,8)</f>
        <v>0</v>
      </c>
      <c r="M684" s="135">
        <f>$I684*VLOOKUP($G684,alloc,9)</f>
        <v>0</v>
      </c>
      <c r="N684" s="135">
        <f>$I684*VLOOKUP($G684,alloc,10)</f>
        <v>0</v>
      </c>
      <c r="O684" s="135">
        <f>$I684*VLOOKUP($G684,alloc,11)</f>
        <v>0</v>
      </c>
      <c r="P684" s="135">
        <f>$I684*VLOOKUP($G684,alloc,12)</f>
        <v>0</v>
      </c>
      <c r="Q684" s="135">
        <f>$I684*VLOOKUP($G684,alloc,13)</f>
        <v>0</v>
      </c>
      <c r="R684" s="135">
        <f>$I684*VLOOKUP($G684,alloc,14)</f>
        <v>0</v>
      </c>
      <c r="S684" s="135">
        <f>$I684*VLOOKUP($G684,alloc,15)</f>
        <v>0</v>
      </c>
      <c r="T684" s="135">
        <f>$I684*VLOOKUP($G684,alloc,16)</f>
        <v>0</v>
      </c>
      <c r="U684" s="135">
        <f>$I684*VLOOKUP($G684,alloc,17)</f>
        <v>0</v>
      </c>
      <c r="V684" s="135">
        <f>$I684*VLOOKUP($G684,alloc,18)</f>
        <v>0</v>
      </c>
      <c r="W684" s="135">
        <f>$I684*VLOOKUP($G684,alloc,19)</f>
        <v>0</v>
      </c>
      <c r="X684" s="135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 x14ac:dyDescent="0.2">
      <c r="A685" s="44">
        <f t="shared" si="402"/>
        <v>662</v>
      </c>
      <c r="B685" s="44"/>
      <c r="C685" s="138">
        <v>30300</v>
      </c>
      <c r="D685" s="44"/>
      <c r="E685" s="137" t="s">
        <v>324</v>
      </c>
      <c r="G685" s="43">
        <v>6.6</v>
      </c>
      <c r="H685" s="135" t="str">
        <f>VLOOKUP($G685,alloc,3)</f>
        <v>P, S, T &amp; D Plant - Commodity</v>
      </c>
      <c r="I685" s="42">
        <f>'Plt. Class.'!L$143</f>
        <v>6083.212988077903</v>
      </c>
      <c r="J685" s="135">
        <f>$I685*VLOOKUP($G685,alloc,6)</f>
        <v>2303.281537968157</v>
      </c>
      <c r="K685" s="135">
        <f>$I685*VLOOKUP($G685,alloc,7)</f>
        <v>1425.2191038405429</v>
      </c>
      <c r="L685" s="135">
        <f>$I685*VLOOKUP($G685,alloc,8)</f>
        <v>77.938189916102999</v>
      </c>
      <c r="M685" s="135">
        <f>$I685*VLOOKUP($G685,alloc,9)</f>
        <v>1118.2788239883573</v>
      </c>
      <c r="N685" s="135">
        <f>$I685*VLOOKUP($G685,alloc,10)</f>
        <v>1158.4953323647424</v>
      </c>
      <c r="O685" s="135">
        <f>$I685*VLOOKUP($G685,alloc,11)</f>
        <v>0</v>
      </c>
      <c r="P685" s="135">
        <f>$I685*VLOOKUP($G685,alloc,12)</f>
        <v>0</v>
      </c>
      <c r="Q685" s="135">
        <f>$I685*VLOOKUP($G685,alloc,13)</f>
        <v>0</v>
      </c>
      <c r="R685" s="135">
        <f>$I685*VLOOKUP($G685,alloc,14)</f>
        <v>0</v>
      </c>
      <c r="S685" s="135">
        <f>$I685*VLOOKUP($G685,alloc,15)</f>
        <v>0</v>
      </c>
      <c r="T685" s="135">
        <f>$I685*VLOOKUP($G685,alloc,16)</f>
        <v>0</v>
      </c>
      <c r="U685" s="135">
        <f>$I685*VLOOKUP($G685,alloc,17)</f>
        <v>0</v>
      </c>
      <c r="V685" s="135">
        <f>$I685*VLOOKUP($G685,alloc,18)</f>
        <v>0</v>
      </c>
      <c r="W685" s="135">
        <f>$I685*VLOOKUP($G685,alloc,19)</f>
        <v>0</v>
      </c>
      <c r="X685" s="135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 x14ac:dyDescent="0.2">
      <c r="A686" s="44">
        <f t="shared" si="402"/>
        <v>663</v>
      </c>
      <c r="B686" s="44"/>
      <c r="C686" s="44"/>
      <c r="D686" s="44"/>
      <c r="E686" s="44"/>
      <c r="G686" s="43"/>
      <c r="H686" s="135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 x14ac:dyDescent="0.2">
      <c r="A687" s="44">
        <f t="shared" si="402"/>
        <v>664</v>
      </c>
      <c r="B687" s="44"/>
      <c r="C687" s="44"/>
      <c r="D687" s="44" t="s">
        <v>325</v>
      </c>
      <c r="E687" s="44"/>
      <c r="G687" s="43"/>
      <c r="H687" s="135"/>
      <c r="I687" s="42">
        <f>'Plt. Class.'!L$145</f>
        <v>7099.1870777888344</v>
      </c>
      <c r="J687" s="42">
        <f>SUM(J683:J685)</f>
        <v>2687.9589064034481</v>
      </c>
      <c r="K687" s="42">
        <f t="shared" ref="K687:X687" si="403">SUM(K683:K685)</f>
        <v>1663.2488562922224</v>
      </c>
      <c r="L687" s="42">
        <f t="shared" si="403"/>
        <v>90.954860828154978</v>
      </c>
      <c r="M687" s="42">
        <f t="shared" si="403"/>
        <v>1305.0456382477355</v>
      </c>
      <c r="N687" s="42">
        <f t="shared" si="403"/>
        <v>1351.9788160172729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 x14ac:dyDescent="0.2">
      <c r="A688" s="44">
        <f t="shared" si="402"/>
        <v>665</v>
      </c>
      <c r="B688" s="44"/>
      <c r="C688" s="44"/>
      <c r="D688" s="44"/>
      <c r="E688" s="44"/>
      <c r="G688" s="43"/>
      <c r="H688" s="135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 x14ac:dyDescent="0.2">
      <c r="A689" s="44">
        <f t="shared" si="402"/>
        <v>666</v>
      </c>
      <c r="B689" s="44"/>
      <c r="C689" s="44"/>
      <c r="D689" s="44" t="s">
        <v>148</v>
      </c>
      <c r="E689" s="44"/>
      <c r="G689" s="43"/>
      <c r="H689" s="135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 x14ac:dyDescent="0.2">
      <c r="A690" s="44">
        <f t="shared" si="402"/>
        <v>667</v>
      </c>
      <c r="B690" s="44"/>
      <c r="C690" s="44"/>
      <c r="D690" s="44"/>
      <c r="E690" s="44"/>
      <c r="G690" s="43"/>
      <c r="H690" s="135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 x14ac:dyDescent="0.2">
      <c r="A691" s="44">
        <f t="shared" si="402"/>
        <v>668</v>
      </c>
      <c r="B691" s="44"/>
      <c r="C691" s="141">
        <v>37400</v>
      </c>
      <c r="E691" s="137" t="s">
        <v>115</v>
      </c>
      <c r="G691" s="43">
        <v>6.6</v>
      </c>
      <c r="H691" s="135" t="str">
        <f t="shared" ref="H691:H724" si="404">VLOOKUP($G691,alloc,3)</f>
        <v>P, S, T &amp; D Plant - Commodity</v>
      </c>
      <c r="I691" s="42">
        <f>'Plt. Class.'!L$149</f>
        <v>0</v>
      </c>
      <c r="J691" s="135">
        <f t="shared" ref="J691:J724" si="405">$I691*VLOOKUP($G691,alloc,6)</f>
        <v>0</v>
      </c>
      <c r="K691" s="135">
        <f t="shared" ref="K691:K724" si="406">$I691*VLOOKUP($G691,alloc,7)</f>
        <v>0</v>
      </c>
      <c r="L691" s="135">
        <f t="shared" ref="L691:L724" si="407">$I691*VLOOKUP($G691,alloc,8)</f>
        <v>0</v>
      </c>
      <c r="M691" s="135">
        <f t="shared" ref="M691:M724" si="408">$I691*VLOOKUP($G691,alloc,9)</f>
        <v>0</v>
      </c>
      <c r="N691" s="135">
        <f t="shared" ref="N691:N724" si="409">$I691*VLOOKUP($G691,alloc,10)</f>
        <v>0</v>
      </c>
      <c r="O691" s="135">
        <f t="shared" ref="O691:O724" si="410">$I691*VLOOKUP($G691,alloc,11)</f>
        <v>0</v>
      </c>
      <c r="P691" s="135">
        <f t="shared" ref="P691:P724" si="411">$I691*VLOOKUP($G691,alloc,12)</f>
        <v>0</v>
      </c>
      <c r="Q691" s="135">
        <f t="shared" ref="Q691:Q724" si="412">$I691*VLOOKUP($G691,alloc,13)</f>
        <v>0</v>
      </c>
      <c r="R691" s="135">
        <f t="shared" ref="R691:R724" si="413">$I691*VLOOKUP($G691,alloc,14)</f>
        <v>0</v>
      </c>
      <c r="S691" s="135">
        <f t="shared" ref="S691:S724" si="414">$I691*VLOOKUP($G691,alloc,15)</f>
        <v>0</v>
      </c>
      <c r="T691" s="135">
        <f t="shared" ref="T691:T724" si="415">$I691*VLOOKUP($G691,alloc,16)</f>
        <v>0</v>
      </c>
      <c r="U691" s="135">
        <f t="shared" ref="U691:U724" si="416">$I691*VLOOKUP($G691,alloc,17)</f>
        <v>0</v>
      </c>
      <c r="V691" s="135">
        <f t="shared" ref="V691:V724" si="417">$I691*VLOOKUP($G691,alloc,18)</f>
        <v>0</v>
      </c>
      <c r="W691" s="135">
        <f t="shared" ref="W691:W724" si="418">$I691*VLOOKUP($G691,alloc,19)</f>
        <v>0</v>
      </c>
      <c r="X691" s="135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 x14ac:dyDescent="0.2">
      <c r="A692" s="44">
        <f t="shared" si="402"/>
        <v>669</v>
      </c>
      <c r="B692" s="44"/>
      <c r="C692" s="141">
        <v>39001</v>
      </c>
      <c r="E692" s="137" t="s">
        <v>291</v>
      </c>
      <c r="G692" s="43">
        <v>6.6</v>
      </c>
      <c r="H692" s="135" t="str">
        <f t="shared" si="404"/>
        <v>P, S, T &amp; D Plant - Commodity</v>
      </c>
      <c r="I692" s="42">
        <f>'Plt. Class.'!L$150</f>
        <v>983.23893676288128</v>
      </c>
      <c r="J692" s="135">
        <f t="shared" si="405"/>
        <v>372.28288651010206</v>
      </c>
      <c r="K692" s="135">
        <f t="shared" si="406"/>
        <v>230.36032423337798</v>
      </c>
      <c r="L692" s="135">
        <f t="shared" si="407"/>
        <v>12.597267782094509</v>
      </c>
      <c r="M692" s="135">
        <f t="shared" si="408"/>
        <v>180.74910151225447</v>
      </c>
      <c r="N692" s="135">
        <f t="shared" si="409"/>
        <v>187.24935672505222</v>
      </c>
      <c r="O692" s="135">
        <f t="shared" si="410"/>
        <v>0</v>
      </c>
      <c r="P692" s="135">
        <f t="shared" si="411"/>
        <v>0</v>
      </c>
      <c r="Q692" s="135">
        <f t="shared" si="412"/>
        <v>0</v>
      </c>
      <c r="R692" s="135">
        <f t="shared" si="413"/>
        <v>0</v>
      </c>
      <c r="S692" s="135">
        <f t="shared" si="414"/>
        <v>0</v>
      </c>
      <c r="T692" s="135">
        <f t="shared" si="415"/>
        <v>0</v>
      </c>
      <c r="U692" s="135">
        <f t="shared" si="416"/>
        <v>0</v>
      </c>
      <c r="V692" s="135">
        <f t="shared" si="417"/>
        <v>0</v>
      </c>
      <c r="W692" s="135">
        <f t="shared" si="418"/>
        <v>0</v>
      </c>
      <c r="X692" s="135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 x14ac:dyDescent="0.2">
      <c r="A693" s="44">
        <f t="shared" si="402"/>
        <v>670</v>
      </c>
      <c r="B693" s="44"/>
      <c r="C693" s="141">
        <v>36602</v>
      </c>
      <c r="E693" s="137" t="s">
        <v>139</v>
      </c>
      <c r="G693" s="43">
        <v>6.6</v>
      </c>
      <c r="H693" s="135" t="str">
        <f t="shared" si="404"/>
        <v>P, S, T &amp; D Plant - Commodity</v>
      </c>
      <c r="I693" s="42">
        <f>'Plt. Class.'!L$151</f>
        <v>0</v>
      </c>
      <c r="J693" s="135">
        <f t="shared" si="405"/>
        <v>0</v>
      </c>
      <c r="K693" s="135">
        <f t="shared" si="406"/>
        <v>0</v>
      </c>
      <c r="L693" s="135">
        <f t="shared" si="407"/>
        <v>0</v>
      </c>
      <c r="M693" s="135">
        <f t="shared" si="408"/>
        <v>0</v>
      </c>
      <c r="N693" s="135">
        <f t="shared" si="409"/>
        <v>0</v>
      </c>
      <c r="O693" s="135">
        <f t="shared" si="410"/>
        <v>0</v>
      </c>
      <c r="P693" s="135">
        <f t="shared" si="411"/>
        <v>0</v>
      </c>
      <c r="Q693" s="135">
        <f t="shared" si="412"/>
        <v>0</v>
      </c>
      <c r="R693" s="135">
        <f t="shared" si="413"/>
        <v>0</v>
      </c>
      <c r="S693" s="135">
        <f t="shared" si="414"/>
        <v>0</v>
      </c>
      <c r="T693" s="135">
        <f t="shared" si="415"/>
        <v>0</v>
      </c>
      <c r="U693" s="135">
        <f t="shared" si="416"/>
        <v>0</v>
      </c>
      <c r="V693" s="135">
        <f t="shared" si="417"/>
        <v>0</v>
      </c>
      <c r="W693" s="135">
        <f t="shared" si="418"/>
        <v>0</v>
      </c>
      <c r="X693" s="135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 x14ac:dyDescent="0.2">
      <c r="A694" s="44">
        <f t="shared" si="402"/>
        <v>671</v>
      </c>
      <c r="B694" s="44"/>
      <c r="C694" s="141">
        <v>38900</v>
      </c>
      <c r="E694" s="137" t="s">
        <v>115</v>
      </c>
      <c r="G694" s="43">
        <v>6.6</v>
      </c>
      <c r="H694" s="135" t="str">
        <f t="shared" si="404"/>
        <v>P, S, T &amp; D Plant - Commodity</v>
      </c>
      <c r="I694" s="42">
        <f>'Plt. Class.'!L$152</f>
        <v>0</v>
      </c>
      <c r="J694" s="135">
        <f t="shared" si="405"/>
        <v>0</v>
      </c>
      <c r="K694" s="135">
        <f t="shared" si="406"/>
        <v>0</v>
      </c>
      <c r="L694" s="135">
        <f t="shared" si="407"/>
        <v>0</v>
      </c>
      <c r="M694" s="135">
        <f t="shared" si="408"/>
        <v>0</v>
      </c>
      <c r="N694" s="135">
        <f t="shared" si="409"/>
        <v>0</v>
      </c>
      <c r="O694" s="135">
        <f t="shared" si="410"/>
        <v>0</v>
      </c>
      <c r="P694" s="135">
        <f t="shared" si="411"/>
        <v>0</v>
      </c>
      <c r="Q694" s="135">
        <f t="shared" si="412"/>
        <v>0</v>
      </c>
      <c r="R694" s="135">
        <f t="shared" si="413"/>
        <v>0</v>
      </c>
      <c r="S694" s="135">
        <f t="shared" si="414"/>
        <v>0</v>
      </c>
      <c r="T694" s="135">
        <f t="shared" si="415"/>
        <v>0</v>
      </c>
      <c r="U694" s="135">
        <f t="shared" si="416"/>
        <v>0</v>
      </c>
      <c r="V694" s="135">
        <f t="shared" si="417"/>
        <v>0</v>
      </c>
      <c r="W694" s="135">
        <f t="shared" si="418"/>
        <v>0</v>
      </c>
      <c r="X694" s="135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 x14ac:dyDescent="0.2">
      <c r="A695" s="44">
        <f t="shared" si="402"/>
        <v>672</v>
      </c>
      <c r="B695" s="44"/>
      <c r="C695" s="141">
        <v>39004</v>
      </c>
      <c r="E695" s="137" t="s">
        <v>293</v>
      </c>
      <c r="G695" s="43">
        <v>6.6</v>
      </c>
      <c r="H695" s="135" t="str">
        <f t="shared" si="404"/>
        <v>P, S, T &amp; D Plant - Commodity</v>
      </c>
      <c r="I695" s="42">
        <f>'Plt. Class.'!L$153</f>
        <v>84.343616260777992</v>
      </c>
      <c r="J695" s="135">
        <f t="shared" si="405"/>
        <v>31.934948613446931</v>
      </c>
      <c r="K695" s="135">
        <f t="shared" si="406"/>
        <v>19.760631991259359</v>
      </c>
      <c r="L695" s="135">
        <f t="shared" si="407"/>
        <v>1.0806113143213267</v>
      </c>
      <c r="M695" s="135">
        <f t="shared" si="408"/>
        <v>15.50491166228754</v>
      </c>
      <c r="N695" s="135">
        <f t="shared" si="409"/>
        <v>16.062512679462831</v>
      </c>
      <c r="O695" s="135">
        <f t="shared" si="410"/>
        <v>0</v>
      </c>
      <c r="P695" s="135">
        <f t="shared" si="411"/>
        <v>0</v>
      </c>
      <c r="Q695" s="135">
        <f t="shared" si="412"/>
        <v>0</v>
      </c>
      <c r="R695" s="135">
        <f t="shared" si="413"/>
        <v>0</v>
      </c>
      <c r="S695" s="135">
        <f t="shared" si="414"/>
        <v>0</v>
      </c>
      <c r="T695" s="135">
        <f t="shared" si="415"/>
        <v>0</v>
      </c>
      <c r="U695" s="135">
        <f t="shared" si="416"/>
        <v>0</v>
      </c>
      <c r="V695" s="135">
        <f t="shared" si="417"/>
        <v>0</v>
      </c>
      <c r="W695" s="135">
        <f t="shared" si="418"/>
        <v>0</v>
      </c>
      <c r="X695" s="135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 x14ac:dyDescent="0.2">
      <c r="A696" s="44">
        <f t="shared" si="402"/>
        <v>673</v>
      </c>
      <c r="B696" s="44"/>
      <c r="C696" s="141">
        <v>39009</v>
      </c>
      <c r="E696" s="137" t="s">
        <v>294</v>
      </c>
      <c r="G696" s="43">
        <v>6.6</v>
      </c>
      <c r="H696" s="135" t="str">
        <f t="shared" si="404"/>
        <v>P, S, T &amp; D Plant - Commodity</v>
      </c>
      <c r="I696" s="42">
        <f>'Plt. Class.'!L$154</f>
        <v>212.91076156003595</v>
      </c>
      <c r="J696" s="135">
        <f t="shared" si="405"/>
        <v>80.614212801205824</v>
      </c>
      <c r="K696" s="135">
        <f t="shared" si="406"/>
        <v>49.882271980827106</v>
      </c>
      <c r="L696" s="135">
        <f t="shared" si="407"/>
        <v>2.7278149560387708</v>
      </c>
      <c r="M696" s="135">
        <f t="shared" si="408"/>
        <v>39.139447610735786</v>
      </c>
      <c r="N696" s="135">
        <f t="shared" si="409"/>
        <v>40.547014211228458</v>
      </c>
      <c r="O696" s="135">
        <f t="shared" si="410"/>
        <v>0</v>
      </c>
      <c r="P696" s="135">
        <f t="shared" si="411"/>
        <v>0</v>
      </c>
      <c r="Q696" s="135">
        <f t="shared" si="412"/>
        <v>0</v>
      </c>
      <c r="R696" s="135">
        <f t="shared" si="413"/>
        <v>0</v>
      </c>
      <c r="S696" s="135">
        <f t="shared" si="414"/>
        <v>0</v>
      </c>
      <c r="T696" s="135">
        <f t="shared" si="415"/>
        <v>0</v>
      </c>
      <c r="U696" s="135">
        <f t="shared" si="416"/>
        <v>0</v>
      </c>
      <c r="V696" s="135">
        <f t="shared" si="417"/>
        <v>0</v>
      </c>
      <c r="W696" s="135">
        <f t="shared" si="418"/>
        <v>0</v>
      </c>
      <c r="X696" s="135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 x14ac:dyDescent="0.2">
      <c r="A697" s="44">
        <f t="shared" si="402"/>
        <v>674</v>
      </c>
      <c r="B697" s="44"/>
      <c r="C697" s="141">
        <v>39100</v>
      </c>
      <c r="E697" s="137" t="s">
        <v>295</v>
      </c>
      <c r="G697" s="43">
        <v>6.6</v>
      </c>
      <c r="H697" s="135" t="str">
        <f t="shared" si="404"/>
        <v>P, S, T &amp; D Plant - Commodity</v>
      </c>
      <c r="I697" s="42">
        <f>'Plt. Class.'!L$155</f>
        <v>211.6789888660129</v>
      </c>
      <c r="J697" s="135">
        <f t="shared" si="405"/>
        <v>80.147827798629564</v>
      </c>
      <c r="K697" s="135">
        <f t="shared" si="406"/>
        <v>49.593683371723436</v>
      </c>
      <c r="L697" s="135">
        <f t="shared" si="407"/>
        <v>2.71203347109843</v>
      </c>
      <c r="M697" s="135">
        <f t="shared" si="408"/>
        <v>38.913010475887361</v>
      </c>
      <c r="N697" s="135">
        <f t="shared" si="409"/>
        <v>40.312433748674096</v>
      </c>
      <c r="O697" s="135">
        <f t="shared" si="410"/>
        <v>0</v>
      </c>
      <c r="P697" s="135">
        <f t="shared" si="411"/>
        <v>0</v>
      </c>
      <c r="Q697" s="135">
        <f t="shared" si="412"/>
        <v>0</v>
      </c>
      <c r="R697" s="135">
        <f t="shared" si="413"/>
        <v>0</v>
      </c>
      <c r="S697" s="135">
        <f t="shared" si="414"/>
        <v>0</v>
      </c>
      <c r="T697" s="135">
        <f t="shared" si="415"/>
        <v>0</v>
      </c>
      <c r="U697" s="135">
        <f t="shared" si="416"/>
        <v>0</v>
      </c>
      <c r="V697" s="135">
        <f t="shared" si="417"/>
        <v>0</v>
      </c>
      <c r="W697" s="135">
        <f t="shared" si="418"/>
        <v>0</v>
      </c>
      <c r="X697" s="135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 x14ac:dyDescent="0.2">
      <c r="A698" s="44">
        <f t="shared" si="402"/>
        <v>675</v>
      </c>
      <c r="B698" s="44"/>
      <c r="C698" s="141">
        <v>39102</v>
      </c>
      <c r="E698" s="137" t="s">
        <v>296</v>
      </c>
      <c r="G698" s="43">
        <v>6.6</v>
      </c>
      <c r="H698" s="135" t="str">
        <f t="shared" si="404"/>
        <v>P, S, T &amp; D Plant - Commodity</v>
      </c>
      <c r="I698" s="42">
        <f>'Plt. Class.'!L$156</f>
        <v>0</v>
      </c>
      <c r="J698" s="135">
        <f t="shared" si="405"/>
        <v>0</v>
      </c>
      <c r="K698" s="135">
        <f t="shared" si="406"/>
        <v>0</v>
      </c>
      <c r="L698" s="135">
        <f t="shared" si="407"/>
        <v>0</v>
      </c>
      <c r="M698" s="135">
        <f t="shared" si="408"/>
        <v>0</v>
      </c>
      <c r="N698" s="135">
        <f t="shared" si="409"/>
        <v>0</v>
      </c>
      <c r="O698" s="135">
        <f t="shared" si="410"/>
        <v>0</v>
      </c>
      <c r="P698" s="135">
        <f t="shared" si="411"/>
        <v>0</v>
      </c>
      <c r="Q698" s="135">
        <f t="shared" si="412"/>
        <v>0</v>
      </c>
      <c r="R698" s="135">
        <f t="shared" si="413"/>
        <v>0</v>
      </c>
      <c r="S698" s="135">
        <f t="shared" si="414"/>
        <v>0</v>
      </c>
      <c r="T698" s="135">
        <f t="shared" si="415"/>
        <v>0</v>
      </c>
      <c r="U698" s="135">
        <f t="shared" si="416"/>
        <v>0</v>
      </c>
      <c r="V698" s="135">
        <f t="shared" si="417"/>
        <v>0</v>
      </c>
      <c r="W698" s="135">
        <f t="shared" si="418"/>
        <v>0</v>
      </c>
      <c r="X698" s="135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 x14ac:dyDescent="0.2">
      <c r="A699" s="44">
        <f t="shared" si="402"/>
        <v>676</v>
      </c>
      <c r="B699" s="44"/>
      <c r="C699" s="141">
        <v>39103</v>
      </c>
      <c r="E699" s="137" t="s">
        <v>297</v>
      </c>
      <c r="G699" s="43">
        <v>6.6</v>
      </c>
      <c r="H699" s="135" t="str">
        <f t="shared" si="404"/>
        <v>P, S, T &amp; D Plant - Commodity</v>
      </c>
      <c r="I699" s="42">
        <f>'Plt. Class.'!L$157</f>
        <v>0</v>
      </c>
      <c r="J699" s="135">
        <f t="shared" si="405"/>
        <v>0</v>
      </c>
      <c r="K699" s="135">
        <f t="shared" si="406"/>
        <v>0</v>
      </c>
      <c r="L699" s="135">
        <f t="shared" si="407"/>
        <v>0</v>
      </c>
      <c r="M699" s="135">
        <f t="shared" si="408"/>
        <v>0</v>
      </c>
      <c r="N699" s="135">
        <f t="shared" si="409"/>
        <v>0</v>
      </c>
      <c r="O699" s="135">
        <f t="shared" si="410"/>
        <v>0</v>
      </c>
      <c r="P699" s="135">
        <f t="shared" si="411"/>
        <v>0</v>
      </c>
      <c r="Q699" s="135">
        <f t="shared" si="412"/>
        <v>0</v>
      </c>
      <c r="R699" s="135">
        <f t="shared" si="413"/>
        <v>0</v>
      </c>
      <c r="S699" s="135">
        <f t="shared" si="414"/>
        <v>0</v>
      </c>
      <c r="T699" s="135">
        <f t="shared" si="415"/>
        <v>0</v>
      </c>
      <c r="U699" s="135">
        <f t="shared" si="416"/>
        <v>0</v>
      </c>
      <c r="V699" s="135">
        <f t="shared" si="417"/>
        <v>0</v>
      </c>
      <c r="W699" s="135">
        <f t="shared" si="418"/>
        <v>0</v>
      </c>
      <c r="X699" s="135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 x14ac:dyDescent="0.2">
      <c r="A700" s="44">
        <f t="shared" si="402"/>
        <v>677</v>
      </c>
      <c r="B700" s="44"/>
      <c r="C700" s="141">
        <v>39200</v>
      </c>
      <c r="E700" s="137" t="s">
        <v>298</v>
      </c>
      <c r="G700" s="43">
        <v>6.6</v>
      </c>
      <c r="H700" s="135" t="str">
        <f t="shared" si="404"/>
        <v>P, S, T &amp; D Plant - Commodity</v>
      </c>
      <c r="I700" s="42">
        <f>'Plt. Class.'!L$158</f>
        <v>149.59067123730486</v>
      </c>
      <c r="J700" s="135">
        <f t="shared" si="405"/>
        <v>56.639383166167072</v>
      </c>
      <c r="K700" s="135">
        <f t="shared" si="406"/>
        <v>35.047183588931183</v>
      </c>
      <c r="L700" s="135">
        <f t="shared" si="407"/>
        <v>1.9165572810650844</v>
      </c>
      <c r="M700" s="135">
        <f t="shared" si="408"/>
        <v>27.499296874650216</v>
      </c>
      <c r="N700" s="135">
        <f t="shared" si="409"/>
        <v>28.488250326491297</v>
      </c>
      <c r="O700" s="135">
        <f t="shared" si="410"/>
        <v>0</v>
      </c>
      <c r="P700" s="135">
        <f t="shared" si="411"/>
        <v>0</v>
      </c>
      <c r="Q700" s="135">
        <f t="shared" si="412"/>
        <v>0</v>
      </c>
      <c r="R700" s="135">
        <f t="shared" si="413"/>
        <v>0</v>
      </c>
      <c r="S700" s="135">
        <f t="shared" si="414"/>
        <v>0</v>
      </c>
      <c r="T700" s="135">
        <f t="shared" si="415"/>
        <v>0</v>
      </c>
      <c r="U700" s="135">
        <f t="shared" si="416"/>
        <v>0</v>
      </c>
      <c r="V700" s="135">
        <f t="shared" si="417"/>
        <v>0</v>
      </c>
      <c r="W700" s="135">
        <f t="shared" si="418"/>
        <v>0</v>
      </c>
      <c r="X700" s="135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 x14ac:dyDescent="0.2">
      <c r="A701" s="44">
        <f t="shared" si="402"/>
        <v>678</v>
      </c>
      <c r="B701" s="44"/>
      <c r="C701" s="141">
        <v>39201</v>
      </c>
      <c r="E701" s="137" t="s">
        <v>299</v>
      </c>
      <c r="G701" s="43">
        <v>6.6</v>
      </c>
      <c r="H701" s="135" t="str">
        <f t="shared" si="404"/>
        <v>P, S, T &amp; D Plant - Commodity</v>
      </c>
      <c r="I701" s="42">
        <f>'Plt. Class.'!L$159</f>
        <v>0</v>
      </c>
      <c r="J701" s="135">
        <f t="shared" si="405"/>
        <v>0</v>
      </c>
      <c r="K701" s="135">
        <f t="shared" si="406"/>
        <v>0</v>
      </c>
      <c r="L701" s="135">
        <f t="shared" si="407"/>
        <v>0</v>
      </c>
      <c r="M701" s="135">
        <f t="shared" si="408"/>
        <v>0</v>
      </c>
      <c r="N701" s="135">
        <f t="shared" si="409"/>
        <v>0</v>
      </c>
      <c r="O701" s="135">
        <f t="shared" si="410"/>
        <v>0</v>
      </c>
      <c r="P701" s="135">
        <f t="shared" si="411"/>
        <v>0</v>
      </c>
      <c r="Q701" s="135">
        <f t="shared" si="412"/>
        <v>0</v>
      </c>
      <c r="R701" s="135">
        <f t="shared" si="413"/>
        <v>0</v>
      </c>
      <c r="S701" s="135">
        <f t="shared" si="414"/>
        <v>0</v>
      </c>
      <c r="T701" s="135">
        <f t="shared" si="415"/>
        <v>0</v>
      </c>
      <c r="U701" s="135">
        <f t="shared" si="416"/>
        <v>0</v>
      </c>
      <c r="V701" s="135">
        <f t="shared" si="417"/>
        <v>0</v>
      </c>
      <c r="W701" s="135">
        <f t="shared" si="418"/>
        <v>0</v>
      </c>
      <c r="X701" s="135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 x14ac:dyDescent="0.2">
      <c r="A702" s="44">
        <f t="shared" si="402"/>
        <v>679</v>
      </c>
      <c r="B702" s="44"/>
      <c r="C702" s="141">
        <v>39202</v>
      </c>
      <c r="E702" s="137" t="s">
        <v>300</v>
      </c>
      <c r="G702" s="43">
        <v>6.6</v>
      </c>
      <c r="H702" s="135" t="str">
        <f t="shared" si="404"/>
        <v>P, S, T &amp; D Plant - Commodity</v>
      </c>
      <c r="I702" s="42">
        <f>'Plt. Class.'!L$160</f>
        <v>0</v>
      </c>
      <c r="J702" s="135">
        <f t="shared" si="405"/>
        <v>0</v>
      </c>
      <c r="K702" s="135">
        <f t="shared" si="406"/>
        <v>0</v>
      </c>
      <c r="L702" s="135">
        <f t="shared" si="407"/>
        <v>0</v>
      </c>
      <c r="M702" s="135">
        <f t="shared" si="408"/>
        <v>0</v>
      </c>
      <c r="N702" s="135">
        <f t="shared" si="409"/>
        <v>0</v>
      </c>
      <c r="O702" s="135">
        <f t="shared" si="410"/>
        <v>0</v>
      </c>
      <c r="P702" s="135">
        <f t="shared" si="411"/>
        <v>0</v>
      </c>
      <c r="Q702" s="135">
        <f t="shared" si="412"/>
        <v>0</v>
      </c>
      <c r="R702" s="135">
        <f t="shared" si="413"/>
        <v>0</v>
      </c>
      <c r="S702" s="135">
        <f t="shared" si="414"/>
        <v>0</v>
      </c>
      <c r="T702" s="135">
        <f t="shared" si="415"/>
        <v>0</v>
      </c>
      <c r="U702" s="135">
        <f t="shared" si="416"/>
        <v>0</v>
      </c>
      <c r="V702" s="135">
        <f t="shared" si="417"/>
        <v>0</v>
      </c>
      <c r="W702" s="135">
        <f t="shared" si="418"/>
        <v>0</v>
      </c>
      <c r="X702" s="135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 x14ac:dyDescent="0.2">
      <c r="A703" s="44">
        <f t="shared" si="402"/>
        <v>680</v>
      </c>
      <c r="B703" s="44"/>
      <c r="C703" s="141">
        <v>39300</v>
      </c>
      <c r="E703" s="137" t="s">
        <v>186</v>
      </c>
      <c r="G703" s="43">
        <v>6.6</v>
      </c>
      <c r="H703" s="135" t="str">
        <f t="shared" si="404"/>
        <v>P, S, T &amp; D Plant - Commodity</v>
      </c>
      <c r="I703" s="42">
        <f>'Plt. Class.'!L$161</f>
        <v>0</v>
      </c>
      <c r="J703" s="135">
        <f t="shared" si="405"/>
        <v>0</v>
      </c>
      <c r="K703" s="135">
        <f t="shared" si="406"/>
        <v>0</v>
      </c>
      <c r="L703" s="135">
        <f t="shared" si="407"/>
        <v>0</v>
      </c>
      <c r="M703" s="135">
        <f t="shared" si="408"/>
        <v>0</v>
      </c>
      <c r="N703" s="135">
        <f t="shared" si="409"/>
        <v>0</v>
      </c>
      <c r="O703" s="135">
        <f t="shared" si="410"/>
        <v>0</v>
      </c>
      <c r="P703" s="135">
        <f t="shared" si="411"/>
        <v>0</v>
      </c>
      <c r="Q703" s="135">
        <f t="shared" si="412"/>
        <v>0</v>
      </c>
      <c r="R703" s="135">
        <f t="shared" si="413"/>
        <v>0</v>
      </c>
      <c r="S703" s="135">
        <f t="shared" si="414"/>
        <v>0</v>
      </c>
      <c r="T703" s="135">
        <f t="shared" si="415"/>
        <v>0</v>
      </c>
      <c r="U703" s="135">
        <f t="shared" si="416"/>
        <v>0</v>
      </c>
      <c r="V703" s="135">
        <f t="shared" si="417"/>
        <v>0</v>
      </c>
      <c r="W703" s="135">
        <f t="shared" si="418"/>
        <v>0</v>
      </c>
      <c r="X703" s="135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 x14ac:dyDescent="0.2">
      <c r="A704" s="44">
        <f t="shared" si="402"/>
        <v>681</v>
      </c>
      <c r="B704" s="44"/>
      <c r="C704" s="141">
        <v>39400</v>
      </c>
      <c r="E704" s="137" t="s">
        <v>301</v>
      </c>
      <c r="G704" s="43">
        <v>6.6</v>
      </c>
      <c r="H704" s="135" t="str">
        <f t="shared" si="404"/>
        <v>P, S, T &amp; D Plant - Commodity</v>
      </c>
      <c r="I704" s="42">
        <f>'Plt. Class.'!L$162</f>
        <v>964.20844064515438</v>
      </c>
      <c r="J704" s="135">
        <f t="shared" si="405"/>
        <v>365.07738664477762</v>
      </c>
      <c r="K704" s="135">
        <f t="shared" si="406"/>
        <v>225.90172206447423</v>
      </c>
      <c r="L704" s="135">
        <f t="shared" si="407"/>
        <v>12.353448862137588</v>
      </c>
      <c r="M704" s="135">
        <f t="shared" si="408"/>
        <v>177.25071984122724</v>
      </c>
      <c r="N704" s="135">
        <f t="shared" si="409"/>
        <v>183.62516323253766</v>
      </c>
      <c r="O704" s="135">
        <f t="shared" si="410"/>
        <v>0</v>
      </c>
      <c r="P704" s="135">
        <f t="shared" si="411"/>
        <v>0</v>
      </c>
      <c r="Q704" s="135">
        <f t="shared" si="412"/>
        <v>0</v>
      </c>
      <c r="R704" s="135">
        <f t="shared" si="413"/>
        <v>0</v>
      </c>
      <c r="S704" s="135">
        <f t="shared" si="414"/>
        <v>0</v>
      </c>
      <c r="T704" s="135">
        <f t="shared" si="415"/>
        <v>0</v>
      </c>
      <c r="U704" s="135">
        <f t="shared" si="416"/>
        <v>0</v>
      </c>
      <c r="V704" s="135">
        <f t="shared" si="417"/>
        <v>0</v>
      </c>
      <c r="W704" s="135">
        <f t="shared" si="418"/>
        <v>0</v>
      </c>
      <c r="X704" s="135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 x14ac:dyDescent="0.2">
      <c r="A705" s="44">
        <f t="shared" si="402"/>
        <v>682</v>
      </c>
      <c r="B705" s="44"/>
      <c r="C705" s="141">
        <v>39600</v>
      </c>
      <c r="E705" s="137" t="s">
        <v>302</v>
      </c>
      <c r="G705" s="43">
        <v>6.6</v>
      </c>
      <c r="H705" s="135" t="str">
        <f t="shared" si="404"/>
        <v>P, S, T &amp; D Plant - Commodity</v>
      </c>
      <c r="I705" s="42">
        <f>'Plt. Class.'!L$163</f>
        <v>112.47904366868244</v>
      </c>
      <c r="J705" s="135">
        <f t="shared" si="405"/>
        <v>42.587840537250095</v>
      </c>
      <c r="K705" s="135">
        <f t="shared" si="406"/>
        <v>26.352403266579152</v>
      </c>
      <c r="L705" s="135">
        <f t="shared" si="407"/>
        <v>1.4410827114243974</v>
      </c>
      <c r="M705" s="135">
        <f t="shared" si="408"/>
        <v>20.677055517152393</v>
      </c>
      <c r="N705" s="135">
        <f t="shared" si="409"/>
        <v>21.420661636276396</v>
      </c>
      <c r="O705" s="135">
        <f t="shared" si="410"/>
        <v>0</v>
      </c>
      <c r="P705" s="135">
        <f t="shared" si="411"/>
        <v>0</v>
      </c>
      <c r="Q705" s="135">
        <f t="shared" si="412"/>
        <v>0</v>
      </c>
      <c r="R705" s="135">
        <f t="shared" si="413"/>
        <v>0</v>
      </c>
      <c r="S705" s="135">
        <f t="shared" si="414"/>
        <v>0</v>
      </c>
      <c r="T705" s="135">
        <f t="shared" si="415"/>
        <v>0</v>
      </c>
      <c r="U705" s="135">
        <f t="shared" si="416"/>
        <v>0</v>
      </c>
      <c r="V705" s="135">
        <f t="shared" si="417"/>
        <v>0</v>
      </c>
      <c r="W705" s="135">
        <f t="shared" si="418"/>
        <v>0</v>
      </c>
      <c r="X705" s="135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 x14ac:dyDescent="0.2">
      <c r="A706" s="44">
        <f t="shared" si="402"/>
        <v>683</v>
      </c>
      <c r="B706" s="44"/>
      <c r="C706" s="141">
        <v>39603</v>
      </c>
      <c r="E706" s="137" t="s">
        <v>303</v>
      </c>
      <c r="G706" s="43">
        <v>6.6</v>
      </c>
      <c r="H706" s="135" t="str">
        <f t="shared" si="404"/>
        <v>P, S, T &amp; D Plant - Commodity</v>
      </c>
      <c r="I706" s="42">
        <f>'Plt. Class.'!L$164</f>
        <v>0</v>
      </c>
      <c r="J706" s="135">
        <f t="shared" si="405"/>
        <v>0</v>
      </c>
      <c r="K706" s="135">
        <f t="shared" si="406"/>
        <v>0</v>
      </c>
      <c r="L706" s="135">
        <f t="shared" si="407"/>
        <v>0</v>
      </c>
      <c r="M706" s="135">
        <f t="shared" si="408"/>
        <v>0</v>
      </c>
      <c r="N706" s="135">
        <f t="shared" si="409"/>
        <v>0</v>
      </c>
      <c r="O706" s="135">
        <f t="shared" si="410"/>
        <v>0</v>
      </c>
      <c r="P706" s="135">
        <f t="shared" si="411"/>
        <v>0</v>
      </c>
      <c r="Q706" s="135">
        <f t="shared" si="412"/>
        <v>0</v>
      </c>
      <c r="R706" s="135">
        <f t="shared" si="413"/>
        <v>0</v>
      </c>
      <c r="S706" s="135">
        <f t="shared" si="414"/>
        <v>0</v>
      </c>
      <c r="T706" s="135">
        <f t="shared" si="415"/>
        <v>0</v>
      </c>
      <c r="U706" s="135">
        <f t="shared" si="416"/>
        <v>0</v>
      </c>
      <c r="V706" s="135">
        <f t="shared" si="417"/>
        <v>0</v>
      </c>
      <c r="W706" s="135">
        <f t="shared" si="418"/>
        <v>0</v>
      </c>
      <c r="X706" s="135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 x14ac:dyDescent="0.2">
      <c r="A707" s="44">
        <f t="shared" si="402"/>
        <v>684</v>
      </c>
      <c r="B707" s="44"/>
      <c r="C707" s="141">
        <v>39604</v>
      </c>
      <c r="E707" s="137" t="s">
        <v>304</v>
      </c>
      <c r="G707" s="43">
        <v>6.6</v>
      </c>
      <c r="H707" s="135" t="str">
        <f t="shared" si="404"/>
        <v>P, S, T &amp; D Plant - Commodity</v>
      </c>
      <c r="I707" s="42">
        <f>'Plt. Class.'!L$165</f>
        <v>0</v>
      </c>
      <c r="J707" s="135">
        <f t="shared" si="405"/>
        <v>0</v>
      </c>
      <c r="K707" s="135">
        <f t="shared" si="406"/>
        <v>0</v>
      </c>
      <c r="L707" s="135">
        <f t="shared" si="407"/>
        <v>0</v>
      </c>
      <c r="M707" s="135">
        <f t="shared" si="408"/>
        <v>0</v>
      </c>
      <c r="N707" s="135">
        <f t="shared" si="409"/>
        <v>0</v>
      </c>
      <c r="O707" s="135">
        <f t="shared" si="410"/>
        <v>0</v>
      </c>
      <c r="P707" s="135">
        <f t="shared" si="411"/>
        <v>0</v>
      </c>
      <c r="Q707" s="135">
        <f t="shared" si="412"/>
        <v>0</v>
      </c>
      <c r="R707" s="135">
        <f t="shared" si="413"/>
        <v>0</v>
      </c>
      <c r="S707" s="135">
        <f t="shared" si="414"/>
        <v>0</v>
      </c>
      <c r="T707" s="135">
        <f t="shared" si="415"/>
        <v>0</v>
      </c>
      <c r="U707" s="135">
        <f t="shared" si="416"/>
        <v>0</v>
      </c>
      <c r="V707" s="135">
        <f t="shared" si="417"/>
        <v>0</v>
      </c>
      <c r="W707" s="135">
        <f t="shared" si="418"/>
        <v>0</v>
      </c>
      <c r="X707" s="135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 x14ac:dyDescent="0.2">
      <c r="A708" s="44">
        <f t="shared" si="402"/>
        <v>685</v>
      </c>
      <c r="B708" s="44"/>
      <c r="C708" s="141">
        <v>39605</v>
      </c>
      <c r="E708" s="140" t="s">
        <v>305</v>
      </c>
      <c r="G708" s="43">
        <v>6.6</v>
      </c>
      <c r="H708" s="135" t="str">
        <f t="shared" si="404"/>
        <v>P, S, T &amp; D Plant - Commodity</v>
      </c>
      <c r="I708" s="42">
        <f>'Plt. Class.'!L$166</f>
        <v>0</v>
      </c>
      <c r="J708" s="135">
        <f t="shared" si="405"/>
        <v>0</v>
      </c>
      <c r="K708" s="135">
        <f t="shared" si="406"/>
        <v>0</v>
      </c>
      <c r="L708" s="135">
        <f t="shared" si="407"/>
        <v>0</v>
      </c>
      <c r="M708" s="135">
        <f t="shared" si="408"/>
        <v>0</v>
      </c>
      <c r="N708" s="135">
        <f t="shared" si="409"/>
        <v>0</v>
      </c>
      <c r="O708" s="135">
        <f t="shared" si="410"/>
        <v>0</v>
      </c>
      <c r="P708" s="135">
        <f t="shared" si="411"/>
        <v>0</v>
      </c>
      <c r="Q708" s="135">
        <f t="shared" si="412"/>
        <v>0</v>
      </c>
      <c r="R708" s="135">
        <f t="shared" si="413"/>
        <v>0</v>
      </c>
      <c r="S708" s="135">
        <f t="shared" si="414"/>
        <v>0</v>
      </c>
      <c r="T708" s="135">
        <f t="shared" si="415"/>
        <v>0</v>
      </c>
      <c r="U708" s="135">
        <f t="shared" si="416"/>
        <v>0</v>
      </c>
      <c r="V708" s="135">
        <f t="shared" si="417"/>
        <v>0</v>
      </c>
      <c r="W708" s="135">
        <f t="shared" si="418"/>
        <v>0</v>
      </c>
      <c r="X708" s="135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 x14ac:dyDescent="0.2">
      <c r="A709" s="44">
        <f t="shared" si="402"/>
        <v>686</v>
      </c>
      <c r="B709" s="44"/>
      <c r="C709" s="141">
        <v>39700</v>
      </c>
      <c r="E709" s="137" t="s">
        <v>306</v>
      </c>
      <c r="G709" s="43">
        <v>6.6</v>
      </c>
      <c r="H709" s="135" t="str">
        <f t="shared" si="404"/>
        <v>P, S, T &amp; D Plant - Commodity</v>
      </c>
      <c r="I709" s="42">
        <f>'Plt. Class.'!L$167</f>
        <v>205.8217773014706</v>
      </c>
      <c r="J709" s="135">
        <f t="shared" si="405"/>
        <v>77.930116979195233</v>
      </c>
      <c r="K709" s="135">
        <f t="shared" si="406"/>
        <v>48.221413514761046</v>
      </c>
      <c r="L709" s="135">
        <f t="shared" si="407"/>
        <v>2.6369908138397151</v>
      </c>
      <c r="M709" s="135">
        <f t="shared" si="408"/>
        <v>37.83627755973199</v>
      </c>
      <c r="N709" s="135">
        <f t="shared" si="409"/>
        <v>39.196978433942618</v>
      </c>
      <c r="O709" s="135">
        <f t="shared" si="410"/>
        <v>0</v>
      </c>
      <c r="P709" s="135">
        <f t="shared" si="411"/>
        <v>0</v>
      </c>
      <c r="Q709" s="135">
        <f t="shared" si="412"/>
        <v>0</v>
      </c>
      <c r="R709" s="135">
        <f t="shared" si="413"/>
        <v>0</v>
      </c>
      <c r="S709" s="135">
        <f t="shared" si="414"/>
        <v>0</v>
      </c>
      <c r="T709" s="135">
        <f t="shared" si="415"/>
        <v>0</v>
      </c>
      <c r="U709" s="135">
        <f t="shared" si="416"/>
        <v>0</v>
      </c>
      <c r="V709" s="135">
        <f t="shared" si="417"/>
        <v>0</v>
      </c>
      <c r="W709" s="135">
        <f t="shared" si="418"/>
        <v>0</v>
      </c>
      <c r="X709" s="135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 x14ac:dyDescent="0.2">
      <c r="A710" s="44">
        <f t="shared" si="402"/>
        <v>687</v>
      </c>
      <c r="B710" s="44"/>
      <c r="C710" s="141">
        <v>39701</v>
      </c>
      <c r="E710" s="137" t="s">
        <v>307</v>
      </c>
      <c r="G710" s="43">
        <v>6.6</v>
      </c>
      <c r="H710" s="135" t="str">
        <f t="shared" si="404"/>
        <v>P, S, T &amp; D Plant - Commodity</v>
      </c>
      <c r="I710" s="42">
        <f>'Plt. Class.'!L$168</f>
        <v>0</v>
      </c>
      <c r="J710" s="135">
        <f t="shared" si="405"/>
        <v>0</v>
      </c>
      <c r="K710" s="135">
        <f t="shared" si="406"/>
        <v>0</v>
      </c>
      <c r="L710" s="135">
        <f t="shared" si="407"/>
        <v>0</v>
      </c>
      <c r="M710" s="135">
        <f t="shared" si="408"/>
        <v>0</v>
      </c>
      <c r="N710" s="135">
        <f t="shared" si="409"/>
        <v>0</v>
      </c>
      <c r="O710" s="135">
        <f t="shared" si="410"/>
        <v>0</v>
      </c>
      <c r="P710" s="135">
        <f t="shared" si="411"/>
        <v>0</v>
      </c>
      <c r="Q710" s="135">
        <f t="shared" si="412"/>
        <v>0</v>
      </c>
      <c r="R710" s="135">
        <f t="shared" si="413"/>
        <v>0</v>
      </c>
      <c r="S710" s="135">
        <f t="shared" si="414"/>
        <v>0</v>
      </c>
      <c r="T710" s="135">
        <f t="shared" si="415"/>
        <v>0</v>
      </c>
      <c r="U710" s="135">
        <f t="shared" si="416"/>
        <v>0</v>
      </c>
      <c r="V710" s="135">
        <f t="shared" si="417"/>
        <v>0</v>
      </c>
      <c r="W710" s="135">
        <f t="shared" si="418"/>
        <v>0</v>
      </c>
      <c r="X710" s="135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 x14ac:dyDescent="0.2">
      <c r="A711" s="44">
        <f t="shared" si="402"/>
        <v>688</v>
      </c>
      <c r="B711" s="44"/>
      <c r="C711" s="141">
        <v>39702</v>
      </c>
      <c r="E711" s="137" t="s">
        <v>308</v>
      </c>
      <c r="G711" s="43">
        <v>6.6</v>
      </c>
      <c r="H711" s="135" t="str">
        <f t="shared" si="404"/>
        <v>P, S, T &amp; D Plant - Commodity</v>
      </c>
      <c r="I711" s="42">
        <f>'Plt. Class.'!L$169</f>
        <v>0</v>
      </c>
      <c r="J711" s="135">
        <f t="shared" si="405"/>
        <v>0</v>
      </c>
      <c r="K711" s="135">
        <f t="shared" si="406"/>
        <v>0</v>
      </c>
      <c r="L711" s="135">
        <f t="shared" si="407"/>
        <v>0</v>
      </c>
      <c r="M711" s="135">
        <f t="shared" si="408"/>
        <v>0</v>
      </c>
      <c r="N711" s="135">
        <f t="shared" si="409"/>
        <v>0</v>
      </c>
      <c r="O711" s="135">
        <f t="shared" si="410"/>
        <v>0</v>
      </c>
      <c r="P711" s="135">
        <f t="shared" si="411"/>
        <v>0</v>
      </c>
      <c r="Q711" s="135">
        <f t="shared" si="412"/>
        <v>0</v>
      </c>
      <c r="R711" s="135">
        <f t="shared" si="413"/>
        <v>0</v>
      </c>
      <c r="S711" s="135">
        <f t="shared" si="414"/>
        <v>0</v>
      </c>
      <c r="T711" s="135">
        <f t="shared" si="415"/>
        <v>0</v>
      </c>
      <c r="U711" s="135">
        <f t="shared" si="416"/>
        <v>0</v>
      </c>
      <c r="V711" s="135">
        <f t="shared" si="417"/>
        <v>0</v>
      </c>
      <c r="W711" s="135">
        <f t="shared" si="418"/>
        <v>0</v>
      </c>
      <c r="X711" s="135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 x14ac:dyDescent="0.2">
      <c r="A712" s="44">
        <f t="shared" si="402"/>
        <v>689</v>
      </c>
      <c r="B712" s="44"/>
      <c r="C712" s="141">
        <v>39705</v>
      </c>
      <c r="E712" s="137" t="s">
        <v>309</v>
      </c>
      <c r="G712" s="43">
        <v>6.6</v>
      </c>
      <c r="H712" s="135" t="str">
        <f t="shared" si="404"/>
        <v>P, S, T &amp; D Plant - Commodity</v>
      </c>
      <c r="I712" s="42">
        <f>'Plt. Class.'!L$170</f>
        <v>0</v>
      </c>
      <c r="J712" s="135">
        <f t="shared" si="405"/>
        <v>0</v>
      </c>
      <c r="K712" s="135">
        <f t="shared" si="406"/>
        <v>0</v>
      </c>
      <c r="L712" s="135">
        <f t="shared" si="407"/>
        <v>0</v>
      </c>
      <c r="M712" s="135">
        <f t="shared" si="408"/>
        <v>0</v>
      </c>
      <c r="N712" s="135">
        <f t="shared" si="409"/>
        <v>0</v>
      </c>
      <c r="O712" s="135">
        <f t="shared" si="410"/>
        <v>0</v>
      </c>
      <c r="P712" s="135">
        <f t="shared" si="411"/>
        <v>0</v>
      </c>
      <c r="Q712" s="135">
        <f t="shared" si="412"/>
        <v>0</v>
      </c>
      <c r="R712" s="135">
        <f t="shared" si="413"/>
        <v>0</v>
      </c>
      <c r="S712" s="135">
        <f t="shared" si="414"/>
        <v>0</v>
      </c>
      <c r="T712" s="135">
        <f t="shared" si="415"/>
        <v>0</v>
      </c>
      <c r="U712" s="135">
        <f t="shared" si="416"/>
        <v>0</v>
      </c>
      <c r="V712" s="135">
        <f t="shared" si="417"/>
        <v>0</v>
      </c>
      <c r="W712" s="135">
        <f t="shared" si="418"/>
        <v>0</v>
      </c>
      <c r="X712" s="135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 x14ac:dyDescent="0.2">
      <c r="A713" s="44">
        <f t="shared" si="402"/>
        <v>690</v>
      </c>
      <c r="B713" s="44"/>
      <c r="C713" s="141">
        <v>39800</v>
      </c>
      <c r="E713" s="137" t="s">
        <v>310</v>
      </c>
      <c r="G713" s="43">
        <v>6.6</v>
      </c>
      <c r="H713" s="135" t="str">
        <f t="shared" si="404"/>
        <v>P, S, T &amp; D Plant - Commodity</v>
      </c>
      <c r="I713" s="42">
        <f>'Plt. Class.'!L$171</f>
        <v>4463.7402909244065</v>
      </c>
      <c r="J713" s="135">
        <f t="shared" si="405"/>
        <v>1690.102027090019</v>
      </c>
      <c r="K713" s="135">
        <f t="shared" si="406"/>
        <v>1045.7973359927234</v>
      </c>
      <c r="L713" s="135">
        <f t="shared" si="407"/>
        <v>57.189488385832604</v>
      </c>
      <c r="M713" s="135">
        <f t="shared" si="408"/>
        <v>820.57068409528267</v>
      </c>
      <c r="N713" s="135">
        <f t="shared" si="409"/>
        <v>850.08075536054844</v>
      </c>
      <c r="O713" s="135">
        <f t="shared" si="410"/>
        <v>0</v>
      </c>
      <c r="P713" s="135">
        <f t="shared" si="411"/>
        <v>0</v>
      </c>
      <c r="Q713" s="135">
        <f t="shared" si="412"/>
        <v>0</v>
      </c>
      <c r="R713" s="135">
        <f t="shared" si="413"/>
        <v>0</v>
      </c>
      <c r="S713" s="135">
        <f t="shared" si="414"/>
        <v>0</v>
      </c>
      <c r="T713" s="135">
        <f t="shared" si="415"/>
        <v>0</v>
      </c>
      <c r="U713" s="135">
        <f t="shared" si="416"/>
        <v>0</v>
      </c>
      <c r="V713" s="135">
        <f t="shared" si="417"/>
        <v>0</v>
      </c>
      <c r="W713" s="135">
        <f t="shared" si="418"/>
        <v>0</v>
      </c>
      <c r="X713" s="135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 x14ac:dyDescent="0.2">
      <c r="A714" s="44">
        <f t="shared" si="402"/>
        <v>691</v>
      </c>
      <c r="B714" s="44"/>
      <c r="C714" s="141">
        <v>39900</v>
      </c>
      <c r="E714" s="137" t="s">
        <v>311</v>
      </c>
      <c r="G714" s="43">
        <v>6.6</v>
      </c>
      <c r="H714" s="135" t="str">
        <f t="shared" si="404"/>
        <v>P, S, T &amp; D Plant - Commodity</v>
      </c>
      <c r="I714" s="42">
        <f>'Plt. Class.'!L$172</f>
        <v>0</v>
      </c>
      <c r="J714" s="135">
        <f t="shared" si="405"/>
        <v>0</v>
      </c>
      <c r="K714" s="135">
        <f t="shared" si="406"/>
        <v>0</v>
      </c>
      <c r="L714" s="135">
        <f t="shared" si="407"/>
        <v>0</v>
      </c>
      <c r="M714" s="135">
        <f t="shared" si="408"/>
        <v>0</v>
      </c>
      <c r="N714" s="135">
        <f t="shared" si="409"/>
        <v>0</v>
      </c>
      <c r="O714" s="135">
        <f t="shared" si="410"/>
        <v>0</v>
      </c>
      <c r="P714" s="135">
        <f t="shared" si="411"/>
        <v>0</v>
      </c>
      <c r="Q714" s="135">
        <f t="shared" si="412"/>
        <v>0</v>
      </c>
      <c r="R714" s="135">
        <f t="shared" si="413"/>
        <v>0</v>
      </c>
      <c r="S714" s="135">
        <f t="shared" si="414"/>
        <v>0</v>
      </c>
      <c r="T714" s="135">
        <f t="shared" si="415"/>
        <v>0</v>
      </c>
      <c r="U714" s="135">
        <f t="shared" si="416"/>
        <v>0</v>
      </c>
      <c r="V714" s="135">
        <f t="shared" si="417"/>
        <v>0</v>
      </c>
      <c r="W714" s="135">
        <f t="shared" si="418"/>
        <v>0</v>
      </c>
      <c r="X714" s="135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 x14ac:dyDescent="0.2">
      <c r="A715" s="44">
        <f t="shared" si="402"/>
        <v>692</v>
      </c>
      <c r="B715" s="44"/>
      <c r="C715" s="141">
        <v>39901</v>
      </c>
      <c r="E715" s="137" t="s">
        <v>312</v>
      </c>
      <c r="G715" s="43">
        <v>6.6</v>
      </c>
      <c r="H715" s="135" t="str">
        <f t="shared" si="404"/>
        <v>P, S, T &amp; D Plant - Commodity</v>
      </c>
      <c r="I715" s="42">
        <f>'Plt. Class.'!L$173</f>
        <v>0</v>
      </c>
      <c r="J715" s="135">
        <f t="shared" si="405"/>
        <v>0</v>
      </c>
      <c r="K715" s="135">
        <f t="shared" si="406"/>
        <v>0</v>
      </c>
      <c r="L715" s="135">
        <f t="shared" si="407"/>
        <v>0</v>
      </c>
      <c r="M715" s="135">
        <f t="shared" si="408"/>
        <v>0</v>
      </c>
      <c r="N715" s="135">
        <f t="shared" si="409"/>
        <v>0</v>
      </c>
      <c r="O715" s="135">
        <f t="shared" si="410"/>
        <v>0</v>
      </c>
      <c r="P715" s="135">
        <f t="shared" si="411"/>
        <v>0</v>
      </c>
      <c r="Q715" s="135">
        <f t="shared" si="412"/>
        <v>0</v>
      </c>
      <c r="R715" s="135">
        <f t="shared" si="413"/>
        <v>0</v>
      </c>
      <c r="S715" s="135">
        <f t="shared" si="414"/>
        <v>0</v>
      </c>
      <c r="T715" s="135">
        <f t="shared" si="415"/>
        <v>0</v>
      </c>
      <c r="U715" s="135">
        <f t="shared" si="416"/>
        <v>0</v>
      </c>
      <c r="V715" s="135">
        <f t="shared" si="417"/>
        <v>0</v>
      </c>
      <c r="W715" s="135">
        <f t="shared" si="418"/>
        <v>0</v>
      </c>
      <c r="X715" s="135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 x14ac:dyDescent="0.2">
      <c r="A716" s="44">
        <f t="shared" si="402"/>
        <v>693</v>
      </c>
      <c r="B716" s="44"/>
      <c r="C716" s="141">
        <v>39902</v>
      </c>
      <c r="E716" s="137" t="s">
        <v>313</v>
      </c>
      <c r="G716" s="43">
        <v>6.6</v>
      </c>
      <c r="H716" s="135" t="str">
        <f t="shared" si="404"/>
        <v>P, S, T &amp; D Plant - Commodity</v>
      </c>
      <c r="I716" s="42">
        <f>'Plt. Class.'!L$174</f>
        <v>0</v>
      </c>
      <c r="J716" s="135">
        <f t="shared" si="405"/>
        <v>0</v>
      </c>
      <c r="K716" s="135">
        <f t="shared" si="406"/>
        <v>0</v>
      </c>
      <c r="L716" s="135">
        <f t="shared" si="407"/>
        <v>0</v>
      </c>
      <c r="M716" s="135">
        <f t="shared" si="408"/>
        <v>0</v>
      </c>
      <c r="N716" s="135">
        <f t="shared" si="409"/>
        <v>0</v>
      </c>
      <c r="O716" s="135">
        <f t="shared" si="410"/>
        <v>0</v>
      </c>
      <c r="P716" s="135">
        <f t="shared" si="411"/>
        <v>0</v>
      </c>
      <c r="Q716" s="135">
        <f t="shared" si="412"/>
        <v>0</v>
      </c>
      <c r="R716" s="135">
        <f t="shared" si="413"/>
        <v>0</v>
      </c>
      <c r="S716" s="135">
        <f t="shared" si="414"/>
        <v>0</v>
      </c>
      <c r="T716" s="135">
        <f t="shared" si="415"/>
        <v>0</v>
      </c>
      <c r="U716" s="135">
        <f t="shared" si="416"/>
        <v>0</v>
      </c>
      <c r="V716" s="135">
        <f t="shared" si="417"/>
        <v>0</v>
      </c>
      <c r="W716" s="135">
        <f t="shared" si="418"/>
        <v>0</v>
      </c>
      <c r="X716" s="135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 x14ac:dyDescent="0.2">
      <c r="A717" s="44">
        <f t="shared" si="402"/>
        <v>694</v>
      </c>
      <c r="B717" s="44"/>
      <c r="C717" s="141">
        <v>39903</v>
      </c>
      <c r="E717" s="137" t="s">
        <v>314</v>
      </c>
      <c r="G717" s="43">
        <v>6.6</v>
      </c>
      <c r="H717" s="135" t="str">
        <f t="shared" si="404"/>
        <v>P, S, T &amp; D Plant - Commodity</v>
      </c>
      <c r="I717" s="42">
        <f>'Plt. Class.'!L$175</f>
        <v>0</v>
      </c>
      <c r="J717" s="135">
        <f t="shared" si="405"/>
        <v>0</v>
      </c>
      <c r="K717" s="135">
        <f t="shared" si="406"/>
        <v>0</v>
      </c>
      <c r="L717" s="135">
        <f t="shared" si="407"/>
        <v>0</v>
      </c>
      <c r="M717" s="135">
        <f t="shared" si="408"/>
        <v>0</v>
      </c>
      <c r="N717" s="135">
        <f t="shared" si="409"/>
        <v>0</v>
      </c>
      <c r="O717" s="135">
        <f t="shared" si="410"/>
        <v>0</v>
      </c>
      <c r="P717" s="135">
        <f t="shared" si="411"/>
        <v>0</v>
      </c>
      <c r="Q717" s="135">
        <f t="shared" si="412"/>
        <v>0</v>
      </c>
      <c r="R717" s="135">
        <f t="shared" si="413"/>
        <v>0</v>
      </c>
      <c r="S717" s="135">
        <f t="shared" si="414"/>
        <v>0</v>
      </c>
      <c r="T717" s="135">
        <f t="shared" si="415"/>
        <v>0</v>
      </c>
      <c r="U717" s="135">
        <f t="shared" si="416"/>
        <v>0</v>
      </c>
      <c r="V717" s="135">
        <f t="shared" si="417"/>
        <v>0</v>
      </c>
      <c r="W717" s="135">
        <f t="shared" si="418"/>
        <v>0</v>
      </c>
      <c r="X717" s="135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 x14ac:dyDescent="0.2">
      <c r="A718" s="44">
        <f t="shared" si="402"/>
        <v>695</v>
      </c>
      <c r="B718" s="44"/>
      <c r="C718" s="141">
        <v>39904</v>
      </c>
      <c r="E718" s="137" t="s">
        <v>315</v>
      </c>
      <c r="G718" s="43">
        <v>6.6</v>
      </c>
      <c r="H718" s="135" t="str">
        <f t="shared" si="404"/>
        <v>P, S, T &amp; D Plant - Commodity</v>
      </c>
      <c r="I718" s="42">
        <f>'Plt. Class.'!L$176</f>
        <v>0</v>
      </c>
      <c r="J718" s="135">
        <f t="shared" si="405"/>
        <v>0</v>
      </c>
      <c r="K718" s="135">
        <f t="shared" si="406"/>
        <v>0</v>
      </c>
      <c r="L718" s="135">
        <f t="shared" si="407"/>
        <v>0</v>
      </c>
      <c r="M718" s="135">
        <f t="shared" si="408"/>
        <v>0</v>
      </c>
      <c r="N718" s="135">
        <f t="shared" si="409"/>
        <v>0</v>
      </c>
      <c r="O718" s="135">
        <f t="shared" si="410"/>
        <v>0</v>
      </c>
      <c r="P718" s="135">
        <f t="shared" si="411"/>
        <v>0</v>
      </c>
      <c r="Q718" s="135">
        <f t="shared" si="412"/>
        <v>0</v>
      </c>
      <c r="R718" s="135">
        <f t="shared" si="413"/>
        <v>0</v>
      </c>
      <c r="S718" s="135">
        <f t="shared" si="414"/>
        <v>0</v>
      </c>
      <c r="T718" s="135">
        <f t="shared" si="415"/>
        <v>0</v>
      </c>
      <c r="U718" s="135">
        <f t="shared" si="416"/>
        <v>0</v>
      </c>
      <c r="V718" s="135">
        <f t="shared" si="417"/>
        <v>0</v>
      </c>
      <c r="W718" s="135">
        <f t="shared" si="418"/>
        <v>0</v>
      </c>
      <c r="X718" s="135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 x14ac:dyDescent="0.2">
      <c r="A719" s="44">
        <f t="shared" si="402"/>
        <v>696</v>
      </c>
      <c r="B719" s="44"/>
      <c r="C719" s="141">
        <v>39905</v>
      </c>
      <c r="E719" s="137" t="s">
        <v>316</v>
      </c>
      <c r="G719" s="43">
        <v>6.6</v>
      </c>
      <c r="H719" s="135" t="str">
        <f t="shared" si="404"/>
        <v>P, S, T &amp; D Plant - Commodity</v>
      </c>
      <c r="I719" s="42">
        <f>'Plt. Class.'!L$177</f>
        <v>0</v>
      </c>
      <c r="J719" s="135">
        <f t="shared" si="405"/>
        <v>0</v>
      </c>
      <c r="K719" s="135">
        <f t="shared" si="406"/>
        <v>0</v>
      </c>
      <c r="L719" s="135">
        <f t="shared" si="407"/>
        <v>0</v>
      </c>
      <c r="M719" s="135">
        <f t="shared" si="408"/>
        <v>0</v>
      </c>
      <c r="N719" s="135">
        <f t="shared" si="409"/>
        <v>0</v>
      </c>
      <c r="O719" s="135">
        <f t="shared" si="410"/>
        <v>0</v>
      </c>
      <c r="P719" s="135">
        <f t="shared" si="411"/>
        <v>0</v>
      </c>
      <c r="Q719" s="135">
        <f t="shared" si="412"/>
        <v>0</v>
      </c>
      <c r="R719" s="135">
        <f t="shared" si="413"/>
        <v>0</v>
      </c>
      <c r="S719" s="135">
        <f t="shared" si="414"/>
        <v>0</v>
      </c>
      <c r="T719" s="135">
        <f t="shared" si="415"/>
        <v>0</v>
      </c>
      <c r="U719" s="135">
        <f t="shared" si="416"/>
        <v>0</v>
      </c>
      <c r="V719" s="135">
        <f t="shared" si="417"/>
        <v>0</v>
      </c>
      <c r="W719" s="135">
        <f t="shared" si="418"/>
        <v>0</v>
      </c>
      <c r="X719" s="135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 x14ac:dyDescent="0.2">
      <c r="A720" s="44">
        <f t="shared" si="402"/>
        <v>697</v>
      </c>
      <c r="B720" s="44"/>
      <c r="C720" s="141">
        <v>39906</v>
      </c>
      <c r="E720" s="137" t="s">
        <v>317</v>
      </c>
      <c r="G720" s="43">
        <v>6.6</v>
      </c>
      <c r="H720" s="135" t="str">
        <f t="shared" si="404"/>
        <v>P, S, T &amp; D Plant - Commodity</v>
      </c>
      <c r="I720" s="42">
        <f>'Plt. Class.'!L$178</f>
        <v>384.75514147934518</v>
      </c>
      <c r="J720" s="135">
        <f t="shared" si="405"/>
        <v>145.67949794697427</v>
      </c>
      <c r="K720" s="135">
        <f t="shared" si="406"/>
        <v>90.143215273233039</v>
      </c>
      <c r="L720" s="135">
        <f t="shared" si="407"/>
        <v>4.9294869909345778</v>
      </c>
      <c r="M720" s="135">
        <f t="shared" si="408"/>
        <v>70.729650265450502</v>
      </c>
      <c r="N720" s="135">
        <f t="shared" si="409"/>
        <v>73.273291002752785</v>
      </c>
      <c r="O720" s="135">
        <f t="shared" si="410"/>
        <v>0</v>
      </c>
      <c r="P720" s="135">
        <f t="shared" si="411"/>
        <v>0</v>
      </c>
      <c r="Q720" s="135">
        <f t="shared" si="412"/>
        <v>0</v>
      </c>
      <c r="R720" s="135">
        <f t="shared" si="413"/>
        <v>0</v>
      </c>
      <c r="S720" s="135">
        <f t="shared" si="414"/>
        <v>0</v>
      </c>
      <c r="T720" s="135">
        <f t="shared" si="415"/>
        <v>0</v>
      </c>
      <c r="U720" s="135">
        <f t="shared" si="416"/>
        <v>0</v>
      </c>
      <c r="V720" s="135">
        <f t="shared" si="417"/>
        <v>0</v>
      </c>
      <c r="W720" s="135">
        <f t="shared" si="418"/>
        <v>0</v>
      </c>
      <c r="X720" s="135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 x14ac:dyDescent="0.2">
      <c r="A721" s="44">
        <f t="shared" si="402"/>
        <v>698</v>
      </c>
      <c r="B721" s="44"/>
      <c r="C721" s="141">
        <v>39907</v>
      </c>
      <c r="E721" s="137" t="s">
        <v>318</v>
      </c>
      <c r="G721" s="43">
        <v>6.6</v>
      </c>
      <c r="H721" s="135" t="str">
        <f t="shared" si="404"/>
        <v>P, S, T &amp; D Plant - Commodity</v>
      </c>
      <c r="I721" s="42">
        <f>'Plt. Class.'!L$179</f>
        <v>906.29236707499513</v>
      </c>
      <c r="J721" s="135">
        <f t="shared" si="405"/>
        <v>343.14867507949305</v>
      </c>
      <c r="K721" s="135">
        <f t="shared" si="406"/>
        <v>212.33272577363314</v>
      </c>
      <c r="L721" s="135">
        <f t="shared" si="407"/>
        <v>11.611427507640792</v>
      </c>
      <c r="M721" s="135">
        <f t="shared" si="408"/>
        <v>166.60399108637478</v>
      </c>
      <c r="N721" s="135">
        <f t="shared" si="409"/>
        <v>172.59554762785334</v>
      </c>
      <c r="O721" s="135">
        <f t="shared" si="410"/>
        <v>0</v>
      </c>
      <c r="P721" s="135">
        <f t="shared" si="411"/>
        <v>0</v>
      </c>
      <c r="Q721" s="135">
        <f t="shared" si="412"/>
        <v>0</v>
      </c>
      <c r="R721" s="135">
        <f t="shared" si="413"/>
        <v>0</v>
      </c>
      <c r="S721" s="135">
        <f t="shared" si="414"/>
        <v>0</v>
      </c>
      <c r="T721" s="135">
        <f t="shared" si="415"/>
        <v>0</v>
      </c>
      <c r="U721" s="135">
        <f t="shared" si="416"/>
        <v>0</v>
      </c>
      <c r="V721" s="135">
        <f t="shared" si="417"/>
        <v>0</v>
      </c>
      <c r="W721" s="135">
        <f t="shared" si="418"/>
        <v>0</v>
      </c>
      <c r="X721" s="135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 x14ac:dyDescent="0.2">
      <c r="A722" s="44">
        <f t="shared" si="402"/>
        <v>699</v>
      </c>
      <c r="B722" s="44"/>
      <c r="C722" s="141">
        <v>39908</v>
      </c>
      <c r="E722" s="137" t="s">
        <v>319</v>
      </c>
      <c r="G722" s="43">
        <v>6.6</v>
      </c>
      <c r="H722" s="135" t="str">
        <f t="shared" si="404"/>
        <v>P, S, T &amp; D Plant - Commodity</v>
      </c>
      <c r="I722" s="42">
        <f>'Plt. Class.'!L$180</f>
        <v>4542.3741771957039</v>
      </c>
      <c r="J722" s="135">
        <f t="shared" si="405"/>
        <v>1719.8751057019836</v>
      </c>
      <c r="K722" s="135">
        <f t="shared" si="406"/>
        <v>1064.2202511763144</v>
      </c>
      <c r="L722" s="135">
        <f t="shared" si="407"/>
        <v>58.196946578413502</v>
      </c>
      <c r="M722" s="135">
        <f t="shared" si="408"/>
        <v>835.02597442252227</v>
      </c>
      <c r="N722" s="135">
        <f t="shared" si="409"/>
        <v>865.05589931646989</v>
      </c>
      <c r="O722" s="135">
        <f t="shared" si="410"/>
        <v>0</v>
      </c>
      <c r="P722" s="135">
        <f t="shared" si="411"/>
        <v>0</v>
      </c>
      <c r="Q722" s="135">
        <f t="shared" si="412"/>
        <v>0</v>
      </c>
      <c r="R722" s="135">
        <f t="shared" si="413"/>
        <v>0</v>
      </c>
      <c r="S722" s="135">
        <f t="shared" si="414"/>
        <v>0</v>
      </c>
      <c r="T722" s="135">
        <f t="shared" si="415"/>
        <v>0</v>
      </c>
      <c r="U722" s="135">
        <f t="shared" si="416"/>
        <v>0</v>
      </c>
      <c r="V722" s="135">
        <f t="shared" si="417"/>
        <v>0</v>
      </c>
      <c r="W722" s="135">
        <f t="shared" si="418"/>
        <v>0</v>
      </c>
      <c r="X722" s="135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 x14ac:dyDescent="0.2">
      <c r="A723" s="44">
        <f t="shared" si="402"/>
        <v>700</v>
      </c>
      <c r="B723" s="44"/>
      <c r="C723" s="141">
        <v>39909</v>
      </c>
      <c r="E723" s="137" t="s">
        <v>320</v>
      </c>
      <c r="G723" s="43">
        <v>6.6</v>
      </c>
      <c r="H723" s="135" t="str">
        <f t="shared" si="404"/>
        <v>P, S, T &amp; D Plant - Commodity</v>
      </c>
      <c r="I723" s="42">
        <f>'Plt. Class.'!L$181</f>
        <v>0</v>
      </c>
      <c r="J723" s="135">
        <f t="shared" si="405"/>
        <v>0</v>
      </c>
      <c r="K723" s="135">
        <f t="shared" si="406"/>
        <v>0</v>
      </c>
      <c r="L723" s="135">
        <f t="shared" si="407"/>
        <v>0</v>
      </c>
      <c r="M723" s="135">
        <f t="shared" si="408"/>
        <v>0</v>
      </c>
      <c r="N723" s="135">
        <f t="shared" si="409"/>
        <v>0</v>
      </c>
      <c r="O723" s="135">
        <f t="shared" si="410"/>
        <v>0</v>
      </c>
      <c r="P723" s="135">
        <f t="shared" si="411"/>
        <v>0</v>
      </c>
      <c r="Q723" s="135">
        <f t="shared" si="412"/>
        <v>0</v>
      </c>
      <c r="R723" s="135">
        <f t="shared" si="413"/>
        <v>0</v>
      </c>
      <c r="S723" s="135">
        <f t="shared" si="414"/>
        <v>0</v>
      </c>
      <c r="T723" s="135">
        <f t="shared" si="415"/>
        <v>0</v>
      </c>
      <c r="U723" s="135">
        <f t="shared" si="416"/>
        <v>0</v>
      </c>
      <c r="V723" s="135">
        <f t="shared" si="417"/>
        <v>0</v>
      </c>
      <c r="W723" s="135">
        <f t="shared" si="418"/>
        <v>0</v>
      </c>
      <c r="X723" s="135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 x14ac:dyDescent="0.2">
      <c r="A724" s="44">
        <f t="shared" si="402"/>
        <v>701</v>
      </c>
      <c r="B724" s="44"/>
      <c r="C724" s="141">
        <v>39924</v>
      </c>
      <c r="E724" s="137" t="s">
        <v>321</v>
      </c>
      <c r="G724" s="43">
        <v>6.6</v>
      </c>
      <c r="H724" s="135" t="str">
        <f t="shared" si="404"/>
        <v>P, S, T &amp; D Plant - Commodity</v>
      </c>
      <c r="I724" s="42">
        <f>'Plt. Class.'!L$182</f>
        <v>0</v>
      </c>
      <c r="J724" s="135">
        <f t="shared" si="405"/>
        <v>0</v>
      </c>
      <c r="K724" s="135">
        <f t="shared" si="406"/>
        <v>0</v>
      </c>
      <c r="L724" s="135">
        <f t="shared" si="407"/>
        <v>0</v>
      </c>
      <c r="M724" s="135">
        <f t="shared" si="408"/>
        <v>0</v>
      </c>
      <c r="N724" s="135">
        <f t="shared" si="409"/>
        <v>0</v>
      </c>
      <c r="O724" s="135">
        <f t="shared" si="410"/>
        <v>0</v>
      </c>
      <c r="P724" s="135">
        <f t="shared" si="411"/>
        <v>0</v>
      </c>
      <c r="Q724" s="135">
        <f t="shared" si="412"/>
        <v>0</v>
      </c>
      <c r="R724" s="135">
        <f t="shared" si="413"/>
        <v>0</v>
      </c>
      <c r="S724" s="135">
        <f t="shared" si="414"/>
        <v>0</v>
      </c>
      <c r="T724" s="135">
        <f t="shared" si="415"/>
        <v>0</v>
      </c>
      <c r="U724" s="135">
        <f t="shared" si="416"/>
        <v>0</v>
      </c>
      <c r="V724" s="135">
        <f t="shared" si="417"/>
        <v>0</v>
      </c>
      <c r="W724" s="135">
        <f t="shared" si="418"/>
        <v>0</v>
      </c>
      <c r="X724" s="135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 x14ac:dyDescent="0.2">
      <c r="A725" s="44">
        <f t="shared" si="402"/>
        <v>702</v>
      </c>
      <c r="B725" s="44"/>
      <c r="C725" s="44"/>
      <c r="D725" s="44"/>
      <c r="E725" s="44"/>
      <c r="G725" s="43"/>
      <c r="H725" s="135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 x14ac:dyDescent="0.2">
      <c r="A726" s="44">
        <f t="shared" si="402"/>
        <v>703</v>
      </c>
      <c r="B726" s="44"/>
      <c r="C726" s="44"/>
      <c r="D726" s="44" t="s">
        <v>149</v>
      </c>
      <c r="E726" s="44"/>
      <c r="G726" s="43"/>
      <c r="H726" s="135"/>
      <c r="I726" s="42">
        <f>'Plt. Class.'!L$184</f>
        <v>13221.434212976772</v>
      </c>
      <c r="J726" s="42">
        <f>SUM(J691:J724)</f>
        <v>5006.0199088692443</v>
      </c>
      <c r="K726" s="42">
        <f t="shared" ref="K726:X726" si="421">SUM(K691:K724)</f>
        <v>3097.6131622278372</v>
      </c>
      <c r="L726" s="42">
        <f t="shared" si="421"/>
        <v>169.39315665484131</v>
      </c>
      <c r="M726" s="42">
        <f t="shared" si="421"/>
        <v>2430.5001209235575</v>
      </c>
      <c r="N726" s="42">
        <f t="shared" si="421"/>
        <v>2517.9078643012904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 x14ac:dyDescent="0.2">
      <c r="A727" s="44">
        <f t="shared" si="402"/>
        <v>704</v>
      </c>
      <c r="B727" s="44"/>
      <c r="C727" s="44"/>
      <c r="D727" s="44"/>
      <c r="E727" s="44"/>
      <c r="G727" s="43"/>
      <c r="H727" s="135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 x14ac:dyDescent="0.2">
      <c r="A728" s="44">
        <f t="shared" si="402"/>
        <v>705</v>
      </c>
      <c r="B728" s="44"/>
      <c r="C728" s="44"/>
      <c r="D728" s="44" t="s">
        <v>348</v>
      </c>
      <c r="E728" s="44"/>
      <c r="G728" s="43">
        <v>6.6</v>
      </c>
      <c r="H728" s="135" t="str">
        <f>VLOOKUP($G728,alloc,3)</f>
        <v>P, S, T &amp; D Plant - Commodity</v>
      </c>
      <c r="I728" s="42">
        <f>'Plt. Class.'!L$186</f>
        <v>25.448685926148848</v>
      </c>
      <c r="J728" s="135">
        <f>$I728*VLOOKUP($G728,alloc,6)</f>
        <v>9.6356133796606223</v>
      </c>
      <c r="K728" s="135">
        <f>$I728*VLOOKUP($G728,alloc,7)</f>
        <v>5.9623020631808288</v>
      </c>
      <c r="L728" s="135">
        <f>$I728*VLOOKUP($G728,alloc,8)</f>
        <v>0.32604883648075983</v>
      </c>
      <c r="M728" s="135">
        <f>$I728*VLOOKUP($G728,alloc,9)</f>
        <v>4.6782393819380017</v>
      </c>
      <c r="N728" s="135">
        <f>$I728*VLOOKUP($G728,alloc,10)</f>
        <v>4.8464822648886345</v>
      </c>
      <c r="O728" s="135">
        <f>$I728*VLOOKUP($G728,alloc,11)</f>
        <v>0</v>
      </c>
      <c r="P728" s="135">
        <f>$I728*VLOOKUP($G728,alloc,12)</f>
        <v>0</v>
      </c>
      <c r="Q728" s="135">
        <f>$I728*VLOOKUP($G728,alloc,13)</f>
        <v>0</v>
      </c>
      <c r="R728" s="135">
        <f>$I728*VLOOKUP($G728,alloc,14)</f>
        <v>0</v>
      </c>
      <c r="S728" s="135">
        <f>$I728*VLOOKUP($G728,alloc,15)</f>
        <v>0</v>
      </c>
      <c r="T728" s="135">
        <f>$I728*VLOOKUP($G728,alloc,16)</f>
        <v>0</v>
      </c>
      <c r="U728" s="135">
        <f>$I728*VLOOKUP($G728,alloc,17)</f>
        <v>0</v>
      </c>
      <c r="V728" s="135">
        <f>$I728*VLOOKUP($G728,alloc,18)</f>
        <v>0</v>
      </c>
      <c r="W728" s="135">
        <f>$I728*VLOOKUP($G728,alloc,19)</f>
        <v>0</v>
      </c>
      <c r="X728" s="135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 x14ac:dyDescent="0.2">
      <c r="A729" s="44">
        <f t="shared" si="402"/>
        <v>706</v>
      </c>
      <c r="B729" s="44"/>
      <c r="C729" s="44"/>
      <c r="D729" s="44"/>
      <c r="E729" s="44"/>
      <c r="G729" s="43"/>
      <c r="H729" s="135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 x14ac:dyDescent="0.2">
      <c r="A730" s="44">
        <f t="shared" si="402"/>
        <v>707</v>
      </c>
      <c r="B730" s="44"/>
      <c r="C730" s="44"/>
      <c r="D730" s="44" t="s">
        <v>350</v>
      </c>
      <c r="E730" s="44"/>
      <c r="G730" s="43"/>
      <c r="H730" s="135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 x14ac:dyDescent="0.2">
      <c r="A731" s="44">
        <f t="shared" si="402"/>
        <v>708</v>
      </c>
      <c r="B731" s="44"/>
      <c r="C731" s="44"/>
      <c r="D731" s="44"/>
      <c r="E731" s="44"/>
      <c r="G731" s="43"/>
      <c r="H731" s="135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 x14ac:dyDescent="0.2">
      <c r="A732" s="44">
        <f t="shared" si="402"/>
        <v>709</v>
      </c>
      <c r="B732" s="44"/>
      <c r="C732" s="44"/>
      <c r="D732" s="44" t="s">
        <v>148</v>
      </c>
      <c r="E732" s="44"/>
      <c r="G732" s="43"/>
      <c r="H732" s="135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 x14ac:dyDescent="0.2">
      <c r="A733" s="44">
        <f t="shared" si="402"/>
        <v>710</v>
      </c>
      <c r="B733" s="44"/>
      <c r="C733" s="44"/>
      <c r="D733" s="44"/>
      <c r="E733" s="44"/>
      <c r="G733" s="43"/>
      <c r="H733" s="135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 x14ac:dyDescent="0.2">
      <c r="A734" s="44">
        <f t="shared" si="402"/>
        <v>711</v>
      </c>
      <c r="B734" s="44"/>
      <c r="C734" s="141">
        <v>37400</v>
      </c>
      <c r="E734" s="137" t="s">
        <v>115</v>
      </c>
      <c r="G734" s="43">
        <v>6.6</v>
      </c>
      <c r="H734" s="135" t="str">
        <f t="shared" ref="H734:H767" si="422">VLOOKUP($G734,alloc,3)</f>
        <v>P, S, T &amp; D Plant - Commodity</v>
      </c>
      <c r="I734" s="42">
        <f>'Plt. Class.'!L$192</f>
        <v>0</v>
      </c>
      <c r="J734" s="135">
        <f t="shared" ref="J734:J767" si="423">$I734*VLOOKUP($G734,alloc,6)</f>
        <v>0</v>
      </c>
      <c r="K734" s="135">
        <f t="shared" ref="K734:K767" si="424">$I734*VLOOKUP($G734,alloc,7)</f>
        <v>0</v>
      </c>
      <c r="L734" s="135">
        <f t="shared" ref="L734:L767" si="425">$I734*VLOOKUP($G734,alloc,8)</f>
        <v>0</v>
      </c>
      <c r="M734" s="135">
        <f t="shared" ref="M734:M767" si="426">$I734*VLOOKUP($G734,alloc,9)</f>
        <v>0</v>
      </c>
      <c r="N734" s="135">
        <f t="shared" ref="N734:N767" si="427">$I734*VLOOKUP($G734,alloc,10)</f>
        <v>0</v>
      </c>
      <c r="O734" s="135">
        <f t="shared" ref="O734:O767" si="428">$I734*VLOOKUP($G734,alloc,11)</f>
        <v>0</v>
      </c>
      <c r="P734" s="135">
        <f t="shared" ref="P734:P767" si="429">$I734*VLOOKUP($G734,alloc,12)</f>
        <v>0</v>
      </c>
      <c r="Q734" s="135">
        <f t="shared" ref="Q734:Q767" si="430">$I734*VLOOKUP($G734,alloc,13)</f>
        <v>0</v>
      </c>
      <c r="R734" s="135">
        <f t="shared" ref="R734:R767" si="431">$I734*VLOOKUP($G734,alloc,14)</f>
        <v>0</v>
      </c>
      <c r="S734" s="135">
        <f t="shared" ref="S734:S767" si="432">$I734*VLOOKUP($G734,alloc,15)</f>
        <v>0</v>
      </c>
      <c r="T734" s="135">
        <f t="shared" ref="T734:T767" si="433">$I734*VLOOKUP($G734,alloc,16)</f>
        <v>0</v>
      </c>
      <c r="U734" s="135">
        <f t="shared" ref="U734:U767" si="434">$I734*VLOOKUP($G734,alloc,17)</f>
        <v>0</v>
      </c>
      <c r="V734" s="135">
        <f t="shared" ref="V734:V767" si="435">$I734*VLOOKUP($G734,alloc,18)</f>
        <v>0</v>
      </c>
      <c r="W734" s="135">
        <f t="shared" ref="W734:W767" si="436">$I734*VLOOKUP($G734,alloc,19)</f>
        <v>0</v>
      </c>
      <c r="X734" s="135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 x14ac:dyDescent="0.2">
      <c r="A735" s="44">
        <f t="shared" si="402"/>
        <v>712</v>
      </c>
      <c r="B735" s="44"/>
      <c r="C735" s="141">
        <v>39001</v>
      </c>
      <c r="E735" s="137" t="s">
        <v>291</v>
      </c>
      <c r="G735" s="43">
        <v>6.6</v>
      </c>
      <c r="H735" s="135" t="str">
        <f t="shared" si="422"/>
        <v>P, S, T &amp; D Plant - Commodity</v>
      </c>
      <c r="I735" s="42">
        <f>'Plt. Class.'!L$193</f>
        <v>0</v>
      </c>
      <c r="J735" s="135">
        <f t="shared" si="423"/>
        <v>0</v>
      </c>
      <c r="K735" s="135">
        <f t="shared" si="424"/>
        <v>0</v>
      </c>
      <c r="L735" s="135">
        <f t="shared" si="425"/>
        <v>0</v>
      </c>
      <c r="M735" s="135">
        <f t="shared" si="426"/>
        <v>0</v>
      </c>
      <c r="N735" s="135">
        <f t="shared" si="427"/>
        <v>0</v>
      </c>
      <c r="O735" s="135">
        <f t="shared" si="428"/>
        <v>0</v>
      </c>
      <c r="P735" s="135">
        <f t="shared" si="429"/>
        <v>0</v>
      </c>
      <c r="Q735" s="135">
        <f t="shared" si="430"/>
        <v>0</v>
      </c>
      <c r="R735" s="135">
        <f t="shared" si="431"/>
        <v>0</v>
      </c>
      <c r="S735" s="135">
        <f t="shared" si="432"/>
        <v>0</v>
      </c>
      <c r="T735" s="135">
        <f t="shared" si="433"/>
        <v>0</v>
      </c>
      <c r="U735" s="135">
        <f t="shared" si="434"/>
        <v>0</v>
      </c>
      <c r="V735" s="135">
        <f t="shared" si="435"/>
        <v>0</v>
      </c>
      <c r="W735" s="135">
        <f t="shared" si="436"/>
        <v>0</v>
      </c>
      <c r="X735" s="135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 x14ac:dyDescent="0.2">
      <c r="A736" s="44">
        <f t="shared" si="402"/>
        <v>713</v>
      </c>
      <c r="B736" s="44"/>
      <c r="C736" s="141">
        <v>36602</v>
      </c>
      <c r="E736" s="137" t="s">
        <v>139</v>
      </c>
      <c r="G736" s="43">
        <v>6.6</v>
      </c>
      <c r="H736" s="135" t="str">
        <f t="shared" si="422"/>
        <v>P, S, T &amp; D Plant - Commodity</v>
      </c>
      <c r="I736" s="42">
        <f>'Plt. Class.'!L$194</f>
        <v>2603.8857640250808</v>
      </c>
      <c r="J736" s="135">
        <f t="shared" si="423"/>
        <v>985.90695722986459</v>
      </c>
      <c r="K736" s="135">
        <f t="shared" si="424"/>
        <v>610.05717576881386</v>
      </c>
      <c r="L736" s="135">
        <f t="shared" si="425"/>
        <v>33.361012279885145</v>
      </c>
      <c r="M736" s="135">
        <f t="shared" si="426"/>
        <v>478.67308208684784</v>
      </c>
      <c r="N736" s="135">
        <f t="shared" si="427"/>
        <v>495.88753665966925</v>
      </c>
      <c r="O736" s="135">
        <f t="shared" si="428"/>
        <v>0</v>
      </c>
      <c r="P736" s="135">
        <f t="shared" si="429"/>
        <v>0</v>
      </c>
      <c r="Q736" s="135">
        <f t="shared" si="430"/>
        <v>0</v>
      </c>
      <c r="R736" s="135">
        <f t="shared" si="431"/>
        <v>0</v>
      </c>
      <c r="S736" s="135">
        <f t="shared" si="432"/>
        <v>0</v>
      </c>
      <c r="T736" s="135">
        <f t="shared" si="433"/>
        <v>0</v>
      </c>
      <c r="U736" s="135">
        <f t="shared" si="434"/>
        <v>0</v>
      </c>
      <c r="V736" s="135">
        <f t="shared" si="435"/>
        <v>0</v>
      </c>
      <c r="W736" s="135">
        <f t="shared" si="436"/>
        <v>0</v>
      </c>
      <c r="X736" s="135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 x14ac:dyDescent="0.2">
      <c r="A737" s="44">
        <f t="shared" si="402"/>
        <v>714</v>
      </c>
      <c r="B737" s="44"/>
      <c r="C737" s="141">
        <v>37503</v>
      </c>
      <c r="E737" s="137" t="s">
        <v>278</v>
      </c>
      <c r="G737" s="43">
        <v>6.6</v>
      </c>
      <c r="H737" s="135" t="str">
        <f t="shared" si="422"/>
        <v>P, S, T &amp; D Plant - Commodity</v>
      </c>
      <c r="I737" s="42">
        <f>'Plt. Class.'!L$195</f>
        <v>0</v>
      </c>
      <c r="J737" s="135">
        <f t="shared" si="423"/>
        <v>0</v>
      </c>
      <c r="K737" s="135">
        <f t="shared" si="424"/>
        <v>0</v>
      </c>
      <c r="L737" s="135">
        <f t="shared" si="425"/>
        <v>0</v>
      </c>
      <c r="M737" s="135">
        <f t="shared" si="426"/>
        <v>0</v>
      </c>
      <c r="N737" s="135">
        <f t="shared" si="427"/>
        <v>0</v>
      </c>
      <c r="O737" s="135">
        <f t="shared" si="428"/>
        <v>0</v>
      </c>
      <c r="P737" s="135">
        <f t="shared" si="429"/>
        <v>0</v>
      </c>
      <c r="Q737" s="135">
        <f t="shared" si="430"/>
        <v>0</v>
      </c>
      <c r="R737" s="135">
        <f t="shared" si="431"/>
        <v>0</v>
      </c>
      <c r="S737" s="135">
        <f t="shared" si="432"/>
        <v>0</v>
      </c>
      <c r="T737" s="135">
        <f t="shared" si="433"/>
        <v>0</v>
      </c>
      <c r="U737" s="135">
        <f t="shared" si="434"/>
        <v>0</v>
      </c>
      <c r="V737" s="135">
        <f t="shared" si="435"/>
        <v>0</v>
      </c>
      <c r="W737" s="135">
        <f t="shared" si="436"/>
        <v>0</v>
      </c>
      <c r="X737" s="135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 x14ac:dyDescent="0.2">
      <c r="A738" s="44">
        <f t="shared" si="402"/>
        <v>715</v>
      </c>
      <c r="B738" s="44"/>
      <c r="C738" s="141">
        <v>39004</v>
      </c>
      <c r="E738" s="137" t="s">
        <v>293</v>
      </c>
      <c r="G738" s="43">
        <v>6.6</v>
      </c>
      <c r="H738" s="135" t="str">
        <f t="shared" si="422"/>
        <v>P, S, T &amp; D Plant - Commodity</v>
      </c>
      <c r="I738" s="42">
        <f>'Plt. Class.'!L$196</f>
        <v>0</v>
      </c>
      <c r="J738" s="135">
        <f t="shared" si="423"/>
        <v>0</v>
      </c>
      <c r="K738" s="135">
        <f t="shared" si="424"/>
        <v>0</v>
      </c>
      <c r="L738" s="135">
        <f t="shared" si="425"/>
        <v>0</v>
      </c>
      <c r="M738" s="135">
        <f t="shared" si="426"/>
        <v>0</v>
      </c>
      <c r="N738" s="135">
        <f t="shared" si="427"/>
        <v>0</v>
      </c>
      <c r="O738" s="135">
        <f t="shared" si="428"/>
        <v>0</v>
      </c>
      <c r="P738" s="135">
        <f t="shared" si="429"/>
        <v>0</v>
      </c>
      <c r="Q738" s="135">
        <f t="shared" si="430"/>
        <v>0</v>
      </c>
      <c r="R738" s="135">
        <f t="shared" si="431"/>
        <v>0</v>
      </c>
      <c r="S738" s="135">
        <f t="shared" si="432"/>
        <v>0</v>
      </c>
      <c r="T738" s="135">
        <f t="shared" si="433"/>
        <v>0</v>
      </c>
      <c r="U738" s="135">
        <f t="shared" si="434"/>
        <v>0</v>
      </c>
      <c r="V738" s="135">
        <f t="shared" si="435"/>
        <v>0</v>
      </c>
      <c r="W738" s="135">
        <f t="shared" si="436"/>
        <v>0</v>
      </c>
      <c r="X738" s="135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 x14ac:dyDescent="0.2">
      <c r="A739" s="44">
        <f t="shared" si="402"/>
        <v>716</v>
      </c>
      <c r="B739" s="44"/>
      <c r="C739" s="141">
        <v>39009</v>
      </c>
      <c r="E739" s="137" t="s">
        <v>294</v>
      </c>
      <c r="G739" s="43">
        <v>6.6</v>
      </c>
      <c r="H739" s="135" t="str">
        <f t="shared" si="422"/>
        <v>P, S, T &amp; D Plant - Commodity</v>
      </c>
      <c r="I739" s="42">
        <f>'Plt. Class.'!L$197</f>
        <v>5323.5203460099365</v>
      </c>
      <c r="J739" s="135">
        <f t="shared" si="423"/>
        <v>2015.6397867365806</v>
      </c>
      <c r="K739" s="135">
        <f t="shared" si="424"/>
        <v>1247.2328211566501</v>
      </c>
      <c r="L739" s="135">
        <f t="shared" si="425"/>
        <v>68.204999654410827</v>
      </c>
      <c r="M739" s="135">
        <f t="shared" si="426"/>
        <v>978.62430325575303</v>
      </c>
      <c r="N739" s="135">
        <f t="shared" si="427"/>
        <v>1013.8184352065416</v>
      </c>
      <c r="O739" s="135">
        <f t="shared" si="428"/>
        <v>0</v>
      </c>
      <c r="P739" s="135">
        <f t="shared" si="429"/>
        <v>0</v>
      </c>
      <c r="Q739" s="135">
        <f t="shared" si="430"/>
        <v>0</v>
      </c>
      <c r="R739" s="135">
        <f t="shared" si="431"/>
        <v>0</v>
      </c>
      <c r="S739" s="135">
        <f t="shared" si="432"/>
        <v>0</v>
      </c>
      <c r="T739" s="135">
        <f t="shared" si="433"/>
        <v>0</v>
      </c>
      <c r="U739" s="135">
        <f t="shared" si="434"/>
        <v>0</v>
      </c>
      <c r="V739" s="135">
        <f t="shared" si="435"/>
        <v>0</v>
      </c>
      <c r="W739" s="135">
        <f t="shared" si="436"/>
        <v>0</v>
      </c>
      <c r="X739" s="135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 x14ac:dyDescent="0.2">
      <c r="A740" s="44">
        <f t="shared" si="402"/>
        <v>717</v>
      </c>
      <c r="B740" s="44"/>
      <c r="C740" s="141">
        <v>39100</v>
      </c>
      <c r="E740" s="137" t="s">
        <v>295</v>
      </c>
      <c r="G740" s="43">
        <v>6.6</v>
      </c>
      <c r="H740" s="135" t="str">
        <f t="shared" si="422"/>
        <v>P, S, T &amp; D Plant - Commodity</v>
      </c>
      <c r="I740" s="42">
        <f>'Plt. Class.'!L$198</f>
        <v>3160.0074373666057</v>
      </c>
      <c r="J740" s="135">
        <f t="shared" si="423"/>
        <v>1196.4708131365796</v>
      </c>
      <c r="K740" s="135">
        <f t="shared" si="424"/>
        <v>740.34938063809386</v>
      </c>
      <c r="L740" s="135">
        <f t="shared" si="425"/>
        <v>40.486049111292843</v>
      </c>
      <c r="M740" s="135">
        <f t="shared" si="426"/>
        <v>580.9050920588179</v>
      </c>
      <c r="N740" s="135">
        <f t="shared" si="427"/>
        <v>601.79610242182139</v>
      </c>
      <c r="O740" s="135">
        <f t="shared" si="428"/>
        <v>0</v>
      </c>
      <c r="P740" s="135">
        <f t="shared" si="429"/>
        <v>0</v>
      </c>
      <c r="Q740" s="135">
        <f t="shared" si="430"/>
        <v>0</v>
      </c>
      <c r="R740" s="135">
        <f t="shared" si="431"/>
        <v>0</v>
      </c>
      <c r="S740" s="135">
        <f t="shared" si="432"/>
        <v>0</v>
      </c>
      <c r="T740" s="135">
        <f t="shared" si="433"/>
        <v>0</v>
      </c>
      <c r="U740" s="135">
        <f t="shared" si="434"/>
        <v>0</v>
      </c>
      <c r="V740" s="135">
        <f t="shared" si="435"/>
        <v>0</v>
      </c>
      <c r="W740" s="135">
        <f t="shared" si="436"/>
        <v>0</v>
      </c>
      <c r="X740" s="135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 x14ac:dyDescent="0.2">
      <c r="A741" s="44">
        <f t="shared" si="402"/>
        <v>718</v>
      </c>
      <c r="B741" s="44"/>
      <c r="C741" s="141">
        <v>39102</v>
      </c>
      <c r="E741" s="137" t="s">
        <v>296</v>
      </c>
      <c r="G741" s="43">
        <v>6.6</v>
      </c>
      <c r="H741" s="135" t="str">
        <f t="shared" si="422"/>
        <v>P, S, T &amp; D Plant - Commodity</v>
      </c>
      <c r="I741" s="42">
        <f>'Plt. Class.'!L$199</f>
        <v>0</v>
      </c>
      <c r="J741" s="135">
        <f t="shared" si="423"/>
        <v>0</v>
      </c>
      <c r="K741" s="135">
        <f t="shared" si="424"/>
        <v>0</v>
      </c>
      <c r="L741" s="135">
        <f t="shared" si="425"/>
        <v>0</v>
      </c>
      <c r="M741" s="135">
        <f t="shared" si="426"/>
        <v>0</v>
      </c>
      <c r="N741" s="135">
        <f t="shared" si="427"/>
        <v>0</v>
      </c>
      <c r="O741" s="135">
        <f t="shared" si="428"/>
        <v>0</v>
      </c>
      <c r="P741" s="135">
        <f t="shared" si="429"/>
        <v>0</v>
      </c>
      <c r="Q741" s="135">
        <f t="shared" si="430"/>
        <v>0</v>
      </c>
      <c r="R741" s="135">
        <f t="shared" si="431"/>
        <v>0</v>
      </c>
      <c r="S741" s="135">
        <f t="shared" si="432"/>
        <v>0</v>
      </c>
      <c r="T741" s="135">
        <f t="shared" si="433"/>
        <v>0</v>
      </c>
      <c r="U741" s="135">
        <f t="shared" si="434"/>
        <v>0</v>
      </c>
      <c r="V741" s="135">
        <f t="shared" si="435"/>
        <v>0</v>
      </c>
      <c r="W741" s="135">
        <f t="shared" si="436"/>
        <v>0</v>
      </c>
      <c r="X741" s="135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 x14ac:dyDescent="0.2">
      <c r="A742" s="44">
        <f t="shared" si="402"/>
        <v>719</v>
      </c>
      <c r="B742" s="44"/>
      <c r="C742" s="141">
        <v>39103</v>
      </c>
      <c r="E742" s="137" t="s">
        <v>297</v>
      </c>
      <c r="G742" s="43">
        <v>6.6</v>
      </c>
      <c r="H742" s="135" t="str">
        <f t="shared" si="422"/>
        <v>P, S, T &amp; D Plant - Commodity</v>
      </c>
      <c r="I742" s="42">
        <f>'Plt. Class.'!L$200</f>
        <v>0</v>
      </c>
      <c r="J742" s="135">
        <f t="shared" si="423"/>
        <v>0</v>
      </c>
      <c r="K742" s="135">
        <f t="shared" si="424"/>
        <v>0</v>
      </c>
      <c r="L742" s="135">
        <f t="shared" si="425"/>
        <v>0</v>
      </c>
      <c r="M742" s="135">
        <f t="shared" si="426"/>
        <v>0</v>
      </c>
      <c r="N742" s="135">
        <f t="shared" si="427"/>
        <v>0</v>
      </c>
      <c r="O742" s="135">
        <f t="shared" si="428"/>
        <v>0</v>
      </c>
      <c r="P742" s="135">
        <f t="shared" si="429"/>
        <v>0</v>
      </c>
      <c r="Q742" s="135">
        <f t="shared" si="430"/>
        <v>0</v>
      </c>
      <c r="R742" s="135">
        <f t="shared" si="431"/>
        <v>0</v>
      </c>
      <c r="S742" s="135">
        <f t="shared" si="432"/>
        <v>0</v>
      </c>
      <c r="T742" s="135">
        <f t="shared" si="433"/>
        <v>0</v>
      </c>
      <c r="U742" s="135">
        <f t="shared" si="434"/>
        <v>0</v>
      </c>
      <c r="V742" s="135">
        <f t="shared" si="435"/>
        <v>0</v>
      </c>
      <c r="W742" s="135">
        <f t="shared" si="436"/>
        <v>0</v>
      </c>
      <c r="X742" s="135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 x14ac:dyDescent="0.2">
      <c r="A743" s="44">
        <f t="shared" si="402"/>
        <v>720</v>
      </c>
      <c r="B743" s="44"/>
      <c r="C743" s="141">
        <v>39200</v>
      </c>
      <c r="E743" s="137" t="s">
        <v>298</v>
      </c>
      <c r="G743" s="43">
        <v>6.6</v>
      </c>
      <c r="H743" s="135" t="str">
        <f t="shared" si="422"/>
        <v>P, S, T &amp; D Plant - Commodity</v>
      </c>
      <c r="I743" s="42">
        <f>'Plt. Class.'!L$201</f>
        <v>4.0628303247375905</v>
      </c>
      <c r="J743" s="135">
        <f t="shared" si="423"/>
        <v>1.5383058421931133</v>
      </c>
      <c r="K743" s="135">
        <f t="shared" si="424"/>
        <v>0.95186925163182157</v>
      </c>
      <c r="L743" s="135">
        <f t="shared" si="425"/>
        <v>5.2053025607829609E-2</v>
      </c>
      <c r="M743" s="135">
        <f t="shared" si="426"/>
        <v>0.7468712876757827</v>
      </c>
      <c r="N743" s="135">
        <f t="shared" si="427"/>
        <v>0.77373091762904311</v>
      </c>
      <c r="O743" s="135">
        <f t="shared" si="428"/>
        <v>0</v>
      </c>
      <c r="P743" s="135">
        <f t="shared" si="429"/>
        <v>0</v>
      </c>
      <c r="Q743" s="135">
        <f t="shared" si="430"/>
        <v>0</v>
      </c>
      <c r="R743" s="135">
        <f t="shared" si="431"/>
        <v>0</v>
      </c>
      <c r="S743" s="135">
        <f t="shared" si="432"/>
        <v>0</v>
      </c>
      <c r="T743" s="135">
        <f t="shared" si="433"/>
        <v>0</v>
      </c>
      <c r="U743" s="135">
        <f t="shared" si="434"/>
        <v>0</v>
      </c>
      <c r="V743" s="135">
        <f t="shared" si="435"/>
        <v>0</v>
      </c>
      <c r="W743" s="135">
        <f t="shared" si="436"/>
        <v>0</v>
      </c>
      <c r="X743" s="135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 x14ac:dyDescent="0.2">
      <c r="A744" s="44">
        <f t="shared" si="402"/>
        <v>721</v>
      </c>
      <c r="B744" s="44"/>
      <c r="C744" s="141">
        <v>39201</v>
      </c>
      <c r="E744" s="137" t="s">
        <v>299</v>
      </c>
      <c r="G744" s="43">
        <v>6.6</v>
      </c>
      <c r="H744" s="135" t="str">
        <f t="shared" si="422"/>
        <v>P, S, T &amp; D Plant - Commodity</v>
      </c>
      <c r="I744" s="42">
        <f>'Plt. Class.'!L$202</f>
        <v>0</v>
      </c>
      <c r="J744" s="135">
        <f t="shared" si="423"/>
        <v>0</v>
      </c>
      <c r="K744" s="135">
        <f t="shared" si="424"/>
        <v>0</v>
      </c>
      <c r="L744" s="135">
        <f t="shared" si="425"/>
        <v>0</v>
      </c>
      <c r="M744" s="135">
        <f t="shared" si="426"/>
        <v>0</v>
      </c>
      <c r="N744" s="135">
        <f t="shared" si="427"/>
        <v>0</v>
      </c>
      <c r="O744" s="135">
        <f t="shared" si="428"/>
        <v>0</v>
      </c>
      <c r="P744" s="135">
        <f t="shared" si="429"/>
        <v>0</v>
      </c>
      <c r="Q744" s="135">
        <f t="shared" si="430"/>
        <v>0</v>
      </c>
      <c r="R744" s="135">
        <f t="shared" si="431"/>
        <v>0</v>
      </c>
      <c r="S744" s="135">
        <f t="shared" si="432"/>
        <v>0</v>
      </c>
      <c r="T744" s="135">
        <f t="shared" si="433"/>
        <v>0</v>
      </c>
      <c r="U744" s="135">
        <f t="shared" si="434"/>
        <v>0</v>
      </c>
      <c r="V744" s="135">
        <f t="shared" si="435"/>
        <v>0</v>
      </c>
      <c r="W744" s="135">
        <f t="shared" si="436"/>
        <v>0</v>
      </c>
      <c r="X744" s="135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 x14ac:dyDescent="0.2">
      <c r="A745" s="44">
        <f t="shared" si="402"/>
        <v>722</v>
      </c>
      <c r="B745" s="44"/>
      <c r="C745" s="141">
        <v>39202</v>
      </c>
      <c r="E745" s="137" t="s">
        <v>300</v>
      </c>
      <c r="G745" s="43">
        <v>6.6</v>
      </c>
      <c r="H745" s="135" t="str">
        <f t="shared" si="422"/>
        <v>P, S, T &amp; D Plant - Commodity</v>
      </c>
      <c r="I745" s="42">
        <f>'Plt. Class.'!L$203</f>
        <v>0</v>
      </c>
      <c r="J745" s="135">
        <f t="shared" si="423"/>
        <v>0</v>
      </c>
      <c r="K745" s="135">
        <f t="shared" si="424"/>
        <v>0</v>
      </c>
      <c r="L745" s="135">
        <f t="shared" si="425"/>
        <v>0</v>
      </c>
      <c r="M745" s="135">
        <f t="shared" si="426"/>
        <v>0</v>
      </c>
      <c r="N745" s="135">
        <f t="shared" si="427"/>
        <v>0</v>
      </c>
      <c r="O745" s="135">
        <f t="shared" si="428"/>
        <v>0</v>
      </c>
      <c r="P745" s="135">
        <f t="shared" si="429"/>
        <v>0</v>
      </c>
      <c r="Q745" s="135">
        <f t="shared" si="430"/>
        <v>0</v>
      </c>
      <c r="R745" s="135">
        <f t="shared" si="431"/>
        <v>0</v>
      </c>
      <c r="S745" s="135">
        <f t="shared" si="432"/>
        <v>0</v>
      </c>
      <c r="T745" s="135">
        <f t="shared" si="433"/>
        <v>0</v>
      </c>
      <c r="U745" s="135">
        <f t="shared" si="434"/>
        <v>0</v>
      </c>
      <c r="V745" s="135">
        <f t="shared" si="435"/>
        <v>0</v>
      </c>
      <c r="W745" s="135">
        <f t="shared" si="436"/>
        <v>0</v>
      </c>
      <c r="X745" s="135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 x14ac:dyDescent="0.2">
      <c r="A746" s="44">
        <f t="shared" si="402"/>
        <v>723</v>
      </c>
      <c r="B746" s="44"/>
      <c r="C746" s="141">
        <v>39300</v>
      </c>
      <c r="E746" s="137" t="s">
        <v>186</v>
      </c>
      <c r="G746" s="43">
        <v>6.6</v>
      </c>
      <c r="H746" s="135" t="str">
        <f t="shared" si="422"/>
        <v>P, S, T &amp; D Plant - Commodity</v>
      </c>
      <c r="I746" s="42">
        <f>'Plt. Class.'!L$204</f>
        <v>0</v>
      </c>
      <c r="J746" s="135">
        <f t="shared" si="423"/>
        <v>0</v>
      </c>
      <c r="K746" s="135">
        <f t="shared" si="424"/>
        <v>0</v>
      </c>
      <c r="L746" s="135">
        <f t="shared" si="425"/>
        <v>0</v>
      </c>
      <c r="M746" s="135">
        <f t="shared" si="426"/>
        <v>0</v>
      </c>
      <c r="N746" s="135">
        <f t="shared" si="427"/>
        <v>0</v>
      </c>
      <c r="O746" s="135">
        <f t="shared" si="428"/>
        <v>0</v>
      </c>
      <c r="P746" s="135">
        <f t="shared" si="429"/>
        <v>0</v>
      </c>
      <c r="Q746" s="135">
        <f t="shared" si="430"/>
        <v>0</v>
      </c>
      <c r="R746" s="135">
        <f t="shared" si="431"/>
        <v>0</v>
      </c>
      <c r="S746" s="135">
        <f t="shared" si="432"/>
        <v>0</v>
      </c>
      <c r="T746" s="135">
        <f t="shared" si="433"/>
        <v>0</v>
      </c>
      <c r="U746" s="135">
        <f t="shared" si="434"/>
        <v>0</v>
      </c>
      <c r="V746" s="135">
        <f t="shared" si="435"/>
        <v>0</v>
      </c>
      <c r="W746" s="135">
        <f t="shared" si="436"/>
        <v>0</v>
      </c>
      <c r="X746" s="135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 x14ac:dyDescent="0.2">
      <c r="A747" s="44">
        <f t="shared" ref="A747:A810" si="439">A746+1</f>
        <v>724</v>
      </c>
      <c r="B747" s="44"/>
      <c r="C747" s="141">
        <v>39400</v>
      </c>
      <c r="E747" s="137" t="s">
        <v>301</v>
      </c>
      <c r="G747" s="43">
        <v>6.6</v>
      </c>
      <c r="H747" s="135" t="str">
        <f t="shared" si="422"/>
        <v>P, S, T &amp; D Plant - Commodity</v>
      </c>
      <c r="I747" s="42">
        <f>'Plt. Class.'!L$205</f>
        <v>43.375040453170207</v>
      </c>
      <c r="J747" s="135">
        <f t="shared" si="423"/>
        <v>16.423053093851248</v>
      </c>
      <c r="K747" s="135">
        <f t="shared" si="424"/>
        <v>10.162217960289979</v>
      </c>
      <c r="L747" s="135">
        <f t="shared" si="425"/>
        <v>0.55572148255916665</v>
      </c>
      <c r="M747" s="135">
        <f t="shared" si="426"/>
        <v>7.9736463811938192</v>
      </c>
      <c r="N747" s="135">
        <f t="shared" si="427"/>
        <v>8.2604015352759923</v>
      </c>
      <c r="O747" s="135">
        <f t="shared" si="428"/>
        <v>0</v>
      </c>
      <c r="P747" s="135">
        <f t="shared" si="429"/>
        <v>0</v>
      </c>
      <c r="Q747" s="135">
        <f t="shared" si="430"/>
        <v>0</v>
      </c>
      <c r="R747" s="135">
        <f t="shared" si="431"/>
        <v>0</v>
      </c>
      <c r="S747" s="135">
        <f t="shared" si="432"/>
        <v>0</v>
      </c>
      <c r="T747" s="135">
        <f t="shared" si="433"/>
        <v>0</v>
      </c>
      <c r="U747" s="135">
        <f t="shared" si="434"/>
        <v>0</v>
      </c>
      <c r="V747" s="135">
        <f t="shared" si="435"/>
        <v>0</v>
      </c>
      <c r="W747" s="135">
        <f t="shared" si="436"/>
        <v>0</v>
      </c>
      <c r="X747" s="135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 x14ac:dyDescent="0.2">
      <c r="A748" s="44">
        <f t="shared" si="439"/>
        <v>725</v>
      </c>
      <c r="B748" s="44"/>
      <c r="C748" s="141">
        <v>39600</v>
      </c>
      <c r="E748" s="137" t="s">
        <v>302</v>
      </c>
      <c r="G748" s="43">
        <v>6.6</v>
      </c>
      <c r="H748" s="135" t="str">
        <f t="shared" si="422"/>
        <v>P, S, T &amp; D Plant - Commodity</v>
      </c>
      <c r="I748" s="42">
        <f>'Plt. Class.'!L$206</f>
        <v>0</v>
      </c>
      <c r="J748" s="135">
        <f t="shared" si="423"/>
        <v>0</v>
      </c>
      <c r="K748" s="135">
        <f t="shared" si="424"/>
        <v>0</v>
      </c>
      <c r="L748" s="135">
        <f t="shared" si="425"/>
        <v>0</v>
      </c>
      <c r="M748" s="135">
        <f t="shared" si="426"/>
        <v>0</v>
      </c>
      <c r="N748" s="135">
        <f t="shared" si="427"/>
        <v>0</v>
      </c>
      <c r="O748" s="135">
        <f t="shared" si="428"/>
        <v>0</v>
      </c>
      <c r="P748" s="135">
        <f t="shared" si="429"/>
        <v>0</v>
      </c>
      <c r="Q748" s="135">
        <f t="shared" si="430"/>
        <v>0</v>
      </c>
      <c r="R748" s="135">
        <f t="shared" si="431"/>
        <v>0</v>
      </c>
      <c r="S748" s="135">
        <f t="shared" si="432"/>
        <v>0</v>
      </c>
      <c r="T748" s="135">
        <f t="shared" si="433"/>
        <v>0</v>
      </c>
      <c r="U748" s="135">
        <f t="shared" si="434"/>
        <v>0</v>
      </c>
      <c r="V748" s="135">
        <f t="shared" si="435"/>
        <v>0</v>
      </c>
      <c r="W748" s="135">
        <f t="shared" si="436"/>
        <v>0</v>
      </c>
      <c r="X748" s="135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 x14ac:dyDescent="0.2">
      <c r="A749" s="44">
        <f t="shared" si="439"/>
        <v>726</v>
      </c>
      <c r="B749" s="44"/>
      <c r="C749" s="141">
        <v>39603</v>
      </c>
      <c r="E749" s="137" t="s">
        <v>303</v>
      </c>
      <c r="G749" s="43">
        <v>6.6</v>
      </c>
      <c r="H749" s="135" t="str">
        <f t="shared" si="422"/>
        <v>P, S, T &amp; D Plant - Commodity</v>
      </c>
      <c r="I749" s="42">
        <f>'Plt. Class.'!L$207</f>
        <v>0</v>
      </c>
      <c r="J749" s="135">
        <f t="shared" si="423"/>
        <v>0</v>
      </c>
      <c r="K749" s="135">
        <f t="shared" si="424"/>
        <v>0</v>
      </c>
      <c r="L749" s="135">
        <f t="shared" si="425"/>
        <v>0</v>
      </c>
      <c r="M749" s="135">
        <f t="shared" si="426"/>
        <v>0</v>
      </c>
      <c r="N749" s="135">
        <f t="shared" si="427"/>
        <v>0</v>
      </c>
      <c r="O749" s="135">
        <f t="shared" si="428"/>
        <v>0</v>
      </c>
      <c r="P749" s="135">
        <f t="shared" si="429"/>
        <v>0</v>
      </c>
      <c r="Q749" s="135">
        <f t="shared" si="430"/>
        <v>0</v>
      </c>
      <c r="R749" s="135">
        <f t="shared" si="431"/>
        <v>0</v>
      </c>
      <c r="S749" s="135">
        <f t="shared" si="432"/>
        <v>0</v>
      </c>
      <c r="T749" s="135">
        <f t="shared" si="433"/>
        <v>0</v>
      </c>
      <c r="U749" s="135">
        <f t="shared" si="434"/>
        <v>0</v>
      </c>
      <c r="V749" s="135">
        <f t="shared" si="435"/>
        <v>0</v>
      </c>
      <c r="W749" s="135">
        <f t="shared" si="436"/>
        <v>0</v>
      </c>
      <c r="X749" s="135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 x14ac:dyDescent="0.2">
      <c r="A750" s="44">
        <f t="shared" si="439"/>
        <v>727</v>
      </c>
      <c r="B750" s="44"/>
      <c r="C750" s="141">
        <v>39604</v>
      </c>
      <c r="E750" s="137" t="s">
        <v>304</v>
      </c>
      <c r="G750" s="43">
        <v>6.6</v>
      </c>
      <c r="H750" s="135" t="str">
        <f t="shared" si="422"/>
        <v>P, S, T &amp; D Plant - Commodity</v>
      </c>
      <c r="I750" s="42">
        <f>'Plt. Class.'!L$208</f>
        <v>0</v>
      </c>
      <c r="J750" s="135">
        <f t="shared" si="423"/>
        <v>0</v>
      </c>
      <c r="K750" s="135">
        <f t="shared" si="424"/>
        <v>0</v>
      </c>
      <c r="L750" s="135">
        <f t="shared" si="425"/>
        <v>0</v>
      </c>
      <c r="M750" s="135">
        <f t="shared" si="426"/>
        <v>0</v>
      </c>
      <c r="N750" s="135">
        <f t="shared" si="427"/>
        <v>0</v>
      </c>
      <c r="O750" s="135">
        <f t="shared" si="428"/>
        <v>0</v>
      </c>
      <c r="P750" s="135">
        <f t="shared" si="429"/>
        <v>0</v>
      </c>
      <c r="Q750" s="135">
        <f t="shared" si="430"/>
        <v>0</v>
      </c>
      <c r="R750" s="135">
        <f t="shared" si="431"/>
        <v>0</v>
      </c>
      <c r="S750" s="135">
        <f t="shared" si="432"/>
        <v>0</v>
      </c>
      <c r="T750" s="135">
        <f t="shared" si="433"/>
        <v>0</v>
      </c>
      <c r="U750" s="135">
        <f t="shared" si="434"/>
        <v>0</v>
      </c>
      <c r="V750" s="135">
        <f t="shared" si="435"/>
        <v>0</v>
      </c>
      <c r="W750" s="135">
        <f t="shared" si="436"/>
        <v>0</v>
      </c>
      <c r="X750" s="135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 x14ac:dyDescent="0.2">
      <c r="A751" s="44">
        <f t="shared" si="439"/>
        <v>728</v>
      </c>
      <c r="B751" s="44"/>
      <c r="C751" s="141">
        <v>39605</v>
      </c>
      <c r="E751" s="140" t="s">
        <v>305</v>
      </c>
      <c r="G751" s="43">
        <v>6.6</v>
      </c>
      <c r="H751" s="135" t="str">
        <f t="shared" si="422"/>
        <v>P, S, T &amp; D Plant - Commodity</v>
      </c>
      <c r="I751" s="42">
        <f>'Plt. Class.'!L$209</f>
        <v>0</v>
      </c>
      <c r="J751" s="135">
        <f t="shared" si="423"/>
        <v>0</v>
      </c>
      <c r="K751" s="135">
        <f t="shared" si="424"/>
        <v>0</v>
      </c>
      <c r="L751" s="135">
        <f t="shared" si="425"/>
        <v>0</v>
      </c>
      <c r="M751" s="135">
        <f t="shared" si="426"/>
        <v>0</v>
      </c>
      <c r="N751" s="135">
        <f t="shared" si="427"/>
        <v>0</v>
      </c>
      <c r="O751" s="135">
        <f t="shared" si="428"/>
        <v>0</v>
      </c>
      <c r="P751" s="135">
        <f t="shared" si="429"/>
        <v>0</v>
      </c>
      <c r="Q751" s="135">
        <f t="shared" si="430"/>
        <v>0</v>
      </c>
      <c r="R751" s="135">
        <f t="shared" si="431"/>
        <v>0</v>
      </c>
      <c r="S751" s="135">
        <f t="shared" si="432"/>
        <v>0</v>
      </c>
      <c r="T751" s="135">
        <f t="shared" si="433"/>
        <v>0</v>
      </c>
      <c r="U751" s="135">
        <f t="shared" si="434"/>
        <v>0</v>
      </c>
      <c r="V751" s="135">
        <f t="shared" si="435"/>
        <v>0</v>
      </c>
      <c r="W751" s="135">
        <f t="shared" si="436"/>
        <v>0</v>
      </c>
      <c r="X751" s="135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 x14ac:dyDescent="0.2">
      <c r="A752" s="44">
        <f t="shared" si="439"/>
        <v>729</v>
      </c>
      <c r="B752" s="44"/>
      <c r="C752" s="141">
        <v>39700</v>
      </c>
      <c r="E752" s="137" t="s">
        <v>306</v>
      </c>
      <c r="G752" s="43">
        <v>6.6</v>
      </c>
      <c r="H752" s="135" t="str">
        <f t="shared" si="422"/>
        <v>P, S, T &amp; D Plant - Commodity</v>
      </c>
      <c r="I752" s="42">
        <f>'Plt. Class.'!L$210</f>
        <v>598.80607778230933</v>
      </c>
      <c r="J752" s="135">
        <f t="shared" si="423"/>
        <v>226.72541409977913</v>
      </c>
      <c r="K752" s="135">
        <f t="shared" si="424"/>
        <v>140.29261563317863</v>
      </c>
      <c r="L752" s="135">
        <f t="shared" si="425"/>
        <v>7.6719098779838264</v>
      </c>
      <c r="M752" s="135">
        <f t="shared" si="426"/>
        <v>110.07869653287673</v>
      </c>
      <c r="N752" s="135">
        <f t="shared" si="427"/>
        <v>114.03744163849099</v>
      </c>
      <c r="O752" s="135">
        <f t="shared" si="428"/>
        <v>0</v>
      </c>
      <c r="P752" s="135">
        <f t="shared" si="429"/>
        <v>0</v>
      </c>
      <c r="Q752" s="135">
        <f t="shared" si="430"/>
        <v>0</v>
      </c>
      <c r="R752" s="135">
        <f t="shared" si="431"/>
        <v>0</v>
      </c>
      <c r="S752" s="135">
        <f t="shared" si="432"/>
        <v>0</v>
      </c>
      <c r="T752" s="135">
        <f t="shared" si="433"/>
        <v>0</v>
      </c>
      <c r="U752" s="135">
        <f t="shared" si="434"/>
        <v>0</v>
      </c>
      <c r="V752" s="135">
        <f t="shared" si="435"/>
        <v>0</v>
      </c>
      <c r="W752" s="135">
        <f t="shared" si="436"/>
        <v>0</v>
      </c>
      <c r="X752" s="135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 x14ac:dyDescent="0.2">
      <c r="A753" s="44">
        <f t="shared" si="439"/>
        <v>730</v>
      </c>
      <c r="B753" s="44"/>
      <c r="C753" s="141">
        <v>39701</v>
      </c>
      <c r="E753" s="137" t="s">
        <v>307</v>
      </c>
      <c r="G753" s="43">
        <v>6.6</v>
      </c>
      <c r="H753" s="135" t="str">
        <f t="shared" si="422"/>
        <v>P, S, T &amp; D Plant - Commodity</v>
      </c>
      <c r="I753" s="42">
        <f>'Plt. Class.'!L$211</f>
        <v>0</v>
      </c>
      <c r="J753" s="135">
        <f t="shared" si="423"/>
        <v>0</v>
      </c>
      <c r="K753" s="135">
        <f t="shared" si="424"/>
        <v>0</v>
      </c>
      <c r="L753" s="135">
        <f t="shared" si="425"/>
        <v>0</v>
      </c>
      <c r="M753" s="135">
        <f t="shared" si="426"/>
        <v>0</v>
      </c>
      <c r="N753" s="135">
        <f t="shared" si="427"/>
        <v>0</v>
      </c>
      <c r="O753" s="135">
        <f t="shared" si="428"/>
        <v>0</v>
      </c>
      <c r="P753" s="135">
        <f t="shared" si="429"/>
        <v>0</v>
      </c>
      <c r="Q753" s="135">
        <f t="shared" si="430"/>
        <v>0</v>
      </c>
      <c r="R753" s="135">
        <f t="shared" si="431"/>
        <v>0</v>
      </c>
      <c r="S753" s="135">
        <f t="shared" si="432"/>
        <v>0</v>
      </c>
      <c r="T753" s="135">
        <f t="shared" si="433"/>
        <v>0</v>
      </c>
      <c r="U753" s="135">
        <f t="shared" si="434"/>
        <v>0</v>
      </c>
      <c r="V753" s="135">
        <f t="shared" si="435"/>
        <v>0</v>
      </c>
      <c r="W753" s="135">
        <f t="shared" si="436"/>
        <v>0</v>
      </c>
      <c r="X753" s="135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 x14ac:dyDescent="0.2">
      <c r="A754" s="44">
        <f t="shared" si="439"/>
        <v>731</v>
      </c>
      <c r="B754" s="44"/>
      <c r="C754" s="141">
        <v>39702</v>
      </c>
      <c r="E754" s="137" t="s">
        <v>308</v>
      </c>
      <c r="G754" s="43">
        <v>6.6</v>
      </c>
      <c r="H754" s="135" t="str">
        <f t="shared" si="422"/>
        <v>P, S, T &amp; D Plant - Commodity</v>
      </c>
      <c r="I754" s="42">
        <f>'Plt. Class.'!L$212</f>
        <v>0</v>
      </c>
      <c r="J754" s="135">
        <f t="shared" si="423"/>
        <v>0</v>
      </c>
      <c r="K754" s="135">
        <f t="shared" si="424"/>
        <v>0</v>
      </c>
      <c r="L754" s="135">
        <f t="shared" si="425"/>
        <v>0</v>
      </c>
      <c r="M754" s="135">
        <f t="shared" si="426"/>
        <v>0</v>
      </c>
      <c r="N754" s="135">
        <f t="shared" si="427"/>
        <v>0</v>
      </c>
      <c r="O754" s="135">
        <f t="shared" si="428"/>
        <v>0</v>
      </c>
      <c r="P754" s="135">
        <f t="shared" si="429"/>
        <v>0</v>
      </c>
      <c r="Q754" s="135">
        <f t="shared" si="430"/>
        <v>0</v>
      </c>
      <c r="R754" s="135">
        <f t="shared" si="431"/>
        <v>0</v>
      </c>
      <c r="S754" s="135">
        <f t="shared" si="432"/>
        <v>0</v>
      </c>
      <c r="T754" s="135">
        <f t="shared" si="433"/>
        <v>0</v>
      </c>
      <c r="U754" s="135">
        <f t="shared" si="434"/>
        <v>0</v>
      </c>
      <c r="V754" s="135">
        <f t="shared" si="435"/>
        <v>0</v>
      </c>
      <c r="W754" s="135">
        <f t="shared" si="436"/>
        <v>0</v>
      </c>
      <c r="X754" s="135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 x14ac:dyDescent="0.2">
      <c r="A755" s="44">
        <f t="shared" si="439"/>
        <v>732</v>
      </c>
      <c r="B755" s="44"/>
      <c r="C755" s="141">
        <v>39705</v>
      </c>
      <c r="E755" s="137" t="s">
        <v>309</v>
      </c>
      <c r="G755" s="43">
        <v>6.6</v>
      </c>
      <c r="H755" s="135" t="str">
        <f t="shared" si="422"/>
        <v>P, S, T &amp; D Plant - Commodity</v>
      </c>
      <c r="I755" s="42">
        <f>'Plt. Class.'!L$213</f>
        <v>0</v>
      </c>
      <c r="J755" s="135">
        <f t="shared" si="423"/>
        <v>0</v>
      </c>
      <c r="K755" s="135">
        <f t="shared" si="424"/>
        <v>0</v>
      </c>
      <c r="L755" s="135">
        <f t="shared" si="425"/>
        <v>0</v>
      </c>
      <c r="M755" s="135">
        <f t="shared" si="426"/>
        <v>0</v>
      </c>
      <c r="N755" s="135">
        <f t="shared" si="427"/>
        <v>0</v>
      </c>
      <c r="O755" s="135">
        <f t="shared" si="428"/>
        <v>0</v>
      </c>
      <c r="P755" s="135">
        <f t="shared" si="429"/>
        <v>0</v>
      </c>
      <c r="Q755" s="135">
        <f t="shared" si="430"/>
        <v>0</v>
      </c>
      <c r="R755" s="135">
        <f t="shared" si="431"/>
        <v>0</v>
      </c>
      <c r="S755" s="135">
        <f t="shared" si="432"/>
        <v>0</v>
      </c>
      <c r="T755" s="135">
        <f t="shared" si="433"/>
        <v>0</v>
      </c>
      <c r="U755" s="135">
        <f t="shared" si="434"/>
        <v>0</v>
      </c>
      <c r="V755" s="135">
        <f t="shared" si="435"/>
        <v>0</v>
      </c>
      <c r="W755" s="135">
        <f t="shared" si="436"/>
        <v>0</v>
      </c>
      <c r="X755" s="135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 x14ac:dyDescent="0.2">
      <c r="A756" s="44">
        <f t="shared" si="439"/>
        <v>733</v>
      </c>
      <c r="B756" s="44"/>
      <c r="C756" s="141">
        <v>39800</v>
      </c>
      <c r="E756" s="137" t="s">
        <v>310</v>
      </c>
      <c r="G756" s="43">
        <v>6.6</v>
      </c>
      <c r="H756" s="135" t="str">
        <f t="shared" si="422"/>
        <v>P, S, T &amp; D Plant - Commodity</v>
      </c>
      <c r="I756" s="42">
        <f>'Plt. Class.'!L$214</f>
        <v>83.01337414925716</v>
      </c>
      <c r="J756" s="135">
        <f t="shared" si="423"/>
        <v>31.431280222664217</v>
      </c>
      <c r="K756" s="135">
        <f t="shared" si="424"/>
        <v>19.448973255359711</v>
      </c>
      <c r="L756" s="135">
        <f t="shared" si="425"/>
        <v>1.0635682381500178</v>
      </c>
      <c r="M756" s="135">
        <f t="shared" si="426"/>
        <v>15.260372865601196</v>
      </c>
      <c r="N756" s="135">
        <f t="shared" si="427"/>
        <v>15.809179567482014</v>
      </c>
      <c r="O756" s="135">
        <f t="shared" si="428"/>
        <v>0</v>
      </c>
      <c r="P756" s="135">
        <f t="shared" si="429"/>
        <v>0</v>
      </c>
      <c r="Q756" s="135">
        <f t="shared" si="430"/>
        <v>0</v>
      </c>
      <c r="R756" s="135">
        <f t="shared" si="431"/>
        <v>0</v>
      </c>
      <c r="S756" s="135">
        <f t="shared" si="432"/>
        <v>0</v>
      </c>
      <c r="T756" s="135">
        <f t="shared" si="433"/>
        <v>0</v>
      </c>
      <c r="U756" s="135">
        <f t="shared" si="434"/>
        <v>0</v>
      </c>
      <c r="V756" s="135">
        <f t="shared" si="435"/>
        <v>0</v>
      </c>
      <c r="W756" s="135">
        <f t="shared" si="436"/>
        <v>0</v>
      </c>
      <c r="X756" s="135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 x14ac:dyDescent="0.2">
      <c r="A757" s="44">
        <f t="shared" si="439"/>
        <v>734</v>
      </c>
      <c r="B757" s="44"/>
      <c r="C757" s="141">
        <v>39900</v>
      </c>
      <c r="E757" s="137" t="s">
        <v>311</v>
      </c>
      <c r="G757" s="43">
        <v>6.6</v>
      </c>
      <c r="H757" s="135" t="str">
        <f t="shared" si="422"/>
        <v>P, S, T &amp; D Plant - Commodity</v>
      </c>
      <c r="I757" s="42">
        <f>'Plt. Class.'!L$215</f>
        <v>92.265173195438678</v>
      </c>
      <c r="J757" s="135">
        <f t="shared" si="423"/>
        <v>34.934280689329512</v>
      </c>
      <c r="K757" s="135">
        <f t="shared" si="424"/>
        <v>21.616551601104582</v>
      </c>
      <c r="L757" s="135">
        <f t="shared" si="425"/>
        <v>1.1821023865581191</v>
      </c>
      <c r="M757" s="135">
        <f t="shared" si="426"/>
        <v>16.961133792009182</v>
      </c>
      <c r="N757" s="135">
        <f t="shared" si="427"/>
        <v>17.571104726437273</v>
      </c>
      <c r="O757" s="135">
        <f t="shared" si="428"/>
        <v>0</v>
      </c>
      <c r="P757" s="135">
        <f t="shared" si="429"/>
        <v>0</v>
      </c>
      <c r="Q757" s="135">
        <f t="shared" si="430"/>
        <v>0</v>
      </c>
      <c r="R757" s="135">
        <f t="shared" si="431"/>
        <v>0</v>
      </c>
      <c r="S757" s="135">
        <f t="shared" si="432"/>
        <v>0</v>
      </c>
      <c r="T757" s="135">
        <f t="shared" si="433"/>
        <v>0</v>
      </c>
      <c r="U757" s="135">
        <f t="shared" si="434"/>
        <v>0</v>
      </c>
      <c r="V757" s="135">
        <f t="shared" si="435"/>
        <v>0</v>
      </c>
      <c r="W757" s="135">
        <f t="shared" si="436"/>
        <v>0</v>
      </c>
      <c r="X757" s="135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 x14ac:dyDescent="0.2">
      <c r="A758" s="44">
        <f t="shared" si="439"/>
        <v>735</v>
      </c>
      <c r="B758" s="44"/>
      <c r="C758" s="141">
        <v>39901</v>
      </c>
      <c r="E758" s="137" t="s">
        <v>312</v>
      </c>
      <c r="G758" s="43">
        <v>6.6</v>
      </c>
      <c r="H758" s="135" t="str">
        <f t="shared" si="422"/>
        <v>P, S, T &amp; D Plant - Commodity</v>
      </c>
      <c r="I758" s="42">
        <f>'Plt. Class.'!L$216</f>
        <v>25572.864028154821</v>
      </c>
      <c r="J758" s="135">
        <f t="shared" si="423"/>
        <v>9682.6308242792511</v>
      </c>
      <c r="K758" s="135">
        <f t="shared" si="424"/>
        <v>5991.3954063868659</v>
      </c>
      <c r="L758" s="135">
        <f t="shared" si="425"/>
        <v>327.63980765282474</v>
      </c>
      <c r="M758" s="135">
        <f t="shared" si="426"/>
        <v>4701.0670787732934</v>
      </c>
      <c r="N758" s="135">
        <f t="shared" si="427"/>
        <v>4870.1309110625843</v>
      </c>
      <c r="O758" s="135">
        <f t="shared" si="428"/>
        <v>0</v>
      </c>
      <c r="P758" s="135">
        <f t="shared" si="429"/>
        <v>0</v>
      </c>
      <c r="Q758" s="135">
        <f t="shared" si="430"/>
        <v>0</v>
      </c>
      <c r="R758" s="135">
        <f t="shared" si="431"/>
        <v>0</v>
      </c>
      <c r="S758" s="135">
        <f t="shared" si="432"/>
        <v>0</v>
      </c>
      <c r="T758" s="135">
        <f t="shared" si="433"/>
        <v>0</v>
      </c>
      <c r="U758" s="135">
        <f t="shared" si="434"/>
        <v>0</v>
      </c>
      <c r="V758" s="135">
        <f t="shared" si="435"/>
        <v>0</v>
      </c>
      <c r="W758" s="135">
        <f t="shared" si="436"/>
        <v>0</v>
      </c>
      <c r="X758" s="135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 x14ac:dyDescent="0.2">
      <c r="A759" s="44">
        <f t="shared" si="439"/>
        <v>736</v>
      </c>
      <c r="B759" s="44"/>
      <c r="C759" s="141">
        <v>39902</v>
      </c>
      <c r="E759" s="137" t="s">
        <v>313</v>
      </c>
      <c r="G759" s="43">
        <v>6.6</v>
      </c>
      <c r="H759" s="135" t="str">
        <f t="shared" si="422"/>
        <v>P, S, T &amp; D Plant - Commodity</v>
      </c>
      <c r="I759" s="42">
        <f>'Plt. Class.'!L$217</f>
        <v>15445.824846152556</v>
      </c>
      <c r="J759" s="135">
        <f t="shared" si="423"/>
        <v>5848.2389613114492</v>
      </c>
      <c r="K759" s="135">
        <f t="shared" si="424"/>
        <v>3618.7594760293182</v>
      </c>
      <c r="L759" s="135">
        <f t="shared" si="425"/>
        <v>197.89207325628561</v>
      </c>
      <c r="M759" s="135">
        <f t="shared" si="426"/>
        <v>2839.4105020385377</v>
      </c>
      <c r="N759" s="135">
        <f t="shared" si="427"/>
        <v>2941.5238335169647</v>
      </c>
      <c r="O759" s="135">
        <f t="shared" si="428"/>
        <v>0</v>
      </c>
      <c r="P759" s="135">
        <f t="shared" si="429"/>
        <v>0</v>
      </c>
      <c r="Q759" s="135">
        <f t="shared" si="430"/>
        <v>0</v>
      </c>
      <c r="R759" s="135">
        <f t="shared" si="431"/>
        <v>0</v>
      </c>
      <c r="S759" s="135">
        <f t="shared" si="432"/>
        <v>0</v>
      </c>
      <c r="T759" s="135">
        <f t="shared" si="433"/>
        <v>0</v>
      </c>
      <c r="U759" s="135">
        <f t="shared" si="434"/>
        <v>0</v>
      </c>
      <c r="V759" s="135">
        <f t="shared" si="435"/>
        <v>0</v>
      </c>
      <c r="W759" s="135">
        <f t="shared" si="436"/>
        <v>0</v>
      </c>
      <c r="X759" s="135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 x14ac:dyDescent="0.2">
      <c r="A760" s="44">
        <f t="shared" si="439"/>
        <v>737</v>
      </c>
      <c r="B760" s="44"/>
      <c r="C760" s="141">
        <v>39903</v>
      </c>
      <c r="E760" s="137" t="s">
        <v>314</v>
      </c>
      <c r="G760" s="43">
        <v>6.6</v>
      </c>
      <c r="H760" s="135" t="str">
        <f t="shared" si="422"/>
        <v>P, S, T &amp; D Plant - Commodity</v>
      </c>
      <c r="I760" s="42">
        <f>'Plt. Class.'!L$218</f>
        <v>4871.3615711880711</v>
      </c>
      <c r="J760" s="135">
        <f t="shared" si="423"/>
        <v>1844.4393108830191</v>
      </c>
      <c r="K760" s="135">
        <f t="shared" si="424"/>
        <v>1141.2977955199965</v>
      </c>
      <c r="L760" s="135">
        <f t="shared" si="425"/>
        <v>62.411936591624027</v>
      </c>
      <c r="M760" s="135">
        <f t="shared" si="426"/>
        <v>895.50382334574783</v>
      </c>
      <c r="N760" s="135">
        <f t="shared" si="427"/>
        <v>927.70870484768352</v>
      </c>
      <c r="O760" s="135">
        <f t="shared" si="428"/>
        <v>0</v>
      </c>
      <c r="P760" s="135">
        <f t="shared" si="429"/>
        <v>0</v>
      </c>
      <c r="Q760" s="135">
        <f t="shared" si="430"/>
        <v>0</v>
      </c>
      <c r="R760" s="135">
        <f t="shared" si="431"/>
        <v>0</v>
      </c>
      <c r="S760" s="135">
        <f t="shared" si="432"/>
        <v>0</v>
      </c>
      <c r="T760" s="135">
        <f t="shared" si="433"/>
        <v>0</v>
      </c>
      <c r="U760" s="135">
        <f t="shared" si="434"/>
        <v>0</v>
      </c>
      <c r="V760" s="135">
        <f t="shared" si="435"/>
        <v>0</v>
      </c>
      <c r="W760" s="135">
        <f t="shared" si="436"/>
        <v>0</v>
      </c>
      <c r="X760" s="135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 x14ac:dyDescent="0.2">
      <c r="A761" s="44">
        <f t="shared" si="439"/>
        <v>738</v>
      </c>
      <c r="B761" s="44"/>
      <c r="C761" s="141">
        <v>39904</v>
      </c>
      <c r="E761" s="137" t="s">
        <v>315</v>
      </c>
      <c r="G761" s="43">
        <v>6.6</v>
      </c>
      <c r="H761" s="135" t="str">
        <f t="shared" si="422"/>
        <v>P, S, T &amp; D Plant - Commodity</v>
      </c>
      <c r="I761" s="42">
        <f>'Plt. Class.'!L$219</f>
        <v>0</v>
      </c>
      <c r="J761" s="135">
        <f t="shared" si="423"/>
        <v>0</v>
      </c>
      <c r="K761" s="135">
        <f t="shared" si="424"/>
        <v>0</v>
      </c>
      <c r="L761" s="135">
        <f t="shared" si="425"/>
        <v>0</v>
      </c>
      <c r="M761" s="135">
        <f t="shared" si="426"/>
        <v>0</v>
      </c>
      <c r="N761" s="135">
        <f t="shared" si="427"/>
        <v>0</v>
      </c>
      <c r="O761" s="135">
        <f t="shared" si="428"/>
        <v>0</v>
      </c>
      <c r="P761" s="135">
        <f t="shared" si="429"/>
        <v>0</v>
      </c>
      <c r="Q761" s="135">
        <f t="shared" si="430"/>
        <v>0</v>
      </c>
      <c r="R761" s="135">
        <f t="shared" si="431"/>
        <v>0</v>
      </c>
      <c r="S761" s="135">
        <f t="shared" si="432"/>
        <v>0</v>
      </c>
      <c r="T761" s="135">
        <f t="shared" si="433"/>
        <v>0</v>
      </c>
      <c r="U761" s="135">
        <f t="shared" si="434"/>
        <v>0</v>
      </c>
      <c r="V761" s="135">
        <f t="shared" si="435"/>
        <v>0</v>
      </c>
      <c r="W761" s="135">
        <f t="shared" si="436"/>
        <v>0</v>
      </c>
      <c r="X761" s="135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 x14ac:dyDescent="0.2">
      <c r="A762" s="44">
        <f t="shared" si="439"/>
        <v>739</v>
      </c>
      <c r="B762" s="44"/>
      <c r="C762" s="141">
        <v>39905</v>
      </c>
      <c r="E762" s="137" t="s">
        <v>316</v>
      </c>
      <c r="G762" s="43">
        <v>6.6</v>
      </c>
      <c r="H762" s="135" t="str">
        <f t="shared" si="422"/>
        <v>P, S, T &amp; D Plant - Commodity</v>
      </c>
      <c r="I762" s="42">
        <f>'Plt. Class.'!L$220</f>
        <v>0</v>
      </c>
      <c r="J762" s="135">
        <f t="shared" si="423"/>
        <v>0</v>
      </c>
      <c r="K762" s="135">
        <f t="shared" si="424"/>
        <v>0</v>
      </c>
      <c r="L762" s="135">
        <f t="shared" si="425"/>
        <v>0</v>
      </c>
      <c r="M762" s="135">
        <f t="shared" si="426"/>
        <v>0</v>
      </c>
      <c r="N762" s="135">
        <f t="shared" si="427"/>
        <v>0</v>
      </c>
      <c r="O762" s="135">
        <f t="shared" si="428"/>
        <v>0</v>
      </c>
      <c r="P762" s="135">
        <f t="shared" si="429"/>
        <v>0</v>
      </c>
      <c r="Q762" s="135">
        <f t="shared" si="430"/>
        <v>0</v>
      </c>
      <c r="R762" s="135">
        <f t="shared" si="431"/>
        <v>0</v>
      </c>
      <c r="S762" s="135">
        <f t="shared" si="432"/>
        <v>0</v>
      </c>
      <c r="T762" s="135">
        <f t="shared" si="433"/>
        <v>0</v>
      </c>
      <c r="U762" s="135">
        <f t="shared" si="434"/>
        <v>0</v>
      </c>
      <c r="V762" s="135">
        <f t="shared" si="435"/>
        <v>0</v>
      </c>
      <c r="W762" s="135">
        <f t="shared" si="436"/>
        <v>0</v>
      </c>
      <c r="X762" s="135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 x14ac:dyDescent="0.2">
      <c r="A763" s="44">
        <f t="shared" si="439"/>
        <v>740</v>
      </c>
      <c r="B763" s="44"/>
      <c r="C763" s="141">
        <v>39906</v>
      </c>
      <c r="E763" s="137" t="s">
        <v>317</v>
      </c>
      <c r="G763" s="43">
        <v>6.6</v>
      </c>
      <c r="H763" s="135" t="str">
        <f t="shared" si="422"/>
        <v>P, S, T &amp; D Plant - Commodity</v>
      </c>
      <c r="I763" s="42">
        <f>'Plt. Class.'!L$221</f>
        <v>1716.6027615441462</v>
      </c>
      <c r="J763" s="135">
        <f t="shared" si="423"/>
        <v>649.95578100563341</v>
      </c>
      <c r="K763" s="135">
        <f t="shared" si="424"/>
        <v>402.17810131799683</v>
      </c>
      <c r="L763" s="135">
        <f t="shared" si="425"/>
        <v>21.99313295489387</v>
      </c>
      <c r="M763" s="135">
        <f t="shared" si="426"/>
        <v>315.56358805732009</v>
      </c>
      <c r="N763" s="135">
        <f t="shared" si="427"/>
        <v>326.91215820830189</v>
      </c>
      <c r="O763" s="135">
        <f t="shared" si="428"/>
        <v>0</v>
      </c>
      <c r="P763" s="135">
        <f t="shared" si="429"/>
        <v>0</v>
      </c>
      <c r="Q763" s="135">
        <f t="shared" si="430"/>
        <v>0</v>
      </c>
      <c r="R763" s="135">
        <f t="shared" si="431"/>
        <v>0</v>
      </c>
      <c r="S763" s="135">
        <f t="shared" si="432"/>
        <v>0</v>
      </c>
      <c r="T763" s="135">
        <f t="shared" si="433"/>
        <v>0</v>
      </c>
      <c r="U763" s="135">
        <f t="shared" si="434"/>
        <v>0</v>
      </c>
      <c r="V763" s="135">
        <f t="shared" si="435"/>
        <v>0</v>
      </c>
      <c r="W763" s="135">
        <f t="shared" si="436"/>
        <v>0</v>
      </c>
      <c r="X763" s="135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 x14ac:dyDescent="0.2">
      <c r="A764" s="44">
        <f t="shared" si="439"/>
        <v>741</v>
      </c>
      <c r="B764" s="44"/>
      <c r="C764" s="141">
        <v>39907</v>
      </c>
      <c r="E764" s="137" t="s">
        <v>318</v>
      </c>
      <c r="G764" s="43">
        <v>6.6</v>
      </c>
      <c r="H764" s="135" t="str">
        <f t="shared" si="422"/>
        <v>P, S, T &amp; D Plant - Commodity</v>
      </c>
      <c r="I764" s="42">
        <f>'Plt. Class.'!L$222</f>
        <v>949.53043121431347</v>
      </c>
      <c r="J764" s="135">
        <f t="shared" si="423"/>
        <v>359.51986495312627</v>
      </c>
      <c r="K764" s="135">
        <f t="shared" si="424"/>
        <v>222.46285193314975</v>
      </c>
      <c r="L764" s="135">
        <f t="shared" si="425"/>
        <v>12.165394048200737</v>
      </c>
      <c r="M764" s="135">
        <f t="shared" si="426"/>
        <v>174.552457071704</v>
      </c>
      <c r="N764" s="135">
        <f t="shared" si="427"/>
        <v>180.82986320813268</v>
      </c>
      <c r="O764" s="135">
        <f t="shared" si="428"/>
        <v>0</v>
      </c>
      <c r="P764" s="135">
        <f t="shared" si="429"/>
        <v>0</v>
      </c>
      <c r="Q764" s="135">
        <f t="shared" si="430"/>
        <v>0</v>
      </c>
      <c r="R764" s="135">
        <f t="shared" si="431"/>
        <v>0</v>
      </c>
      <c r="S764" s="135">
        <f t="shared" si="432"/>
        <v>0</v>
      </c>
      <c r="T764" s="135">
        <f t="shared" si="433"/>
        <v>0</v>
      </c>
      <c r="U764" s="135">
        <f t="shared" si="434"/>
        <v>0</v>
      </c>
      <c r="V764" s="135">
        <f t="shared" si="435"/>
        <v>0</v>
      </c>
      <c r="W764" s="135">
        <f t="shared" si="436"/>
        <v>0</v>
      </c>
      <c r="X764" s="135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 x14ac:dyDescent="0.2">
      <c r="A765" s="44">
        <f t="shared" si="439"/>
        <v>742</v>
      </c>
      <c r="B765" s="44"/>
      <c r="C765" s="141">
        <v>39908</v>
      </c>
      <c r="E765" s="137" t="s">
        <v>319</v>
      </c>
      <c r="G765" s="43">
        <v>6.6</v>
      </c>
      <c r="H765" s="135" t="str">
        <f t="shared" si="422"/>
        <v>P, S, T &amp; D Plant - Commodity</v>
      </c>
      <c r="I765" s="42">
        <f>'Plt. Class.'!L$223</f>
        <v>42728.960962618745</v>
      </c>
      <c r="J765" s="135">
        <f t="shared" si="423"/>
        <v>16178.428589405408</v>
      </c>
      <c r="K765" s="135">
        <f t="shared" si="424"/>
        <v>10010.849787855752</v>
      </c>
      <c r="L765" s="135">
        <f t="shared" si="425"/>
        <v>547.44390521078424</v>
      </c>
      <c r="M765" s="135">
        <f t="shared" si="426"/>
        <v>7854.8773993559544</v>
      </c>
      <c r="N765" s="135">
        <f t="shared" si="427"/>
        <v>8137.3612807908448</v>
      </c>
      <c r="O765" s="135">
        <f t="shared" si="428"/>
        <v>0</v>
      </c>
      <c r="P765" s="135">
        <f t="shared" si="429"/>
        <v>0</v>
      </c>
      <c r="Q765" s="135">
        <f t="shared" si="430"/>
        <v>0</v>
      </c>
      <c r="R765" s="135">
        <f t="shared" si="431"/>
        <v>0</v>
      </c>
      <c r="S765" s="135">
        <f t="shared" si="432"/>
        <v>0</v>
      </c>
      <c r="T765" s="135">
        <f t="shared" si="433"/>
        <v>0</v>
      </c>
      <c r="U765" s="135">
        <f t="shared" si="434"/>
        <v>0</v>
      </c>
      <c r="V765" s="135">
        <f t="shared" si="435"/>
        <v>0</v>
      </c>
      <c r="W765" s="135">
        <f t="shared" si="436"/>
        <v>0</v>
      </c>
      <c r="X765" s="135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 x14ac:dyDescent="0.2">
      <c r="A766" s="44">
        <f t="shared" si="439"/>
        <v>743</v>
      </c>
      <c r="B766" s="44"/>
      <c r="C766" s="141">
        <v>39909</v>
      </c>
      <c r="E766" s="137" t="s">
        <v>320</v>
      </c>
      <c r="G766" s="43">
        <v>6.6</v>
      </c>
      <c r="H766" s="135" t="str">
        <f t="shared" si="422"/>
        <v>P, S, T &amp; D Plant - Commodity</v>
      </c>
      <c r="I766" s="42">
        <f>'Plt. Class.'!L$224</f>
        <v>14570.554419133439</v>
      </c>
      <c r="J766" s="135">
        <f t="shared" si="423"/>
        <v>5516.8360958793737</v>
      </c>
      <c r="K766" s="135">
        <f t="shared" si="424"/>
        <v>3413.6947945757647</v>
      </c>
      <c r="L766" s="135">
        <f t="shared" si="425"/>
        <v>186.67809917669007</v>
      </c>
      <c r="M766" s="135">
        <f t="shared" si="426"/>
        <v>2678.5092832719083</v>
      </c>
      <c r="N766" s="135">
        <f t="shared" si="427"/>
        <v>2774.8361462297021</v>
      </c>
      <c r="O766" s="135">
        <f t="shared" si="428"/>
        <v>0</v>
      </c>
      <c r="P766" s="135">
        <f t="shared" si="429"/>
        <v>0</v>
      </c>
      <c r="Q766" s="135">
        <f t="shared" si="430"/>
        <v>0</v>
      </c>
      <c r="R766" s="135">
        <f t="shared" si="431"/>
        <v>0</v>
      </c>
      <c r="S766" s="135">
        <f t="shared" si="432"/>
        <v>0</v>
      </c>
      <c r="T766" s="135">
        <f t="shared" si="433"/>
        <v>0</v>
      </c>
      <c r="U766" s="135">
        <f t="shared" si="434"/>
        <v>0</v>
      </c>
      <c r="V766" s="135">
        <f t="shared" si="435"/>
        <v>0</v>
      </c>
      <c r="W766" s="135">
        <f t="shared" si="436"/>
        <v>0</v>
      </c>
      <c r="X766" s="135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 x14ac:dyDescent="0.2">
      <c r="A767" s="44">
        <f t="shared" si="439"/>
        <v>744</v>
      </c>
      <c r="B767" s="44"/>
      <c r="C767" s="141">
        <v>39931</v>
      </c>
      <c r="E767" s="137" t="s">
        <v>481</v>
      </c>
      <c r="G767" s="43">
        <v>6.6</v>
      </c>
      <c r="H767" s="135" t="str">
        <f t="shared" si="422"/>
        <v>P, S, T &amp; D Plant - Commodity</v>
      </c>
      <c r="I767" s="42">
        <f>'Plt. Class.'!L$225</f>
        <v>0</v>
      </c>
      <c r="J767" s="135">
        <f t="shared" si="423"/>
        <v>0</v>
      </c>
      <c r="K767" s="135">
        <f t="shared" si="424"/>
        <v>0</v>
      </c>
      <c r="L767" s="135">
        <f t="shared" si="425"/>
        <v>0</v>
      </c>
      <c r="M767" s="135">
        <f t="shared" si="426"/>
        <v>0</v>
      </c>
      <c r="N767" s="135">
        <f t="shared" si="427"/>
        <v>0</v>
      </c>
      <c r="O767" s="135">
        <f t="shared" si="428"/>
        <v>0</v>
      </c>
      <c r="P767" s="135">
        <f t="shared" si="429"/>
        <v>0</v>
      </c>
      <c r="Q767" s="135">
        <f t="shared" si="430"/>
        <v>0</v>
      </c>
      <c r="R767" s="135">
        <f t="shared" si="431"/>
        <v>0</v>
      </c>
      <c r="S767" s="135">
        <f t="shared" si="432"/>
        <v>0</v>
      </c>
      <c r="T767" s="135">
        <f t="shared" si="433"/>
        <v>0</v>
      </c>
      <c r="U767" s="135">
        <f t="shared" si="434"/>
        <v>0</v>
      </c>
      <c r="V767" s="135">
        <f t="shared" si="435"/>
        <v>0</v>
      </c>
      <c r="W767" s="135">
        <f t="shared" si="436"/>
        <v>0</v>
      </c>
      <c r="X767" s="135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 x14ac:dyDescent="0.2">
      <c r="A768" s="44">
        <f t="shared" si="439"/>
        <v>745</v>
      </c>
      <c r="B768" s="44"/>
      <c r="C768" s="44"/>
      <c r="D768" s="44"/>
      <c r="E768" s="44"/>
      <c r="G768" s="43"/>
      <c r="H768" s="135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 x14ac:dyDescent="0.2">
      <c r="A769" s="44">
        <f t="shared" si="439"/>
        <v>746</v>
      </c>
      <c r="B769" s="44"/>
      <c r="C769" s="44"/>
      <c r="D769" s="44" t="s">
        <v>149</v>
      </c>
      <c r="E769" s="44"/>
      <c r="G769" s="43"/>
      <c r="H769" s="135"/>
      <c r="I769" s="42">
        <f>'Plt. Class.'!L$227</f>
        <v>117764.63506331263</v>
      </c>
      <c r="J769" s="42">
        <f>SUM(J734:J767)</f>
        <v>44589.119318768098</v>
      </c>
      <c r="K769" s="42">
        <f t="shared" ref="K769:X769" si="440">SUM(K734:K767)</f>
        <v>27590.749818883967</v>
      </c>
      <c r="L769" s="42">
        <f t="shared" si="440"/>
        <v>1508.8017649477511</v>
      </c>
      <c r="M769" s="42">
        <f t="shared" si="440"/>
        <v>21648.707330175243</v>
      </c>
      <c r="N769" s="42">
        <f t="shared" si="440"/>
        <v>22427.256830537564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 x14ac:dyDescent="0.2">
      <c r="A770" s="44">
        <f t="shared" si="439"/>
        <v>747</v>
      </c>
      <c r="B770" s="44"/>
      <c r="C770" s="44"/>
      <c r="D770" s="44"/>
      <c r="E770" s="44"/>
      <c r="G770" s="43"/>
      <c r="H770" s="135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 x14ac:dyDescent="0.2">
      <c r="A771" s="44">
        <f t="shared" si="439"/>
        <v>748</v>
      </c>
      <c r="B771" s="44"/>
      <c r="C771" s="44"/>
      <c r="D771" s="44" t="s">
        <v>348</v>
      </c>
      <c r="E771" s="44"/>
      <c r="G771" s="43">
        <v>6.6</v>
      </c>
      <c r="H771" s="135" t="str">
        <f>VLOOKUP($G771,alloc,3)</f>
        <v>P, S, T &amp; D Plant - Commodity</v>
      </c>
      <c r="I771" s="42">
        <f>'Plt. Class.'!L$229</f>
        <v>8241.9911544103379</v>
      </c>
      <c r="J771" s="135">
        <f>$I771*VLOOKUP($G771,alloc,6)</f>
        <v>3120.6578002866204</v>
      </c>
      <c r="K771" s="135">
        <f>$I771*VLOOKUP($G771,alloc,7)</f>
        <v>1930.9932547112639</v>
      </c>
      <c r="L771" s="135">
        <f>$I771*VLOOKUP($G771,alloc,8)</f>
        <v>105.59647889005456</v>
      </c>
      <c r="M771" s="135">
        <f>$I771*VLOOKUP($G771,alloc,9)</f>
        <v>1515.1276461205509</v>
      </c>
      <c r="N771" s="135">
        <f>$I771*VLOOKUP($G771,alloc,10)</f>
        <v>1569.6159744018473</v>
      </c>
      <c r="O771" s="135">
        <f>$I771*VLOOKUP($G771,alloc,11)</f>
        <v>0</v>
      </c>
      <c r="P771" s="135">
        <f>$I771*VLOOKUP($G771,alloc,12)</f>
        <v>0</v>
      </c>
      <c r="Q771" s="135">
        <f>$I771*VLOOKUP($G771,alloc,13)</f>
        <v>0</v>
      </c>
      <c r="R771" s="135">
        <f>$I771*VLOOKUP($G771,alloc,14)</f>
        <v>0</v>
      </c>
      <c r="S771" s="135">
        <f>$I771*VLOOKUP($G771,alloc,15)</f>
        <v>0</v>
      </c>
      <c r="T771" s="135">
        <f>$I771*VLOOKUP($G771,alloc,16)</f>
        <v>0</v>
      </c>
      <c r="U771" s="135">
        <f>$I771*VLOOKUP($G771,alloc,17)</f>
        <v>0</v>
      </c>
      <c r="V771" s="135">
        <f>$I771*VLOOKUP($G771,alloc,18)</f>
        <v>0</v>
      </c>
      <c r="W771" s="135">
        <f>$I771*VLOOKUP($G771,alloc,19)</f>
        <v>0</v>
      </c>
      <c r="X771" s="135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 x14ac:dyDescent="0.2">
      <c r="A772" s="44">
        <f t="shared" si="439"/>
        <v>749</v>
      </c>
      <c r="B772" s="44"/>
      <c r="C772" s="44"/>
      <c r="D772" s="44"/>
      <c r="E772" s="44"/>
      <c r="G772" s="43"/>
      <c r="H772" s="135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 x14ac:dyDescent="0.2">
      <c r="A773" s="44">
        <f t="shared" si="439"/>
        <v>750</v>
      </c>
      <c r="B773" s="44"/>
      <c r="C773" s="44"/>
      <c r="D773" s="44" t="s">
        <v>352</v>
      </c>
      <c r="E773" s="44"/>
      <c r="G773" s="43"/>
      <c r="H773" s="135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 x14ac:dyDescent="0.2">
      <c r="A774" s="44">
        <f t="shared" si="439"/>
        <v>751</v>
      </c>
      <c r="B774" s="44"/>
      <c r="C774" s="44"/>
      <c r="D774" s="44"/>
      <c r="E774" s="44"/>
      <c r="G774" s="43"/>
      <c r="H774" s="135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 x14ac:dyDescent="0.2">
      <c r="A775" s="44">
        <f t="shared" si="439"/>
        <v>752</v>
      </c>
      <c r="B775" s="44"/>
      <c r="C775" s="44"/>
      <c r="D775" s="44" t="s">
        <v>148</v>
      </c>
      <c r="E775" s="44"/>
      <c r="G775" s="43"/>
      <c r="H775" s="135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 x14ac:dyDescent="0.2">
      <c r="A776" s="44">
        <f t="shared" si="439"/>
        <v>753</v>
      </c>
      <c r="B776" s="44"/>
      <c r="C776" s="44"/>
      <c r="D776" s="44"/>
      <c r="E776" s="44"/>
      <c r="G776" s="43"/>
      <c r="H776" s="135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 x14ac:dyDescent="0.2">
      <c r="A777" s="44">
        <f t="shared" si="439"/>
        <v>754</v>
      </c>
      <c r="B777" s="44"/>
      <c r="C777" s="141">
        <v>37400</v>
      </c>
      <c r="E777" s="137" t="s">
        <v>115</v>
      </c>
      <c r="G777" s="43">
        <v>6.6</v>
      </c>
      <c r="H777" s="135" t="str">
        <f t="shared" ref="H777:H810" si="441">VLOOKUP($G777,alloc,3)</f>
        <v>P, S, T &amp; D Plant - Commodity</v>
      </c>
      <c r="I777" s="42">
        <f>'Plt. Class.'!L$235</f>
        <v>2267.5032861178738</v>
      </c>
      <c r="J777" s="135">
        <f t="shared" ref="J777:J810" si="442">$I777*VLOOKUP($G777,alloc,6)</f>
        <v>858.5427579854686</v>
      </c>
      <c r="K777" s="135">
        <f t="shared" ref="K777:K810" si="443">$I777*VLOOKUP($G777,alloc,7)</f>
        <v>531.24705771933043</v>
      </c>
      <c r="L777" s="135">
        <f t="shared" ref="L777:L810" si="444">$I777*VLOOKUP($G777,alloc,8)</f>
        <v>29.051276372402977</v>
      </c>
      <c r="M777" s="135">
        <f t="shared" ref="M777:M810" si="445">$I777*VLOOKUP($G777,alloc,9)</f>
        <v>416.83579272321856</v>
      </c>
      <c r="N777" s="135">
        <f t="shared" ref="N777:N810" si="446">$I777*VLOOKUP($G777,alloc,10)</f>
        <v>431.82640131745313</v>
      </c>
      <c r="O777" s="135">
        <f t="shared" ref="O777:O810" si="447">$I777*VLOOKUP($G777,alloc,11)</f>
        <v>0</v>
      </c>
      <c r="P777" s="135">
        <f t="shared" ref="P777:P810" si="448">$I777*VLOOKUP($G777,alloc,12)</f>
        <v>0</v>
      </c>
      <c r="Q777" s="135">
        <f t="shared" ref="Q777:Q810" si="449">$I777*VLOOKUP($G777,alloc,13)</f>
        <v>0</v>
      </c>
      <c r="R777" s="135">
        <f t="shared" ref="R777:R810" si="450">$I777*VLOOKUP($G777,alloc,14)</f>
        <v>0</v>
      </c>
      <c r="S777" s="135">
        <f t="shared" ref="S777:S810" si="451">$I777*VLOOKUP($G777,alloc,15)</f>
        <v>0</v>
      </c>
      <c r="T777" s="135">
        <f t="shared" ref="T777:T810" si="452">$I777*VLOOKUP($G777,alloc,16)</f>
        <v>0</v>
      </c>
      <c r="U777" s="135">
        <f t="shared" ref="U777:U810" si="453">$I777*VLOOKUP($G777,alloc,17)</f>
        <v>0</v>
      </c>
      <c r="V777" s="135">
        <f t="shared" ref="V777:V810" si="454">$I777*VLOOKUP($G777,alloc,18)</f>
        <v>0</v>
      </c>
      <c r="W777" s="135">
        <f t="shared" ref="W777:W810" si="455">$I777*VLOOKUP($G777,alloc,19)</f>
        <v>0</v>
      </c>
      <c r="X777" s="135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 x14ac:dyDescent="0.2">
      <c r="A778" s="44">
        <f t="shared" si="439"/>
        <v>755</v>
      </c>
      <c r="B778" s="44"/>
      <c r="C778" s="141">
        <v>39001</v>
      </c>
      <c r="E778" s="137" t="s">
        <v>291</v>
      </c>
      <c r="G778" s="43">
        <v>6.6</v>
      </c>
      <c r="H778" s="135" t="str">
        <f t="shared" si="441"/>
        <v>P, S, T &amp; D Plant - Commodity</v>
      </c>
      <c r="I778" s="42">
        <f>'Plt. Class.'!L$236</f>
        <v>0</v>
      </c>
      <c r="J778" s="135">
        <f t="shared" si="442"/>
        <v>0</v>
      </c>
      <c r="K778" s="135">
        <f t="shared" si="443"/>
        <v>0</v>
      </c>
      <c r="L778" s="135">
        <f t="shared" si="444"/>
        <v>0</v>
      </c>
      <c r="M778" s="135">
        <f t="shared" si="445"/>
        <v>0</v>
      </c>
      <c r="N778" s="135">
        <f t="shared" si="446"/>
        <v>0</v>
      </c>
      <c r="O778" s="135">
        <f t="shared" si="447"/>
        <v>0</v>
      </c>
      <c r="P778" s="135">
        <f t="shared" si="448"/>
        <v>0</v>
      </c>
      <c r="Q778" s="135">
        <f t="shared" si="449"/>
        <v>0</v>
      </c>
      <c r="R778" s="135">
        <f t="shared" si="450"/>
        <v>0</v>
      </c>
      <c r="S778" s="135">
        <f t="shared" si="451"/>
        <v>0</v>
      </c>
      <c r="T778" s="135">
        <f t="shared" si="452"/>
        <v>0</v>
      </c>
      <c r="U778" s="135">
        <f t="shared" si="453"/>
        <v>0</v>
      </c>
      <c r="V778" s="135">
        <f t="shared" si="454"/>
        <v>0</v>
      </c>
      <c r="W778" s="135">
        <f t="shared" si="455"/>
        <v>0</v>
      </c>
      <c r="X778" s="135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 x14ac:dyDescent="0.2">
      <c r="A779" s="44">
        <f t="shared" si="439"/>
        <v>756</v>
      </c>
      <c r="B779" s="44"/>
      <c r="C779" s="141">
        <v>36602</v>
      </c>
      <c r="E779" s="137" t="s">
        <v>139</v>
      </c>
      <c r="G779" s="43">
        <v>6.6</v>
      </c>
      <c r="H779" s="135" t="str">
        <f t="shared" si="441"/>
        <v>P, S, T &amp; D Plant - Commodity</v>
      </c>
      <c r="I779" s="42">
        <f>'Plt. Class.'!L$237</f>
        <v>11013.756513941016</v>
      </c>
      <c r="J779" s="135">
        <f t="shared" si="442"/>
        <v>4170.128859856387</v>
      </c>
      <c r="K779" s="135">
        <f t="shared" si="443"/>
        <v>2580.3824754254906</v>
      </c>
      <c r="L779" s="135">
        <f t="shared" si="444"/>
        <v>141.10836634448918</v>
      </c>
      <c r="M779" s="135">
        <f t="shared" si="445"/>
        <v>2024.662083382957</v>
      </c>
      <c r="N779" s="135">
        <f t="shared" si="446"/>
        <v>2097.4747289316915</v>
      </c>
      <c r="O779" s="135">
        <f t="shared" si="447"/>
        <v>0</v>
      </c>
      <c r="P779" s="135">
        <f t="shared" si="448"/>
        <v>0</v>
      </c>
      <c r="Q779" s="135">
        <f t="shared" si="449"/>
        <v>0</v>
      </c>
      <c r="R779" s="135">
        <f t="shared" si="450"/>
        <v>0</v>
      </c>
      <c r="S779" s="135">
        <f t="shared" si="451"/>
        <v>0</v>
      </c>
      <c r="T779" s="135">
        <f t="shared" si="452"/>
        <v>0</v>
      </c>
      <c r="U779" s="135">
        <f t="shared" si="453"/>
        <v>0</v>
      </c>
      <c r="V779" s="135">
        <f t="shared" si="454"/>
        <v>0</v>
      </c>
      <c r="W779" s="135">
        <f t="shared" si="455"/>
        <v>0</v>
      </c>
      <c r="X779" s="135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 x14ac:dyDescent="0.2">
      <c r="A780" s="44">
        <f t="shared" si="439"/>
        <v>757</v>
      </c>
      <c r="B780" s="44"/>
      <c r="C780" s="141">
        <v>37503</v>
      </c>
      <c r="E780" s="137" t="s">
        <v>278</v>
      </c>
      <c r="G780" s="43">
        <v>6.6</v>
      </c>
      <c r="H780" s="135" t="str">
        <f t="shared" si="441"/>
        <v>P, S, T &amp; D Plant - Commodity</v>
      </c>
      <c r="I780" s="42">
        <f>'Plt. Class.'!L$238</f>
        <v>0</v>
      </c>
      <c r="J780" s="135">
        <f t="shared" si="442"/>
        <v>0</v>
      </c>
      <c r="K780" s="135">
        <f t="shared" si="443"/>
        <v>0</v>
      </c>
      <c r="L780" s="135">
        <f t="shared" si="444"/>
        <v>0</v>
      </c>
      <c r="M780" s="135">
        <f t="shared" si="445"/>
        <v>0</v>
      </c>
      <c r="N780" s="135">
        <f t="shared" si="446"/>
        <v>0</v>
      </c>
      <c r="O780" s="135">
        <f t="shared" si="447"/>
        <v>0</v>
      </c>
      <c r="P780" s="135">
        <f t="shared" si="448"/>
        <v>0</v>
      </c>
      <c r="Q780" s="135">
        <f t="shared" si="449"/>
        <v>0</v>
      </c>
      <c r="R780" s="135">
        <f t="shared" si="450"/>
        <v>0</v>
      </c>
      <c r="S780" s="135">
        <f t="shared" si="451"/>
        <v>0</v>
      </c>
      <c r="T780" s="135">
        <f t="shared" si="452"/>
        <v>0</v>
      </c>
      <c r="U780" s="135">
        <f t="shared" si="453"/>
        <v>0</v>
      </c>
      <c r="V780" s="135">
        <f t="shared" si="454"/>
        <v>0</v>
      </c>
      <c r="W780" s="135">
        <f t="shared" si="455"/>
        <v>0</v>
      </c>
      <c r="X780" s="135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 x14ac:dyDescent="0.2">
      <c r="A781" s="44">
        <f t="shared" si="439"/>
        <v>758</v>
      </c>
      <c r="B781" s="44"/>
      <c r="C781" s="141">
        <v>39004</v>
      </c>
      <c r="E781" s="137" t="s">
        <v>293</v>
      </c>
      <c r="G781" s="43">
        <v>6.6</v>
      </c>
      <c r="H781" s="135" t="str">
        <f t="shared" si="441"/>
        <v>P, S, T &amp; D Plant - Commodity</v>
      </c>
      <c r="I781" s="42">
        <f>'Plt. Class.'!L$239</f>
        <v>0</v>
      </c>
      <c r="J781" s="135">
        <f t="shared" si="442"/>
        <v>0</v>
      </c>
      <c r="K781" s="135">
        <f t="shared" si="443"/>
        <v>0</v>
      </c>
      <c r="L781" s="135">
        <f t="shared" si="444"/>
        <v>0</v>
      </c>
      <c r="M781" s="135">
        <f t="shared" si="445"/>
        <v>0</v>
      </c>
      <c r="N781" s="135">
        <f t="shared" si="446"/>
        <v>0</v>
      </c>
      <c r="O781" s="135">
        <f t="shared" si="447"/>
        <v>0</v>
      </c>
      <c r="P781" s="135">
        <f t="shared" si="448"/>
        <v>0</v>
      </c>
      <c r="Q781" s="135">
        <f t="shared" si="449"/>
        <v>0</v>
      </c>
      <c r="R781" s="135">
        <f t="shared" si="450"/>
        <v>0</v>
      </c>
      <c r="S781" s="135">
        <f t="shared" si="451"/>
        <v>0</v>
      </c>
      <c r="T781" s="135">
        <f t="shared" si="452"/>
        <v>0</v>
      </c>
      <c r="U781" s="135">
        <f t="shared" si="453"/>
        <v>0</v>
      </c>
      <c r="V781" s="135">
        <f t="shared" si="454"/>
        <v>0</v>
      </c>
      <c r="W781" s="135">
        <f t="shared" si="455"/>
        <v>0</v>
      </c>
      <c r="X781" s="135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 x14ac:dyDescent="0.2">
      <c r="A782" s="44">
        <f t="shared" si="439"/>
        <v>759</v>
      </c>
      <c r="B782" s="44"/>
      <c r="C782" s="141">
        <v>39009</v>
      </c>
      <c r="E782" s="137" t="s">
        <v>294</v>
      </c>
      <c r="G782" s="43">
        <v>6.6</v>
      </c>
      <c r="H782" s="135" t="str">
        <f t="shared" si="441"/>
        <v>P, S, T &amp; D Plant - Commodity</v>
      </c>
      <c r="I782" s="42">
        <f>'Plt. Class.'!L$240</f>
        <v>1752.455763458222</v>
      </c>
      <c r="J782" s="135">
        <f t="shared" si="442"/>
        <v>663.53077131934924</v>
      </c>
      <c r="K782" s="135">
        <f t="shared" si="443"/>
        <v>410.57800172558024</v>
      </c>
      <c r="L782" s="135">
        <f t="shared" si="444"/>
        <v>22.452481999176563</v>
      </c>
      <c r="M782" s="135">
        <f t="shared" si="445"/>
        <v>322.15445589237731</v>
      </c>
      <c r="N782" s="135">
        <f t="shared" si="446"/>
        <v>333.74005252173851</v>
      </c>
      <c r="O782" s="135">
        <f t="shared" si="447"/>
        <v>0</v>
      </c>
      <c r="P782" s="135">
        <f t="shared" si="448"/>
        <v>0</v>
      </c>
      <c r="Q782" s="135">
        <f t="shared" si="449"/>
        <v>0</v>
      </c>
      <c r="R782" s="135">
        <f t="shared" si="450"/>
        <v>0</v>
      </c>
      <c r="S782" s="135">
        <f t="shared" si="451"/>
        <v>0</v>
      </c>
      <c r="T782" s="135">
        <f t="shared" si="452"/>
        <v>0</v>
      </c>
      <c r="U782" s="135">
        <f t="shared" si="453"/>
        <v>0</v>
      </c>
      <c r="V782" s="135">
        <f t="shared" si="454"/>
        <v>0</v>
      </c>
      <c r="W782" s="135">
        <f t="shared" si="455"/>
        <v>0</v>
      </c>
      <c r="X782" s="135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 x14ac:dyDescent="0.2">
      <c r="A783" s="44">
        <f t="shared" si="439"/>
        <v>760</v>
      </c>
      <c r="B783" s="44"/>
      <c r="C783" s="141">
        <v>39100</v>
      </c>
      <c r="E783" s="137" t="s">
        <v>295</v>
      </c>
      <c r="G783" s="43">
        <v>6.6</v>
      </c>
      <c r="H783" s="135" t="str">
        <f t="shared" si="441"/>
        <v>P, S, T &amp; D Plant - Commodity</v>
      </c>
      <c r="I783" s="42">
        <f>'Plt. Class.'!L$241</f>
        <v>1703.7209711222354</v>
      </c>
      <c r="J783" s="135">
        <f t="shared" si="442"/>
        <v>645.07836012411713</v>
      </c>
      <c r="K783" s="135">
        <f t="shared" si="443"/>
        <v>399.16006235783567</v>
      </c>
      <c r="L783" s="135">
        <f t="shared" si="444"/>
        <v>21.828091318125608</v>
      </c>
      <c r="M783" s="135">
        <f t="shared" si="445"/>
        <v>313.19552475391259</v>
      </c>
      <c r="N783" s="135">
        <f t="shared" si="446"/>
        <v>324.45893256824422</v>
      </c>
      <c r="O783" s="135">
        <f t="shared" si="447"/>
        <v>0</v>
      </c>
      <c r="P783" s="135">
        <f t="shared" si="448"/>
        <v>0</v>
      </c>
      <c r="Q783" s="135">
        <f t="shared" si="449"/>
        <v>0</v>
      </c>
      <c r="R783" s="135">
        <f t="shared" si="450"/>
        <v>0</v>
      </c>
      <c r="S783" s="135">
        <f t="shared" si="451"/>
        <v>0</v>
      </c>
      <c r="T783" s="135">
        <f t="shared" si="452"/>
        <v>0</v>
      </c>
      <c r="U783" s="135">
        <f t="shared" si="453"/>
        <v>0</v>
      </c>
      <c r="V783" s="135">
        <f t="shared" si="454"/>
        <v>0</v>
      </c>
      <c r="W783" s="135">
        <f t="shared" si="455"/>
        <v>0</v>
      </c>
      <c r="X783" s="135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 x14ac:dyDescent="0.2">
      <c r="A784" s="44">
        <f t="shared" si="439"/>
        <v>761</v>
      </c>
      <c r="B784" s="44"/>
      <c r="C784" s="141">
        <v>39102</v>
      </c>
      <c r="E784" s="137" t="s">
        <v>296</v>
      </c>
      <c r="G784" s="43">
        <v>6.6</v>
      </c>
      <c r="H784" s="135" t="str">
        <f t="shared" si="441"/>
        <v>P, S, T &amp; D Plant - Commodity</v>
      </c>
      <c r="I784" s="42">
        <f>'Plt. Class.'!L$242</f>
        <v>0</v>
      </c>
      <c r="J784" s="135">
        <f t="shared" si="442"/>
        <v>0</v>
      </c>
      <c r="K784" s="135">
        <f t="shared" si="443"/>
        <v>0</v>
      </c>
      <c r="L784" s="135">
        <f t="shared" si="444"/>
        <v>0</v>
      </c>
      <c r="M784" s="135">
        <f t="shared" si="445"/>
        <v>0</v>
      </c>
      <c r="N784" s="135">
        <f t="shared" si="446"/>
        <v>0</v>
      </c>
      <c r="O784" s="135">
        <f t="shared" si="447"/>
        <v>0</v>
      </c>
      <c r="P784" s="135">
        <f t="shared" si="448"/>
        <v>0</v>
      </c>
      <c r="Q784" s="135">
        <f t="shared" si="449"/>
        <v>0</v>
      </c>
      <c r="R784" s="135">
        <f t="shared" si="450"/>
        <v>0</v>
      </c>
      <c r="S784" s="135">
        <f t="shared" si="451"/>
        <v>0</v>
      </c>
      <c r="T784" s="135">
        <f t="shared" si="452"/>
        <v>0</v>
      </c>
      <c r="U784" s="135">
        <f t="shared" si="453"/>
        <v>0</v>
      </c>
      <c r="V784" s="135">
        <f t="shared" si="454"/>
        <v>0</v>
      </c>
      <c r="W784" s="135">
        <f t="shared" si="455"/>
        <v>0</v>
      </c>
      <c r="X784" s="135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 x14ac:dyDescent="0.2">
      <c r="A785" s="44">
        <f t="shared" si="439"/>
        <v>762</v>
      </c>
      <c r="B785" s="44"/>
      <c r="C785" s="141">
        <v>39103</v>
      </c>
      <c r="E785" s="137" t="s">
        <v>297</v>
      </c>
      <c r="G785" s="43">
        <v>6.6</v>
      </c>
      <c r="H785" s="135" t="str">
        <f t="shared" si="441"/>
        <v>P, S, T &amp; D Plant - Commodity</v>
      </c>
      <c r="I785" s="42">
        <f>'Plt. Class.'!L$243</f>
        <v>0</v>
      </c>
      <c r="J785" s="135">
        <f t="shared" si="442"/>
        <v>0</v>
      </c>
      <c r="K785" s="135">
        <f t="shared" si="443"/>
        <v>0</v>
      </c>
      <c r="L785" s="135">
        <f t="shared" si="444"/>
        <v>0</v>
      </c>
      <c r="M785" s="135">
        <f t="shared" si="445"/>
        <v>0</v>
      </c>
      <c r="N785" s="135">
        <f t="shared" si="446"/>
        <v>0</v>
      </c>
      <c r="O785" s="135">
        <f t="shared" si="447"/>
        <v>0</v>
      </c>
      <c r="P785" s="135">
        <f t="shared" si="448"/>
        <v>0</v>
      </c>
      <c r="Q785" s="135">
        <f t="shared" si="449"/>
        <v>0</v>
      </c>
      <c r="R785" s="135">
        <f t="shared" si="450"/>
        <v>0</v>
      </c>
      <c r="S785" s="135">
        <f t="shared" si="451"/>
        <v>0</v>
      </c>
      <c r="T785" s="135">
        <f t="shared" si="452"/>
        <v>0</v>
      </c>
      <c r="U785" s="135">
        <f t="shared" si="453"/>
        <v>0</v>
      </c>
      <c r="V785" s="135">
        <f t="shared" si="454"/>
        <v>0</v>
      </c>
      <c r="W785" s="135">
        <f t="shared" si="455"/>
        <v>0</v>
      </c>
      <c r="X785" s="135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 x14ac:dyDescent="0.2">
      <c r="A786" s="44">
        <f t="shared" si="439"/>
        <v>763</v>
      </c>
      <c r="B786" s="44"/>
      <c r="C786" s="141">
        <v>39200</v>
      </c>
      <c r="E786" s="137" t="s">
        <v>298</v>
      </c>
      <c r="G786" s="43">
        <v>6.6</v>
      </c>
      <c r="H786" s="135" t="str">
        <f t="shared" si="441"/>
        <v>P, S, T &amp; D Plant - Commodity</v>
      </c>
      <c r="I786" s="42">
        <f>'Plt. Class.'!L$244</f>
        <v>24.589041631542205</v>
      </c>
      <c r="J786" s="135">
        <f t="shared" si="442"/>
        <v>9.3101270228837638</v>
      </c>
      <c r="K786" s="135">
        <f t="shared" si="443"/>
        <v>5.760898384963073</v>
      </c>
      <c r="L786" s="135">
        <f t="shared" si="444"/>
        <v>0.31503506457689023</v>
      </c>
      <c r="M786" s="135">
        <f t="shared" si="445"/>
        <v>4.5202107196660988</v>
      </c>
      <c r="N786" s="135">
        <f t="shared" si="446"/>
        <v>4.6827704394523781</v>
      </c>
      <c r="O786" s="135">
        <f t="shared" si="447"/>
        <v>0</v>
      </c>
      <c r="P786" s="135">
        <f t="shared" si="448"/>
        <v>0</v>
      </c>
      <c r="Q786" s="135">
        <f t="shared" si="449"/>
        <v>0</v>
      </c>
      <c r="R786" s="135">
        <f t="shared" si="450"/>
        <v>0</v>
      </c>
      <c r="S786" s="135">
        <f t="shared" si="451"/>
        <v>0</v>
      </c>
      <c r="T786" s="135">
        <f t="shared" si="452"/>
        <v>0</v>
      </c>
      <c r="U786" s="135">
        <f t="shared" si="453"/>
        <v>0</v>
      </c>
      <c r="V786" s="135">
        <f t="shared" si="454"/>
        <v>0</v>
      </c>
      <c r="W786" s="135">
        <f t="shared" si="455"/>
        <v>0</v>
      </c>
      <c r="X786" s="135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 x14ac:dyDescent="0.2">
      <c r="A787" s="44">
        <f t="shared" si="439"/>
        <v>764</v>
      </c>
      <c r="B787" s="44"/>
      <c r="C787" s="141">
        <v>39201</v>
      </c>
      <c r="E787" s="137" t="s">
        <v>299</v>
      </c>
      <c r="G787" s="43">
        <v>6.6</v>
      </c>
      <c r="H787" s="135" t="str">
        <f t="shared" si="441"/>
        <v>P, S, T &amp; D Plant - Commodity</v>
      </c>
      <c r="I787" s="42">
        <f>'Plt. Class.'!L$245</f>
        <v>0</v>
      </c>
      <c r="J787" s="135">
        <f t="shared" si="442"/>
        <v>0</v>
      </c>
      <c r="K787" s="135">
        <f t="shared" si="443"/>
        <v>0</v>
      </c>
      <c r="L787" s="135">
        <f t="shared" si="444"/>
        <v>0</v>
      </c>
      <c r="M787" s="135">
        <f t="shared" si="445"/>
        <v>0</v>
      </c>
      <c r="N787" s="135">
        <f t="shared" si="446"/>
        <v>0</v>
      </c>
      <c r="O787" s="135">
        <f t="shared" si="447"/>
        <v>0</v>
      </c>
      <c r="P787" s="135">
        <f t="shared" si="448"/>
        <v>0</v>
      </c>
      <c r="Q787" s="135">
        <f t="shared" si="449"/>
        <v>0</v>
      </c>
      <c r="R787" s="135">
        <f t="shared" si="450"/>
        <v>0</v>
      </c>
      <c r="S787" s="135">
        <f t="shared" si="451"/>
        <v>0</v>
      </c>
      <c r="T787" s="135">
        <f t="shared" si="452"/>
        <v>0</v>
      </c>
      <c r="U787" s="135">
        <f t="shared" si="453"/>
        <v>0</v>
      </c>
      <c r="V787" s="135">
        <f t="shared" si="454"/>
        <v>0</v>
      </c>
      <c r="W787" s="135">
        <f t="shared" si="455"/>
        <v>0</v>
      </c>
      <c r="X787" s="135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 x14ac:dyDescent="0.2">
      <c r="A788" s="44">
        <f t="shared" si="439"/>
        <v>765</v>
      </c>
      <c r="B788" s="44"/>
      <c r="C788" s="141">
        <v>39202</v>
      </c>
      <c r="E788" s="137" t="s">
        <v>300</v>
      </c>
      <c r="G788" s="43">
        <v>6.6</v>
      </c>
      <c r="H788" s="135" t="str">
        <f t="shared" si="441"/>
        <v>P, S, T &amp; D Plant - Commodity</v>
      </c>
      <c r="I788" s="42">
        <f>'Plt. Class.'!L$246</f>
        <v>0</v>
      </c>
      <c r="J788" s="135">
        <f t="shared" si="442"/>
        <v>0</v>
      </c>
      <c r="K788" s="135">
        <f t="shared" si="443"/>
        <v>0</v>
      </c>
      <c r="L788" s="135">
        <f t="shared" si="444"/>
        <v>0</v>
      </c>
      <c r="M788" s="135">
        <f t="shared" si="445"/>
        <v>0</v>
      </c>
      <c r="N788" s="135">
        <f t="shared" si="446"/>
        <v>0</v>
      </c>
      <c r="O788" s="135">
        <f t="shared" si="447"/>
        <v>0</v>
      </c>
      <c r="P788" s="135">
        <f t="shared" si="448"/>
        <v>0</v>
      </c>
      <c r="Q788" s="135">
        <f t="shared" si="449"/>
        <v>0</v>
      </c>
      <c r="R788" s="135">
        <f t="shared" si="450"/>
        <v>0</v>
      </c>
      <c r="S788" s="135">
        <f t="shared" si="451"/>
        <v>0</v>
      </c>
      <c r="T788" s="135">
        <f t="shared" si="452"/>
        <v>0</v>
      </c>
      <c r="U788" s="135">
        <f t="shared" si="453"/>
        <v>0</v>
      </c>
      <c r="V788" s="135">
        <f t="shared" si="454"/>
        <v>0</v>
      </c>
      <c r="W788" s="135">
        <f t="shared" si="455"/>
        <v>0</v>
      </c>
      <c r="X788" s="135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 x14ac:dyDescent="0.2">
      <c r="A789" s="44">
        <f t="shared" si="439"/>
        <v>766</v>
      </c>
      <c r="B789" s="44"/>
      <c r="C789" s="141">
        <v>39300</v>
      </c>
      <c r="E789" s="137" t="s">
        <v>186</v>
      </c>
      <c r="G789" s="43">
        <v>6.6</v>
      </c>
      <c r="H789" s="135" t="str">
        <f t="shared" si="441"/>
        <v>P, S, T &amp; D Plant - Commodity</v>
      </c>
      <c r="I789" s="42">
        <f>'Plt. Class.'!L$247</f>
        <v>0</v>
      </c>
      <c r="J789" s="135">
        <f t="shared" si="442"/>
        <v>0</v>
      </c>
      <c r="K789" s="135">
        <f t="shared" si="443"/>
        <v>0</v>
      </c>
      <c r="L789" s="135">
        <f t="shared" si="444"/>
        <v>0</v>
      </c>
      <c r="M789" s="135">
        <f t="shared" si="445"/>
        <v>0</v>
      </c>
      <c r="N789" s="135">
        <f t="shared" si="446"/>
        <v>0</v>
      </c>
      <c r="O789" s="135">
        <f t="shared" si="447"/>
        <v>0</v>
      </c>
      <c r="P789" s="135">
        <f t="shared" si="448"/>
        <v>0</v>
      </c>
      <c r="Q789" s="135">
        <f t="shared" si="449"/>
        <v>0</v>
      </c>
      <c r="R789" s="135">
        <f t="shared" si="450"/>
        <v>0</v>
      </c>
      <c r="S789" s="135">
        <f t="shared" si="451"/>
        <v>0</v>
      </c>
      <c r="T789" s="135">
        <f t="shared" si="452"/>
        <v>0</v>
      </c>
      <c r="U789" s="135">
        <f t="shared" si="453"/>
        <v>0</v>
      </c>
      <c r="V789" s="135">
        <f t="shared" si="454"/>
        <v>0</v>
      </c>
      <c r="W789" s="135">
        <f t="shared" si="455"/>
        <v>0</v>
      </c>
      <c r="X789" s="135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 x14ac:dyDescent="0.2">
      <c r="A790" s="44">
        <f t="shared" si="439"/>
        <v>767</v>
      </c>
      <c r="B790" s="44"/>
      <c r="C790" s="141">
        <v>39400</v>
      </c>
      <c r="E790" s="137" t="s">
        <v>301</v>
      </c>
      <c r="G790" s="43">
        <v>6.6</v>
      </c>
      <c r="H790" s="135" t="str">
        <f t="shared" si="441"/>
        <v>P, S, T &amp; D Plant - Commodity</v>
      </c>
      <c r="I790" s="42">
        <f>'Plt. Class.'!L$248</f>
        <v>155.21124615090548</v>
      </c>
      <c r="J790" s="135">
        <f t="shared" si="442"/>
        <v>58.767496460348106</v>
      </c>
      <c r="K790" s="135">
        <f t="shared" si="443"/>
        <v>36.364012501075123</v>
      </c>
      <c r="L790" s="135">
        <f t="shared" si="444"/>
        <v>1.9885681470190482</v>
      </c>
      <c r="M790" s="135">
        <f t="shared" si="445"/>
        <v>28.53252880600591</v>
      </c>
      <c r="N790" s="135">
        <f t="shared" si="446"/>
        <v>29.558640236457293</v>
      </c>
      <c r="O790" s="135">
        <f t="shared" si="447"/>
        <v>0</v>
      </c>
      <c r="P790" s="135">
        <f t="shared" si="448"/>
        <v>0</v>
      </c>
      <c r="Q790" s="135">
        <f t="shared" si="449"/>
        <v>0</v>
      </c>
      <c r="R790" s="135">
        <f t="shared" si="450"/>
        <v>0</v>
      </c>
      <c r="S790" s="135">
        <f t="shared" si="451"/>
        <v>0</v>
      </c>
      <c r="T790" s="135">
        <f t="shared" si="452"/>
        <v>0</v>
      </c>
      <c r="U790" s="135">
        <f t="shared" si="453"/>
        <v>0</v>
      </c>
      <c r="V790" s="135">
        <f t="shared" si="454"/>
        <v>0</v>
      </c>
      <c r="W790" s="135">
        <f t="shared" si="455"/>
        <v>0</v>
      </c>
      <c r="X790" s="135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 x14ac:dyDescent="0.2">
      <c r="A791" s="44">
        <f t="shared" si="439"/>
        <v>768</v>
      </c>
      <c r="B791" s="44"/>
      <c r="C791" s="141">
        <v>39600</v>
      </c>
      <c r="E791" s="137" t="s">
        <v>302</v>
      </c>
      <c r="G791" s="43">
        <v>6.6</v>
      </c>
      <c r="H791" s="135" t="str">
        <f t="shared" si="441"/>
        <v>P, S, T &amp; D Plant - Commodity</v>
      </c>
      <c r="I791" s="42">
        <f>'Plt. Class.'!L$249</f>
        <v>6.0347764608858485</v>
      </c>
      <c r="J791" s="135">
        <f t="shared" si="442"/>
        <v>2.2849420586398157</v>
      </c>
      <c r="K791" s="135">
        <f t="shared" si="443"/>
        <v>1.41387104418636</v>
      </c>
      <c r="L791" s="135">
        <f t="shared" si="444"/>
        <v>7.731762061126865E-2</v>
      </c>
      <c r="M791" s="135">
        <f t="shared" si="445"/>
        <v>1.1093747230185957</v>
      </c>
      <c r="N791" s="135">
        <f t="shared" si="446"/>
        <v>1.1492710144298079</v>
      </c>
      <c r="O791" s="135">
        <f t="shared" si="447"/>
        <v>0</v>
      </c>
      <c r="P791" s="135">
        <f t="shared" si="448"/>
        <v>0</v>
      </c>
      <c r="Q791" s="135">
        <f t="shared" si="449"/>
        <v>0</v>
      </c>
      <c r="R791" s="135">
        <f t="shared" si="450"/>
        <v>0</v>
      </c>
      <c r="S791" s="135">
        <f t="shared" si="451"/>
        <v>0</v>
      </c>
      <c r="T791" s="135">
        <f t="shared" si="452"/>
        <v>0</v>
      </c>
      <c r="U791" s="135">
        <f t="shared" si="453"/>
        <v>0</v>
      </c>
      <c r="V791" s="135">
        <f t="shared" si="454"/>
        <v>0</v>
      </c>
      <c r="W791" s="135">
        <f t="shared" si="455"/>
        <v>0</v>
      </c>
      <c r="X791" s="135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 x14ac:dyDescent="0.2">
      <c r="A792" s="44">
        <f t="shared" si="439"/>
        <v>769</v>
      </c>
      <c r="B792" s="44"/>
      <c r="C792" s="141">
        <v>39603</v>
      </c>
      <c r="E792" s="137" t="s">
        <v>303</v>
      </c>
      <c r="G792" s="43">
        <v>6.6</v>
      </c>
      <c r="H792" s="135" t="str">
        <f t="shared" si="441"/>
        <v>P, S, T &amp; D Plant - Commodity</v>
      </c>
      <c r="I792" s="42">
        <f>'Plt. Class.'!L$250</f>
        <v>0</v>
      </c>
      <c r="J792" s="135">
        <f t="shared" si="442"/>
        <v>0</v>
      </c>
      <c r="K792" s="135">
        <f t="shared" si="443"/>
        <v>0</v>
      </c>
      <c r="L792" s="135">
        <f t="shared" si="444"/>
        <v>0</v>
      </c>
      <c r="M792" s="135">
        <f t="shared" si="445"/>
        <v>0</v>
      </c>
      <c r="N792" s="135">
        <f t="shared" si="446"/>
        <v>0</v>
      </c>
      <c r="O792" s="135">
        <f t="shared" si="447"/>
        <v>0</v>
      </c>
      <c r="P792" s="135">
        <f t="shared" si="448"/>
        <v>0</v>
      </c>
      <c r="Q792" s="135">
        <f t="shared" si="449"/>
        <v>0</v>
      </c>
      <c r="R792" s="135">
        <f t="shared" si="450"/>
        <v>0</v>
      </c>
      <c r="S792" s="135">
        <f t="shared" si="451"/>
        <v>0</v>
      </c>
      <c r="T792" s="135">
        <f t="shared" si="452"/>
        <v>0</v>
      </c>
      <c r="U792" s="135">
        <f t="shared" si="453"/>
        <v>0</v>
      </c>
      <c r="V792" s="135">
        <f t="shared" si="454"/>
        <v>0</v>
      </c>
      <c r="W792" s="135">
        <f t="shared" si="455"/>
        <v>0</v>
      </c>
      <c r="X792" s="135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 x14ac:dyDescent="0.2">
      <c r="A793" s="44">
        <f t="shared" si="439"/>
        <v>770</v>
      </c>
      <c r="B793" s="44"/>
      <c r="C793" s="141">
        <v>39604</v>
      </c>
      <c r="E793" s="137" t="s">
        <v>304</v>
      </c>
      <c r="G793" s="43">
        <v>6.6</v>
      </c>
      <c r="H793" s="135" t="str">
        <f t="shared" si="441"/>
        <v>P, S, T &amp; D Plant - Commodity</v>
      </c>
      <c r="I793" s="42">
        <f>'Plt. Class.'!L$251</f>
        <v>0</v>
      </c>
      <c r="J793" s="135">
        <f t="shared" si="442"/>
        <v>0</v>
      </c>
      <c r="K793" s="135">
        <f t="shared" si="443"/>
        <v>0</v>
      </c>
      <c r="L793" s="135">
        <f t="shared" si="444"/>
        <v>0</v>
      </c>
      <c r="M793" s="135">
        <f t="shared" si="445"/>
        <v>0</v>
      </c>
      <c r="N793" s="135">
        <f t="shared" si="446"/>
        <v>0</v>
      </c>
      <c r="O793" s="135">
        <f t="shared" si="447"/>
        <v>0</v>
      </c>
      <c r="P793" s="135">
        <f t="shared" si="448"/>
        <v>0</v>
      </c>
      <c r="Q793" s="135">
        <f t="shared" si="449"/>
        <v>0</v>
      </c>
      <c r="R793" s="135">
        <f t="shared" si="450"/>
        <v>0</v>
      </c>
      <c r="S793" s="135">
        <f t="shared" si="451"/>
        <v>0</v>
      </c>
      <c r="T793" s="135">
        <f t="shared" si="452"/>
        <v>0</v>
      </c>
      <c r="U793" s="135">
        <f t="shared" si="453"/>
        <v>0</v>
      </c>
      <c r="V793" s="135">
        <f t="shared" si="454"/>
        <v>0</v>
      </c>
      <c r="W793" s="135">
        <f t="shared" si="455"/>
        <v>0</v>
      </c>
      <c r="X793" s="135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 x14ac:dyDescent="0.2">
      <c r="A794" s="44">
        <f t="shared" si="439"/>
        <v>771</v>
      </c>
      <c r="B794" s="44"/>
      <c r="C794" s="141">
        <v>39605</v>
      </c>
      <c r="E794" s="140" t="s">
        <v>305</v>
      </c>
      <c r="G794" s="43">
        <v>6.6</v>
      </c>
      <c r="H794" s="135" t="str">
        <f t="shared" si="441"/>
        <v>P, S, T &amp; D Plant - Commodity</v>
      </c>
      <c r="I794" s="42">
        <f>'Plt. Class.'!L$252</f>
        <v>0</v>
      </c>
      <c r="J794" s="135">
        <f t="shared" si="442"/>
        <v>0</v>
      </c>
      <c r="K794" s="135">
        <f t="shared" si="443"/>
        <v>0</v>
      </c>
      <c r="L794" s="135">
        <f t="shared" si="444"/>
        <v>0</v>
      </c>
      <c r="M794" s="135">
        <f t="shared" si="445"/>
        <v>0</v>
      </c>
      <c r="N794" s="135">
        <f t="shared" si="446"/>
        <v>0</v>
      </c>
      <c r="O794" s="135">
        <f t="shared" si="447"/>
        <v>0</v>
      </c>
      <c r="P794" s="135">
        <f t="shared" si="448"/>
        <v>0</v>
      </c>
      <c r="Q794" s="135">
        <f t="shared" si="449"/>
        <v>0</v>
      </c>
      <c r="R794" s="135">
        <f t="shared" si="450"/>
        <v>0</v>
      </c>
      <c r="S794" s="135">
        <f t="shared" si="451"/>
        <v>0</v>
      </c>
      <c r="T794" s="135">
        <f t="shared" si="452"/>
        <v>0</v>
      </c>
      <c r="U794" s="135">
        <f t="shared" si="453"/>
        <v>0</v>
      </c>
      <c r="V794" s="135">
        <f t="shared" si="454"/>
        <v>0</v>
      </c>
      <c r="W794" s="135">
        <f t="shared" si="455"/>
        <v>0</v>
      </c>
      <c r="X794" s="135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 x14ac:dyDescent="0.2">
      <c r="A795" s="44">
        <f t="shared" si="439"/>
        <v>772</v>
      </c>
      <c r="B795" s="44"/>
      <c r="C795" s="141">
        <v>39700</v>
      </c>
      <c r="E795" s="137" t="s">
        <v>306</v>
      </c>
      <c r="G795" s="43">
        <v>6.6</v>
      </c>
      <c r="H795" s="135" t="str">
        <f t="shared" si="441"/>
        <v>P, S, T &amp; D Plant - Commodity</v>
      </c>
      <c r="I795" s="42">
        <f>'Plt. Class.'!L$253</f>
        <v>1263.0641912718604</v>
      </c>
      <c r="J795" s="135">
        <f t="shared" si="442"/>
        <v>478.23287442453449</v>
      </c>
      <c r="K795" s="135">
        <f t="shared" si="443"/>
        <v>295.91980723107105</v>
      </c>
      <c r="L795" s="135">
        <f t="shared" si="444"/>
        <v>16.182391938027379</v>
      </c>
      <c r="M795" s="135">
        <f t="shared" si="445"/>
        <v>232.18945994583569</v>
      </c>
      <c r="N795" s="135">
        <f t="shared" si="446"/>
        <v>240.5396577323917</v>
      </c>
      <c r="O795" s="135">
        <f t="shared" si="447"/>
        <v>0</v>
      </c>
      <c r="P795" s="135">
        <f t="shared" si="448"/>
        <v>0</v>
      </c>
      <c r="Q795" s="135">
        <f t="shared" si="449"/>
        <v>0</v>
      </c>
      <c r="R795" s="135">
        <f t="shared" si="450"/>
        <v>0</v>
      </c>
      <c r="S795" s="135">
        <f t="shared" si="451"/>
        <v>0</v>
      </c>
      <c r="T795" s="135">
        <f t="shared" si="452"/>
        <v>0</v>
      </c>
      <c r="U795" s="135">
        <f t="shared" si="453"/>
        <v>0</v>
      </c>
      <c r="V795" s="135">
        <f t="shared" si="454"/>
        <v>0</v>
      </c>
      <c r="W795" s="135">
        <f t="shared" si="455"/>
        <v>0</v>
      </c>
      <c r="X795" s="135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 x14ac:dyDescent="0.2">
      <c r="A796" s="44">
        <f t="shared" si="439"/>
        <v>773</v>
      </c>
      <c r="B796" s="44"/>
      <c r="C796" s="141">
        <v>39701</v>
      </c>
      <c r="E796" s="137" t="s">
        <v>307</v>
      </c>
      <c r="G796" s="43">
        <v>6.6</v>
      </c>
      <c r="H796" s="135" t="str">
        <f t="shared" si="441"/>
        <v>P, S, T &amp; D Plant - Commodity</v>
      </c>
      <c r="I796" s="42">
        <f>'Plt. Class.'!L$254</f>
        <v>0</v>
      </c>
      <c r="J796" s="135">
        <f t="shared" si="442"/>
        <v>0</v>
      </c>
      <c r="K796" s="135">
        <f t="shared" si="443"/>
        <v>0</v>
      </c>
      <c r="L796" s="135">
        <f t="shared" si="444"/>
        <v>0</v>
      </c>
      <c r="M796" s="135">
        <f t="shared" si="445"/>
        <v>0</v>
      </c>
      <c r="N796" s="135">
        <f t="shared" si="446"/>
        <v>0</v>
      </c>
      <c r="O796" s="135">
        <f t="shared" si="447"/>
        <v>0</v>
      </c>
      <c r="P796" s="135">
        <f t="shared" si="448"/>
        <v>0</v>
      </c>
      <c r="Q796" s="135">
        <f t="shared" si="449"/>
        <v>0</v>
      </c>
      <c r="R796" s="135">
        <f t="shared" si="450"/>
        <v>0</v>
      </c>
      <c r="S796" s="135">
        <f t="shared" si="451"/>
        <v>0</v>
      </c>
      <c r="T796" s="135">
        <f t="shared" si="452"/>
        <v>0</v>
      </c>
      <c r="U796" s="135">
        <f t="shared" si="453"/>
        <v>0</v>
      </c>
      <c r="V796" s="135">
        <f t="shared" si="454"/>
        <v>0</v>
      </c>
      <c r="W796" s="135">
        <f t="shared" si="455"/>
        <v>0</v>
      </c>
      <c r="X796" s="135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 x14ac:dyDescent="0.2">
      <c r="A797" s="44">
        <f t="shared" si="439"/>
        <v>774</v>
      </c>
      <c r="B797" s="44"/>
      <c r="C797" s="141">
        <v>39702</v>
      </c>
      <c r="E797" s="137" t="s">
        <v>308</v>
      </c>
      <c r="G797" s="43">
        <v>6.6</v>
      </c>
      <c r="H797" s="135" t="str">
        <f t="shared" si="441"/>
        <v>P, S, T &amp; D Plant - Commodity</v>
      </c>
      <c r="I797" s="42">
        <f>'Plt. Class.'!L$255</f>
        <v>0</v>
      </c>
      <c r="J797" s="135">
        <f t="shared" si="442"/>
        <v>0</v>
      </c>
      <c r="K797" s="135">
        <f t="shared" si="443"/>
        <v>0</v>
      </c>
      <c r="L797" s="135">
        <f t="shared" si="444"/>
        <v>0</v>
      </c>
      <c r="M797" s="135">
        <f t="shared" si="445"/>
        <v>0</v>
      </c>
      <c r="N797" s="135">
        <f t="shared" si="446"/>
        <v>0</v>
      </c>
      <c r="O797" s="135">
        <f t="shared" si="447"/>
        <v>0</v>
      </c>
      <c r="P797" s="135">
        <f t="shared" si="448"/>
        <v>0</v>
      </c>
      <c r="Q797" s="135">
        <f t="shared" si="449"/>
        <v>0</v>
      </c>
      <c r="R797" s="135">
        <f t="shared" si="450"/>
        <v>0</v>
      </c>
      <c r="S797" s="135">
        <f t="shared" si="451"/>
        <v>0</v>
      </c>
      <c r="T797" s="135">
        <f t="shared" si="452"/>
        <v>0</v>
      </c>
      <c r="U797" s="135">
        <f t="shared" si="453"/>
        <v>0</v>
      </c>
      <c r="V797" s="135">
        <f t="shared" si="454"/>
        <v>0</v>
      </c>
      <c r="W797" s="135">
        <f t="shared" si="455"/>
        <v>0</v>
      </c>
      <c r="X797" s="135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 x14ac:dyDescent="0.2">
      <c r="A798" s="44">
        <f t="shared" si="439"/>
        <v>775</v>
      </c>
      <c r="B798" s="44"/>
      <c r="C798" s="141">
        <v>39705</v>
      </c>
      <c r="E798" s="137" t="s">
        <v>309</v>
      </c>
      <c r="G798" s="43">
        <v>6.6</v>
      </c>
      <c r="H798" s="135" t="str">
        <f t="shared" si="441"/>
        <v>P, S, T &amp; D Plant - Commodity</v>
      </c>
      <c r="I798" s="42">
        <f>'Plt. Class.'!L$256</f>
        <v>0</v>
      </c>
      <c r="J798" s="135">
        <f t="shared" si="442"/>
        <v>0</v>
      </c>
      <c r="K798" s="135">
        <f t="shared" si="443"/>
        <v>0</v>
      </c>
      <c r="L798" s="135">
        <f t="shared" si="444"/>
        <v>0</v>
      </c>
      <c r="M798" s="135">
        <f t="shared" si="445"/>
        <v>0</v>
      </c>
      <c r="N798" s="135">
        <f t="shared" si="446"/>
        <v>0</v>
      </c>
      <c r="O798" s="135">
        <f t="shared" si="447"/>
        <v>0</v>
      </c>
      <c r="P798" s="135">
        <f t="shared" si="448"/>
        <v>0</v>
      </c>
      <c r="Q798" s="135">
        <f t="shared" si="449"/>
        <v>0</v>
      </c>
      <c r="R798" s="135">
        <f t="shared" si="450"/>
        <v>0</v>
      </c>
      <c r="S798" s="135">
        <f t="shared" si="451"/>
        <v>0</v>
      </c>
      <c r="T798" s="135">
        <f t="shared" si="452"/>
        <v>0</v>
      </c>
      <c r="U798" s="135">
        <f t="shared" si="453"/>
        <v>0</v>
      </c>
      <c r="V798" s="135">
        <f t="shared" si="454"/>
        <v>0</v>
      </c>
      <c r="W798" s="135">
        <f t="shared" si="455"/>
        <v>0</v>
      </c>
      <c r="X798" s="135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 x14ac:dyDescent="0.2">
      <c r="A799" s="44">
        <f t="shared" si="439"/>
        <v>776</v>
      </c>
      <c r="B799" s="44"/>
      <c r="C799" s="141">
        <v>39800</v>
      </c>
      <c r="E799" s="137" t="s">
        <v>310</v>
      </c>
      <c r="G799" s="43">
        <v>6.6</v>
      </c>
      <c r="H799" s="135" t="str">
        <f t="shared" si="441"/>
        <v>P, S, T &amp; D Plant - Commodity</v>
      </c>
      <c r="I799" s="42">
        <f>'Plt. Class.'!L$257</f>
        <v>173.55337324857277</v>
      </c>
      <c r="J799" s="135">
        <f t="shared" si="442"/>
        <v>65.712359774179106</v>
      </c>
      <c r="K799" s="135">
        <f t="shared" si="443"/>
        <v>40.661338600933838</v>
      </c>
      <c r="L799" s="135">
        <f t="shared" si="444"/>
        <v>2.2235676757228728</v>
      </c>
      <c r="M799" s="135">
        <f t="shared" si="445"/>
        <v>31.904367398608823</v>
      </c>
      <c r="N799" s="135">
        <f t="shared" si="446"/>
        <v>33.051739799128114</v>
      </c>
      <c r="O799" s="135">
        <f t="shared" si="447"/>
        <v>0</v>
      </c>
      <c r="P799" s="135">
        <f t="shared" si="448"/>
        <v>0</v>
      </c>
      <c r="Q799" s="135">
        <f t="shared" si="449"/>
        <v>0</v>
      </c>
      <c r="R799" s="135">
        <f t="shared" si="450"/>
        <v>0</v>
      </c>
      <c r="S799" s="135">
        <f t="shared" si="451"/>
        <v>0</v>
      </c>
      <c r="T799" s="135">
        <f t="shared" si="452"/>
        <v>0</v>
      </c>
      <c r="U799" s="135">
        <f t="shared" si="453"/>
        <v>0</v>
      </c>
      <c r="V799" s="135">
        <f t="shared" si="454"/>
        <v>0</v>
      </c>
      <c r="W799" s="135">
        <f t="shared" si="455"/>
        <v>0</v>
      </c>
      <c r="X799" s="135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 x14ac:dyDescent="0.2">
      <c r="A800" s="44">
        <f t="shared" si="439"/>
        <v>777</v>
      </c>
      <c r="B800" s="44"/>
      <c r="C800" s="141">
        <v>39900</v>
      </c>
      <c r="E800" s="137" t="s">
        <v>311</v>
      </c>
      <c r="G800" s="43">
        <v>6.6</v>
      </c>
      <c r="H800" s="135" t="str">
        <f t="shared" si="441"/>
        <v>P, S, T &amp; D Plant - Commodity</v>
      </c>
      <c r="I800" s="42">
        <f>'Plt. Class.'!L$258</f>
        <v>477.63933886988355</v>
      </c>
      <c r="J800" s="135">
        <f t="shared" si="442"/>
        <v>180.84815921823031</v>
      </c>
      <c r="K800" s="135">
        <f t="shared" si="443"/>
        <v>111.90479633661761</v>
      </c>
      <c r="L800" s="135">
        <f t="shared" si="444"/>
        <v>6.11952032210616</v>
      </c>
      <c r="M800" s="135">
        <f t="shared" si="445"/>
        <v>87.804579456416306</v>
      </c>
      <c r="N800" s="135">
        <f t="shared" si="446"/>
        <v>90.962283536513141</v>
      </c>
      <c r="O800" s="135">
        <f t="shared" si="447"/>
        <v>0</v>
      </c>
      <c r="P800" s="135">
        <f t="shared" si="448"/>
        <v>0</v>
      </c>
      <c r="Q800" s="135">
        <f t="shared" si="449"/>
        <v>0</v>
      </c>
      <c r="R800" s="135">
        <f t="shared" si="450"/>
        <v>0</v>
      </c>
      <c r="S800" s="135">
        <f t="shared" si="451"/>
        <v>0</v>
      </c>
      <c r="T800" s="135">
        <f t="shared" si="452"/>
        <v>0</v>
      </c>
      <c r="U800" s="135">
        <f t="shared" si="453"/>
        <v>0</v>
      </c>
      <c r="V800" s="135">
        <f t="shared" si="454"/>
        <v>0</v>
      </c>
      <c r="W800" s="135">
        <f t="shared" si="455"/>
        <v>0</v>
      </c>
      <c r="X800" s="135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 x14ac:dyDescent="0.2">
      <c r="A801" s="44">
        <f t="shared" si="439"/>
        <v>778</v>
      </c>
      <c r="B801" s="44"/>
      <c r="C801" s="141">
        <v>39901</v>
      </c>
      <c r="E801" s="137" t="s">
        <v>312</v>
      </c>
      <c r="G801" s="43">
        <v>6.6</v>
      </c>
      <c r="H801" s="135" t="str">
        <f t="shared" si="441"/>
        <v>P, S, T &amp; D Plant - Commodity</v>
      </c>
      <c r="I801" s="42">
        <f>'Plt. Class.'!L$259</f>
        <v>6426.291787490497</v>
      </c>
      <c r="J801" s="135">
        <f t="shared" si="442"/>
        <v>2433.1811594846131</v>
      </c>
      <c r="K801" s="135">
        <f t="shared" si="443"/>
        <v>1505.5980844884</v>
      </c>
      <c r="L801" s="135">
        <f t="shared" si="444"/>
        <v>82.333719166387567</v>
      </c>
      <c r="M801" s="135">
        <f t="shared" si="445"/>
        <v>1181.347100094152</v>
      </c>
      <c r="N801" s="135">
        <f t="shared" si="446"/>
        <v>1223.8317242569442</v>
      </c>
      <c r="O801" s="135">
        <f t="shared" si="447"/>
        <v>0</v>
      </c>
      <c r="P801" s="135">
        <f t="shared" si="448"/>
        <v>0</v>
      </c>
      <c r="Q801" s="135">
        <f t="shared" si="449"/>
        <v>0</v>
      </c>
      <c r="R801" s="135">
        <f t="shared" si="450"/>
        <v>0</v>
      </c>
      <c r="S801" s="135">
        <f t="shared" si="451"/>
        <v>0</v>
      </c>
      <c r="T801" s="135">
        <f t="shared" si="452"/>
        <v>0</v>
      </c>
      <c r="U801" s="135">
        <f t="shared" si="453"/>
        <v>0</v>
      </c>
      <c r="V801" s="135">
        <f t="shared" si="454"/>
        <v>0</v>
      </c>
      <c r="W801" s="135">
        <f t="shared" si="455"/>
        <v>0</v>
      </c>
      <c r="X801" s="135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 x14ac:dyDescent="0.2">
      <c r="A802" s="44">
        <f t="shared" si="439"/>
        <v>779</v>
      </c>
      <c r="B802" s="44"/>
      <c r="C802" s="141">
        <v>39902</v>
      </c>
      <c r="E802" s="137" t="s">
        <v>313</v>
      </c>
      <c r="G802" s="43">
        <v>6.6</v>
      </c>
      <c r="H802" s="135" t="str">
        <f t="shared" si="441"/>
        <v>P, S, T &amp; D Plant - Commodity</v>
      </c>
      <c r="I802" s="42">
        <f>'Plt. Class.'!L$260</f>
        <v>1257.477862104035</v>
      </c>
      <c r="J802" s="135">
        <f t="shared" si="442"/>
        <v>476.11772756670098</v>
      </c>
      <c r="K802" s="135">
        <f t="shared" si="443"/>
        <v>294.61100165975046</v>
      </c>
      <c r="L802" s="135">
        <f t="shared" si="444"/>
        <v>16.110819828934844</v>
      </c>
      <c r="M802" s="135">
        <f t="shared" si="445"/>
        <v>231.16252341994866</v>
      </c>
      <c r="N802" s="135">
        <f t="shared" si="446"/>
        <v>239.47578962870006</v>
      </c>
      <c r="O802" s="135">
        <f t="shared" si="447"/>
        <v>0</v>
      </c>
      <c r="P802" s="135">
        <f t="shared" si="448"/>
        <v>0</v>
      </c>
      <c r="Q802" s="135">
        <f t="shared" si="449"/>
        <v>0</v>
      </c>
      <c r="R802" s="135">
        <f t="shared" si="450"/>
        <v>0</v>
      </c>
      <c r="S802" s="135">
        <f t="shared" si="451"/>
        <v>0</v>
      </c>
      <c r="T802" s="135">
        <f t="shared" si="452"/>
        <v>0</v>
      </c>
      <c r="U802" s="135">
        <f t="shared" si="453"/>
        <v>0</v>
      </c>
      <c r="V802" s="135">
        <f t="shared" si="454"/>
        <v>0</v>
      </c>
      <c r="W802" s="135">
        <f t="shared" si="455"/>
        <v>0</v>
      </c>
      <c r="X802" s="135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 x14ac:dyDescent="0.2">
      <c r="A803" s="44">
        <f t="shared" si="439"/>
        <v>780</v>
      </c>
      <c r="B803" s="44"/>
      <c r="C803" s="141">
        <v>39903</v>
      </c>
      <c r="E803" s="137" t="s">
        <v>314</v>
      </c>
      <c r="G803" s="43">
        <v>6.6</v>
      </c>
      <c r="H803" s="135" t="str">
        <f t="shared" si="441"/>
        <v>P, S, T &amp; D Plant - Commodity</v>
      </c>
      <c r="I803" s="42">
        <f>'Plt. Class.'!L$261</f>
        <v>390.93978836078878</v>
      </c>
      <c r="J803" s="135">
        <f t="shared" si="442"/>
        <v>148.0211853100173</v>
      </c>
      <c r="K803" s="135">
        <f t="shared" si="443"/>
        <v>91.59219904270094</v>
      </c>
      <c r="L803" s="135">
        <f t="shared" si="444"/>
        <v>5.0087247529781997</v>
      </c>
      <c r="M803" s="135">
        <f t="shared" si="445"/>
        <v>71.866575711743195</v>
      </c>
      <c r="N803" s="135">
        <f t="shared" si="446"/>
        <v>74.451103543349106</v>
      </c>
      <c r="O803" s="135">
        <f t="shared" si="447"/>
        <v>0</v>
      </c>
      <c r="P803" s="135">
        <f t="shared" si="448"/>
        <v>0</v>
      </c>
      <c r="Q803" s="135">
        <f t="shared" si="449"/>
        <v>0</v>
      </c>
      <c r="R803" s="135">
        <f t="shared" si="450"/>
        <v>0</v>
      </c>
      <c r="S803" s="135">
        <f t="shared" si="451"/>
        <v>0</v>
      </c>
      <c r="T803" s="135">
        <f t="shared" si="452"/>
        <v>0</v>
      </c>
      <c r="U803" s="135">
        <f t="shared" si="453"/>
        <v>0</v>
      </c>
      <c r="V803" s="135">
        <f t="shared" si="454"/>
        <v>0</v>
      </c>
      <c r="W803" s="135">
        <f t="shared" si="455"/>
        <v>0</v>
      </c>
      <c r="X803" s="135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 x14ac:dyDescent="0.2">
      <c r="A804" s="44">
        <f t="shared" si="439"/>
        <v>781</v>
      </c>
      <c r="B804" s="44"/>
      <c r="C804" s="141">
        <v>39904</v>
      </c>
      <c r="E804" s="137" t="s">
        <v>315</v>
      </c>
      <c r="G804" s="43">
        <v>6.6</v>
      </c>
      <c r="H804" s="135" t="str">
        <f t="shared" si="441"/>
        <v>P, S, T &amp; D Plant - Commodity</v>
      </c>
      <c r="I804" s="42">
        <f>'Plt. Class.'!L$262</f>
        <v>0</v>
      </c>
      <c r="J804" s="135">
        <f t="shared" si="442"/>
        <v>0</v>
      </c>
      <c r="K804" s="135">
        <f t="shared" si="443"/>
        <v>0</v>
      </c>
      <c r="L804" s="135">
        <f t="shared" si="444"/>
        <v>0</v>
      </c>
      <c r="M804" s="135">
        <f t="shared" si="445"/>
        <v>0</v>
      </c>
      <c r="N804" s="135">
        <f t="shared" si="446"/>
        <v>0</v>
      </c>
      <c r="O804" s="135">
        <f t="shared" si="447"/>
        <v>0</v>
      </c>
      <c r="P804" s="135">
        <f t="shared" si="448"/>
        <v>0</v>
      </c>
      <c r="Q804" s="135">
        <f t="shared" si="449"/>
        <v>0</v>
      </c>
      <c r="R804" s="135">
        <f t="shared" si="450"/>
        <v>0</v>
      </c>
      <c r="S804" s="135">
        <f t="shared" si="451"/>
        <v>0</v>
      </c>
      <c r="T804" s="135">
        <f t="shared" si="452"/>
        <v>0</v>
      </c>
      <c r="U804" s="135">
        <f t="shared" si="453"/>
        <v>0</v>
      </c>
      <c r="V804" s="135">
        <f t="shared" si="454"/>
        <v>0</v>
      </c>
      <c r="W804" s="135">
        <f t="shared" si="455"/>
        <v>0</v>
      </c>
      <c r="X804" s="135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 x14ac:dyDescent="0.2">
      <c r="A805" s="44">
        <f t="shared" si="439"/>
        <v>782</v>
      </c>
      <c r="B805" s="44"/>
      <c r="C805" s="141">
        <v>39905</v>
      </c>
      <c r="E805" s="137" t="s">
        <v>316</v>
      </c>
      <c r="G805" s="43">
        <v>6.6</v>
      </c>
      <c r="H805" s="135" t="str">
        <f t="shared" si="441"/>
        <v>P, S, T &amp; D Plant - Commodity</v>
      </c>
      <c r="I805" s="42">
        <f>'Plt. Class.'!L$263</f>
        <v>0</v>
      </c>
      <c r="J805" s="135">
        <f t="shared" si="442"/>
        <v>0</v>
      </c>
      <c r="K805" s="135">
        <f t="shared" si="443"/>
        <v>0</v>
      </c>
      <c r="L805" s="135">
        <f t="shared" si="444"/>
        <v>0</v>
      </c>
      <c r="M805" s="135">
        <f t="shared" si="445"/>
        <v>0</v>
      </c>
      <c r="N805" s="135">
        <f t="shared" si="446"/>
        <v>0</v>
      </c>
      <c r="O805" s="135">
        <f t="shared" si="447"/>
        <v>0</v>
      </c>
      <c r="P805" s="135">
        <f t="shared" si="448"/>
        <v>0</v>
      </c>
      <c r="Q805" s="135">
        <f t="shared" si="449"/>
        <v>0</v>
      </c>
      <c r="R805" s="135">
        <f t="shared" si="450"/>
        <v>0</v>
      </c>
      <c r="S805" s="135">
        <f t="shared" si="451"/>
        <v>0</v>
      </c>
      <c r="T805" s="135">
        <f t="shared" si="452"/>
        <v>0</v>
      </c>
      <c r="U805" s="135">
        <f t="shared" si="453"/>
        <v>0</v>
      </c>
      <c r="V805" s="135">
        <f t="shared" si="454"/>
        <v>0</v>
      </c>
      <c r="W805" s="135">
        <f t="shared" si="455"/>
        <v>0</v>
      </c>
      <c r="X805" s="135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 x14ac:dyDescent="0.2">
      <c r="A806" s="44">
        <f t="shared" si="439"/>
        <v>783</v>
      </c>
      <c r="B806" s="44"/>
      <c r="C806" s="141">
        <v>39906</v>
      </c>
      <c r="E806" s="137" t="s">
        <v>317</v>
      </c>
      <c r="G806" s="43">
        <v>6.6</v>
      </c>
      <c r="H806" s="135" t="str">
        <f t="shared" si="441"/>
        <v>P, S, T &amp; D Plant - Commodity</v>
      </c>
      <c r="I806" s="42">
        <f>'Plt. Class.'!L$264</f>
        <v>765.14461731213726</v>
      </c>
      <c r="J806" s="135">
        <f t="shared" si="442"/>
        <v>289.70602778246626</v>
      </c>
      <c r="K806" s="135">
        <f t="shared" si="443"/>
        <v>179.26361084696813</v>
      </c>
      <c r="L806" s="135">
        <f t="shared" si="444"/>
        <v>9.8030410268767696</v>
      </c>
      <c r="M806" s="135">
        <f t="shared" si="445"/>
        <v>140.65675893738427</v>
      </c>
      <c r="N806" s="135">
        <f t="shared" si="446"/>
        <v>145.71517871844182</v>
      </c>
      <c r="O806" s="135">
        <f t="shared" si="447"/>
        <v>0</v>
      </c>
      <c r="P806" s="135">
        <f t="shared" si="448"/>
        <v>0</v>
      </c>
      <c r="Q806" s="135">
        <f t="shared" si="449"/>
        <v>0</v>
      </c>
      <c r="R806" s="135">
        <f t="shared" si="450"/>
        <v>0</v>
      </c>
      <c r="S806" s="135">
        <f t="shared" si="451"/>
        <v>0</v>
      </c>
      <c r="T806" s="135">
        <f t="shared" si="452"/>
        <v>0</v>
      </c>
      <c r="U806" s="135">
        <f t="shared" si="453"/>
        <v>0</v>
      </c>
      <c r="V806" s="135">
        <f t="shared" si="454"/>
        <v>0</v>
      </c>
      <c r="W806" s="135">
        <f t="shared" si="455"/>
        <v>0</v>
      </c>
      <c r="X806" s="135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 x14ac:dyDescent="0.2">
      <c r="A807" s="44">
        <f t="shared" si="439"/>
        <v>784</v>
      </c>
      <c r="B807" s="44"/>
      <c r="C807" s="141">
        <v>39907</v>
      </c>
      <c r="E807" s="137" t="s">
        <v>318</v>
      </c>
      <c r="G807" s="43">
        <v>6.6</v>
      </c>
      <c r="H807" s="135" t="str">
        <f t="shared" si="441"/>
        <v>P, S, T &amp; D Plant - Commodity</v>
      </c>
      <c r="I807" s="42">
        <f>'Plt. Class.'!L$265</f>
        <v>144.731225434903</v>
      </c>
      <c r="J807" s="135">
        <f t="shared" si="442"/>
        <v>54.799455512250489</v>
      </c>
      <c r="K807" s="135">
        <f t="shared" si="443"/>
        <v>33.908677505840842</v>
      </c>
      <c r="L807" s="135">
        <f t="shared" si="444"/>
        <v>1.854298009430692</v>
      </c>
      <c r="M807" s="135">
        <f t="shared" si="445"/>
        <v>26.605983530567855</v>
      </c>
      <c r="N807" s="135">
        <f t="shared" si="446"/>
        <v>27.56281087681311</v>
      </c>
      <c r="O807" s="135">
        <f t="shared" si="447"/>
        <v>0</v>
      </c>
      <c r="P807" s="135">
        <f t="shared" si="448"/>
        <v>0</v>
      </c>
      <c r="Q807" s="135">
        <f t="shared" si="449"/>
        <v>0</v>
      </c>
      <c r="R807" s="135">
        <f t="shared" si="450"/>
        <v>0</v>
      </c>
      <c r="S807" s="135">
        <f t="shared" si="451"/>
        <v>0</v>
      </c>
      <c r="T807" s="135">
        <f t="shared" si="452"/>
        <v>0</v>
      </c>
      <c r="U807" s="135">
        <f t="shared" si="453"/>
        <v>0</v>
      </c>
      <c r="V807" s="135">
        <f t="shared" si="454"/>
        <v>0</v>
      </c>
      <c r="W807" s="135">
        <f t="shared" si="455"/>
        <v>0</v>
      </c>
      <c r="X807" s="135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 x14ac:dyDescent="0.2">
      <c r="A808" s="44">
        <f t="shared" si="439"/>
        <v>785</v>
      </c>
      <c r="B808" s="44"/>
      <c r="C808" s="141">
        <v>39908</v>
      </c>
      <c r="E808" s="137" t="s">
        <v>319</v>
      </c>
      <c r="G808" s="43">
        <v>6.6</v>
      </c>
      <c r="H808" s="135" t="str">
        <f t="shared" si="441"/>
        <v>P, S, T &amp; D Plant - Commodity</v>
      </c>
      <c r="I808" s="42">
        <f>'Plt. Class.'!L$266</f>
        <v>57807.788444379177</v>
      </c>
      <c r="J808" s="135">
        <f t="shared" si="442"/>
        <v>21887.711664157567</v>
      </c>
      <c r="K808" s="135">
        <f t="shared" si="443"/>
        <v>13543.626468967996</v>
      </c>
      <c r="L808" s="135">
        <f t="shared" si="444"/>
        <v>740.63400430625052</v>
      </c>
      <c r="M808" s="135">
        <f t="shared" si="445"/>
        <v>10626.822668488201</v>
      </c>
      <c r="N808" s="135">
        <f t="shared" si="446"/>
        <v>11008.99363845916</v>
      </c>
      <c r="O808" s="135">
        <f t="shared" si="447"/>
        <v>0</v>
      </c>
      <c r="P808" s="135">
        <f t="shared" si="448"/>
        <v>0</v>
      </c>
      <c r="Q808" s="135">
        <f t="shared" si="449"/>
        <v>0</v>
      </c>
      <c r="R808" s="135">
        <f t="shared" si="450"/>
        <v>0</v>
      </c>
      <c r="S808" s="135">
        <f t="shared" si="451"/>
        <v>0</v>
      </c>
      <c r="T808" s="135">
        <f t="shared" si="452"/>
        <v>0</v>
      </c>
      <c r="U808" s="135">
        <f t="shared" si="453"/>
        <v>0</v>
      </c>
      <c r="V808" s="135">
        <f t="shared" si="454"/>
        <v>0</v>
      </c>
      <c r="W808" s="135">
        <f t="shared" si="455"/>
        <v>0</v>
      </c>
      <c r="X808" s="135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 x14ac:dyDescent="0.2">
      <c r="A809" s="44">
        <f t="shared" si="439"/>
        <v>786</v>
      </c>
      <c r="B809" s="44"/>
      <c r="C809" s="141">
        <v>39909</v>
      </c>
      <c r="E809" s="137" t="s">
        <v>320</v>
      </c>
      <c r="G809" s="43">
        <v>6.6</v>
      </c>
      <c r="H809" s="135" t="str">
        <f t="shared" si="441"/>
        <v>P, S, T &amp; D Plant - Commodity</v>
      </c>
      <c r="I809" s="42">
        <f>'Plt. Class.'!L$267</f>
        <v>5.2503216857451234</v>
      </c>
      <c r="J809" s="135">
        <f t="shared" si="442"/>
        <v>1.9879246429264972</v>
      </c>
      <c r="K809" s="135">
        <f t="shared" si="443"/>
        <v>1.2300833100036783</v>
      </c>
      <c r="L809" s="135">
        <f t="shared" si="444"/>
        <v>6.7267177635601999E-2</v>
      </c>
      <c r="M809" s="135">
        <f t="shared" si="445"/>
        <v>0.96516817211602735</v>
      </c>
      <c r="N809" s="135">
        <f t="shared" si="446"/>
        <v>0.99987838306331844</v>
      </c>
      <c r="O809" s="135">
        <f t="shared" si="447"/>
        <v>0</v>
      </c>
      <c r="P809" s="135">
        <f t="shared" si="448"/>
        <v>0</v>
      </c>
      <c r="Q809" s="135">
        <f t="shared" si="449"/>
        <v>0</v>
      </c>
      <c r="R809" s="135">
        <f t="shared" si="450"/>
        <v>0</v>
      </c>
      <c r="S809" s="135">
        <f t="shared" si="451"/>
        <v>0</v>
      </c>
      <c r="T809" s="135">
        <f t="shared" si="452"/>
        <v>0</v>
      </c>
      <c r="U809" s="135">
        <f t="shared" si="453"/>
        <v>0</v>
      </c>
      <c r="V809" s="135">
        <f t="shared" si="454"/>
        <v>0</v>
      </c>
      <c r="W809" s="135">
        <f t="shared" si="455"/>
        <v>0</v>
      </c>
      <c r="X809" s="135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 x14ac:dyDescent="0.2">
      <c r="A810" s="44">
        <f t="shared" si="439"/>
        <v>787</v>
      </c>
      <c r="B810" s="44"/>
      <c r="C810" s="141">
        <v>39924</v>
      </c>
      <c r="E810" s="137" t="s">
        <v>321</v>
      </c>
      <c r="G810" s="43">
        <v>6.6</v>
      </c>
      <c r="H810" s="135" t="str">
        <f t="shared" si="441"/>
        <v>P, S, T &amp; D Plant - Commodity</v>
      </c>
      <c r="I810" s="42">
        <f>'Plt. Class.'!L$268</f>
        <v>0</v>
      </c>
      <c r="J810" s="135">
        <f t="shared" si="442"/>
        <v>0</v>
      </c>
      <c r="K810" s="135">
        <f t="shared" si="443"/>
        <v>0</v>
      </c>
      <c r="L810" s="135">
        <f t="shared" si="444"/>
        <v>0</v>
      </c>
      <c r="M810" s="135">
        <f t="shared" si="445"/>
        <v>0</v>
      </c>
      <c r="N810" s="135">
        <f t="shared" si="446"/>
        <v>0</v>
      </c>
      <c r="O810" s="135">
        <f t="shared" si="447"/>
        <v>0</v>
      </c>
      <c r="P810" s="135">
        <f t="shared" si="448"/>
        <v>0</v>
      </c>
      <c r="Q810" s="135">
        <f t="shared" si="449"/>
        <v>0</v>
      </c>
      <c r="R810" s="135">
        <f t="shared" si="450"/>
        <v>0</v>
      </c>
      <c r="S810" s="135">
        <f t="shared" si="451"/>
        <v>0</v>
      </c>
      <c r="T810" s="135">
        <f t="shared" si="452"/>
        <v>0</v>
      </c>
      <c r="U810" s="135">
        <f t="shared" si="453"/>
        <v>0</v>
      </c>
      <c r="V810" s="135">
        <f t="shared" si="454"/>
        <v>0</v>
      </c>
      <c r="W810" s="135">
        <f t="shared" si="455"/>
        <v>0</v>
      </c>
      <c r="X810" s="135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 x14ac:dyDescent="0.2">
      <c r="A811" s="44">
        <f t="shared" ref="A811:A818" si="458">A810+1</f>
        <v>788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 x14ac:dyDescent="0.2">
      <c r="A812" s="44">
        <f t="shared" si="458"/>
        <v>789</v>
      </c>
      <c r="B812" s="44"/>
      <c r="C812" s="44"/>
      <c r="D812" s="44" t="s">
        <v>149</v>
      </c>
      <c r="E812" s="44"/>
      <c r="G812" s="43"/>
      <c r="H812" s="135"/>
      <c r="I812" s="42">
        <f>'Plt. Class.'!L$270</f>
        <v>85635.152549040271</v>
      </c>
      <c r="J812" s="42">
        <f>SUM(J777:J810)</f>
        <v>32423.961852700679</v>
      </c>
      <c r="K812" s="42">
        <f t="shared" ref="K812:X812" si="459">SUM(K777:K810)</f>
        <v>20063.222447148746</v>
      </c>
      <c r="L812" s="42">
        <f t="shared" si="459"/>
        <v>1097.158491070752</v>
      </c>
      <c r="M812" s="42">
        <f t="shared" si="459"/>
        <v>15742.335156156129</v>
      </c>
      <c r="N812" s="42">
        <f t="shared" si="459"/>
        <v>16308.474601963972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 x14ac:dyDescent="0.2">
      <c r="A813" s="44">
        <f t="shared" si="458"/>
        <v>790</v>
      </c>
      <c r="B813" s="44"/>
      <c r="C813" s="44"/>
      <c r="D813" s="44"/>
      <c r="E813" s="44"/>
      <c r="G813" s="43"/>
      <c r="H813" s="135"/>
      <c r="I813" s="42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 x14ac:dyDescent="0.2">
      <c r="A814" s="44">
        <f t="shared" si="458"/>
        <v>791</v>
      </c>
      <c r="B814" s="44"/>
      <c r="C814" s="44"/>
      <c r="D814" s="44" t="s">
        <v>348</v>
      </c>
      <c r="E814" s="44"/>
      <c r="G814" s="43">
        <v>6.6</v>
      </c>
      <c r="H814" s="135" t="str">
        <f>VLOOKUP($G814,alloc,3)</f>
        <v>P, S, T &amp; D Plant - Commodity</v>
      </c>
      <c r="I814" s="42">
        <f>'Plt. Class.'!L$272</f>
        <v>2475.1432717831676</v>
      </c>
      <c r="J814" s="135">
        <f>$I814*VLOOKUP($G814,alloc,6)</f>
        <v>937.16130158473788</v>
      </c>
      <c r="K814" s="135">
        <f>$I814*VLOOKUP($G814,alloc,7)</f>
        <v>579.89445423024199</v>
      </c>
      <c r="L814" s="135">
        <f>$I814*VLOOKUP($G814,alloc,8)</f>
        <v>31.711562091261541</v>
      </c>
      <c r="M814" s="135">
        <f>$I814*VLOOKUP($G814,alloc,9)</f>
        <v>455.00631205861202</v>
      </c>
      <c r="N814" s="135">
        <f>$I814*VLOOKUP($G814,alloc,10)</f>
        <v>471.36964181831399</v>
      </c>
      <c r="O814" s="135">
        <f>$I814*VLOOKUP($G814,alloc,11)</f>
        <v>0</v>
      </c>
      <c r="P814" s="135">
        <f>$I814*VLOOKUP($G814,alloc,12)</f>
        <v>0</v>
      </c>
      <c r="Q814" s="135">
        <f>$I814*VLOOKUP($G814,alloc,13)</f>
        <v>0</v>
      </c>
      <c r="R814" s="135">
        <f>$I814*VLOOKUP($G814,alloc,14)</f>
        <v>0</v>
      </c>
      <c r="S814" s="135">
        <f>$I814*VLOOKUP($G814,alloc,15)</f>
        <v>0</v>
      </c>
      <c r="T814" s="135">
        <f>$I814*VLOOKUP($G814,alloc,16)</f>
        <v>0</v>
      </c>
      <c r="U814" s="135">
        <f>$I814*VLOOKUP($G814,alloc,17)</f>
        <v>0</v>
      </c>
      <c r="V814" s="135">
        <f>$I814*VLOOKUP($G814,alloc,18)</f>
        <v>0</v>
      </c>
      <c r="W814" s="135">
        <f>$I814*VLOOKUP($G814,alloc,19)</f>
        <v>0</v>
      </c>
      <c r="X814" s="135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 x14ac:dyDescent="0.2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 x14ac:dyDescent="0.2">
      <c r="A816" s="44">
        <f t="shared" si="458"/>
        <v>793</v>
      </c>
      <c r="B816" s="44"/>
      <c r="C816" s="44"/>
      <c r="D816" s="44" t="s">
        <v>123</v>
      </c>
      <c r="E816" s="44"/>
      <c r="G816" s="43"/>
      <c r="H816" s="44"/>
      <c r="I816" s="42">
        <f>'Plt. Class.'!L$274</f>
        <v>7981242.3471263591</v>
      </c>
      <c r="J816" s="42">
        <f t="shared" ref="J816:X816" si="460">J675+J687+J726+J769+J812</f>
        <v>3021930.7106645005</v>
      </c>
      <c r="K816" s="42">
        <f t="shared" si="460"/>
        <v>1869903.1396399871</v>
      </c>
      <c r="L816" s="42">
        <f t="shared" si="460"/>
        <v>102255.76238015683</v>
      </c>
      <c r="M816" s="42">
        <f t="shared" si="460"/>
        <v>1467194.1165634957</v>
      </c>
      <c r="N816" s="42">
        <f t="shared" si="460"/>
        <v>1519958.6178782166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 x14ac:dyDescent="0.2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 x14ac:dyDescent="0.2">
      <c r="A818" s="44">
        <f t="shared" si="458"/>
        <v>795</v>
      </c>
      <c r="B818" s="44"/>
      <c r="C818" s="44"/>
      <c r="D818" s="44" t="s">
        <v>376</v>
      </c>
      <c r="E818" s="44"/>
      <c r="G818" s="43"/>
      <c r="H818" s="44"/>
      <c r="I818" s="42">
        <f>'Plt. Class.'!L$276</f>
        <v>430965.63611596945</v>
      </c>
      <c r="J818" s="42">
        <f t="shared" ref="J818:X818" si="461">J677+J689+J728+J771+J814</f>
        <v>163176.13654330646</v>
      </c>
      <c r="K818" s="42">
        <f t="shared" si="461"/>
        <v>100969.74393220204</v>
      </c>
      <c r="L818" s="42">
        <f t="shared" si="461"/>
        <v>5521.5363428419905</v>
      </c>
      <c r="M818" s="42">
        <f t="shared" si="461"/>
        <v>79224.539019048549</v>
      </c>
      <c r="N818" s="42">
        <f t="shared" si="461"/>
        <v>82073.680278570377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 x14ac:dyDescent="0.2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 x14ac:dyDescent="0.2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 x14ac:dyDescent="0.2">
      <c r="A821" s="44"/>
      <c r="B821" s="44"/>
      <c r="C821" s="44"/>
      <c r="D821" s="44"/>
      <c r="E821" s="44"/>
      <c r="F821" s="44"/>
      <c r="G821" s="128"/>
      <c r="H821" s="44"/>
      <c r="I821" s="44"/>
      <c r="J821" s="42"/>
      <c r="K821" s="131"/>
      <c r="L821" s="131"/>
      <c r="M821" s="131"/>
      <c r="N821" s="45"/>
      <c r="O821" s="45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44"/>
      <c r="AB821" s="44"/>
      <c r="AC821" s="44"/>
      <c r="AD821" s="44"/>
      <c r="AE821" s="44"/>
      <c r="AF821" s="44"/>
      <c r="AG821" s="44"/>
    </row>
    <row r="822" spans="1:33" x14ac:dyDescent="0.2">
      <c r="A822" s="44"/>
      <c r="B822" s="44"/>
      <c r="C822" s="44"/>
      <c r="D822" s="44"/>
      <c r="E822" s="44"/>
      <c r="F822" s="44"/>
      <c r="G822" s="130" t="s">
        <v>38</v>
      </c>
      <c r="H822" s="148" t="s">
        <v>38</v>
      </c>
      <c r="I822" s="45" t="s">
        <v>1</v>
      </c>
      <c r="J822" s="3" t="s">
        <v>56</v>
      </c>
      <c r="K822" s="3" t="s">
        <v>545</v>
      </c>
      <c r="L822" s="3" t="s">
        <v>545</v>
      </c>
      <c r="M822" s="68" t="s">
        <v>546</v>
      </c>
      <c r="N822" s="68" t="s">
        <v>546</v>
      </c>
      <c r="O822" s="45"/>
      <c r="P822" s="45"/>
      <c r="Q822" s="45"/>
      <c r="R822" s="45"/>
      <c r="S822" s="45"/>
      <c r="T822" s="131"/>
      <c r="U822" s="131"/>
      <c r="V822" s="131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 x14ac:dyDescent="0.2">
      <c r="A823" s="131" t="s">
        <v>290</v>
      </c>
      <c r="B823" s="44"/>
      <c r="C823" s="131" t="s">
        <v>288</v>
      </c>
      <c r="D823" s="44"/>
      <c r="E823" s="44"/>
      <c r="F823" s="44"/>
      <c r="G823" s="130" t="s">
        <v>39</v>
      </c>
      <c r="H823" s="148" t="s">
        <v>21</v>
      </c>
      <c r="I823" s="45" t="s">
        <v>2</v>
      </c>
      <c r="J823" s="3" t="s">
        <v>467</v>
      </c>
      <c r="K823" s="68" t="s">
        <v>547</v>
      </c>
      <c r="L823" s="68" t="s">
        <v>548</v>
      </c>
      <c r="M823" s="68" t="s">
        <v>547</v>
      </c>
      <c r="N823" s="68" t="s">
        <v>548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 x14ac:dyDescent="0.2">
      <c r="A824" s="132" t="s">
        <v>289</v>
      </c>
      <c r="B824" s="133"/>
      <c r="C824" s="132" t="s">
        <v>289</v>
      </c>
      <c r="D824" s="44"/>
      <c r="E824" s="44"/>
      <c r="F824" s="44"/>
      <c r="G824" s="128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 x14ac:dyDescent="0.2">
      <c r="A825" s="44">
        <f>+A818+1</f>
        <v>796</v>
      </c>
      <c r="B825" s="44"/>
      <c r="C825" s="44"/>
      <c r="D825" s="44" t="s">
        <v>322</v>
      </c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 x14ac:dyDescent="0.2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 x14ac:dyDescent="0.2">
      <c r="A827" s="44">
        <f t="shared" si="462"/>
        <v>798</v>
      </c>
      <c r="B827" s="44"/>
      <c r="C827" s="136">
        <v>30100</v>
      </c>
      <c r="D827" s="44"/>
      <c r="E827" s="137" t="s">
        <v>323</v>
      </c>
      <c r="G827" s="43"/>
      <c r="H827" s="135"/>
      <c r="I827" s="42">
        <f>'Plt. Class.'!G$14</f>
        <v>8329.7199999999993</v>
      </c>
      <c r="J827" s="135">
        <f>+J14+J285+J556</f>
        <v>4791.8579364345414</v>
      </c>
      <c r="K827" s="135">
        <f t="shared" ref="K827:X827" si="463">+K14+K285+K556</f>
        <v>2018.5726833057076</v>
      </c>
      <c r="L827" s="135">
        <f t="shared" si="463"/>
        <v>70.968964365779684</v>
      </c>
      <c r="M827" s="135">
        <f t="shared" si="463"/>
        <v>763.3805025864051</v>
      </c>
      <c r="N827" s="135">
        <f t="shared" si="463"/>
        <v>684.9399133075641</v>
      </c>
      <c r="O827" s="135">
        <f t="shared" si="463"/>
        <v>0</v>
      </c>
      <c r="P827" s="135">
        <f t="shared" si="463"/>
        <v>0</v>
      </c>
      <c r="Q827" s="135">
        <f t="shared" si="463"/>
        <v>0</v>
      </c>
      <c r="R827" s="135">
        <f t="shared" si="463"/>
        <v>0</v>
      </c>
      <c r="S827" s="135">
        <f t="shared" si="463"/>
        <v>0</v>
      </c>
      <c r="T827" s="135">
        <f t="shared" si="463"/>
        <v>0</v>
      </c>
      <c r="U827" s="135">
        <f t="shared" si="463"/>
        <v>0</v>
      </c>
      <c r="V827" s="135">
        <f t="shared" si="463"/>
        <v>0</v>
      </c>
      <c r="W827" s="135">
        <f t="shared" si="463"/>
        <v>0</v>
      </c>
      <c r="X827" s="135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 x14ac:dyDescent="0.2">
      <c r="A828" s="44">
        <f t="shared" si="462"/>
        <v>799</v>
      </c>
      <c r="B828" s="44"/>
      <c r="C828" s="136">
        <v>30200</v>
      </c>
      <c r="D828" s="44"/>
      <c r="E828" s="137" t="s">
        <v>185</v>
      </c>
      <c r="G828" s="43"/>
      <c r="H828" s="135"/>
      <c r="I828" s="42">
        <f>'Plt. Class.'!G$15</f>
        <v>119852.68999999996</v>
      </c>
      <c r="J828" s="135">
        <f t="shared" ref="J828:X828" si="464">+J15+J286+J557</f>
        <v>68947.943481837152</v>
      </c>
      <c r="K828" s="135">
        <f t="shared" si="464"/>
        <v>29044.357560002871</v>
      </c>
      <c r="L828" s="135">
        <f t="shared" si="464"/>
        <v>1021.1413211671985</v>
      </c>
      <c r="M828" s="135">
        <f t="shared" si="464"/>
        <v>10983.947447036944</v>
      </c>
      <c r="N828" s="135">
        <f t="shared" si="464"/>
        <v>9855.3001899557639</v>
      </c>
      <c r="O828" s="135">
        <f t="shared" si="464"/>
        <v>0</v>
      </c>
      <c r="P828" s="135">
        <f t="shared" si="464"/>
        <v>0</v>
      </c>
      <c r="Q828" s="135">
        <f t="shared" si="464"/>
        <v>0</v>
      </c>
      <c r="R828" s="135">
        <f t="shared" si="464"/>
        <v>0</v>
      </c>
      <c r="S828" s="135">
        <f t="shared" si="464"/>
        <v>0</v>
      </c>
      <c r="T828" s="135">
        <f t="shared" si="464"/>
        <v>0</v>
      </c>
      <c r="U828" s="135">
        <f t="shared" si="464"/>
        <v>0</v>
      </c>
      <c r="V828" s="135">
        <f t="shared" si="464"/>
        <v>0</v>
      </c>
      <c r="W828" s="135">
        <f t="shared" si="464"/>
        <v>0</v>
      </c>
      <c r="X828" s="135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 x14ac:dyDescent="0.2">
      <c r="A829" s="44">
        <f t="shared" si="462"/>
        <v>800</v>
      </c>
      <c r="B829" s="44"/>
      <c r="C829" s="138">
        <v>30300</v>
      </c>
      <c r="D829" s="44"/>
      <c r="E829" s="137" t="s">
        <v>324</v>
      </c>
      <c r="G829" s="43"/>
      <c r="H829" s="135"/>
      <c r="I829" s="42">
        <f>'Plt. Class.'!G$16</f>
        <v>0</v>
      </c>
      <c r="J829" s="135">
        <f t="shared" ref="J829:X829" si="465">+J16+J287+J558</f>
        <v>0</v>
      </c>
      <c r="K829" s="135">
        <f t="shared" si="465"/>
        <v>0</v>
      </c>
      <c r="L829" s="135">
        <f t="shared" si="465"/>
        <v>0</v>
      </c>
      <c r="M829" s="135">
        <f t="shared" si="465"/>
        <v>0</v>
      </c>
      <c r="N829" s="135">
        <f t="shared" si="465"/>
        <v>0</v>
      </c>
      <c r="O829" s="135">
        <f t="shared" si="465"/>
        <v>0</v>
      </c>
      <c r="P829" s="135">
        <f t="shared" si="465"/>
        <v>0</v>
      </c>
      <c r="Q829" s="135">
        <f t="shared" si="465"/>
        <v>0</v>
      </c>
      <c r="R829" s="135">
        <f t="shared" si="465"/>
        <v>0</v>
      </c>
      <c r="S829" s="135">
        <f t="shared" si="465"/>
        <v>0</v>
      </c>
      <c r="T829" s="135">
        <f t="shared" si="465"/>
        <v>0</v>
      </c>
      <c r="U829" s="135">
        <f t="shared" si="465"/>
        <v>0</v>
      </c>
      <c r="V829" s="135">
        <f t="shared" si="465"/>
        <v>0</v>
      </c>
      <c r="W829" s="135">
        <f t="shared" si="465"/>
        <v>0</v>
      </c>
      <c r="X829" s="135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 x14ac:dyDescent="0.2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 x14ac:dyDescent="0.2">
      <c r="A831" s="44">
        <f t="shared" si="462"/>
        <v>802</v>
      </c>
      <c r="B831" s="44"/>
      <c r="C831" s="44"/>
      <c r="D831" s="44" t="s">
        <v>325</v>
      </c>
      <c r="E831" s="44"/>
      <c r="G831" s="43"/>
      <c r="H831" s="135"/>
      <c r="I831" s="42">
        <f>'Plt. Class.'!G$18</f>
        <v>128182.40999999996</v>
      </c>
      <c r="J831" s="42">
        <f t="shared" ref="J831:X831" si="466">SUM(J827:J829)</f>
        <v>73739.801418271687</v>
      </c>
      <c r="K831" s="42">
        <f t="shared" si="466"/>
        <v>31062.93024330858</v>
      </c>
      <c r="L831" s="42">
        <f t="shared" si="466"/>
        <v>1092.1102855329782</v>
      </c>
      <c r="M831" s="42">
        <f t="shared" si="466"/>
        <v>11747.32794962335</v>
      </c>
      <c r="N831" s="42">
        <f t="shared" si="466"/>
        <v>10540.240103263328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 x14ac:dyDescent="0.2">
      <c r="A832" s="44">
        <f t="shared" si="462"/>
        <v>803</v>
      </c>
      <c r="B832" s="44"/>
      <c r="C832" s="44"/>
      <c r="D832" s="44"/>
      <c r="E832" s="44"/>
      <c r="G832" s="43"/>
      <c r="H832" s="135"/>
      <c r="I832" s="42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 x14ac:dyDescent="0.2">
      <c r="A833" s="44">
        <f t="shared" si="462"/>
        <v>804</v>
      </c>
      <c r="B833" s="44"/>
      <c r="C833" s="44"/>
      <c r="D833" s="44" t="s">
        <v>334</v>
      </c>
      <c r="E833" s="44"/>
      <c r="G833" s="43"/>
      <c r="H833" s="135"/>
      <c r="I833" s="42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 x14ac:dyDescent="0.2">
      <c r="A834" s="44">
        <f t="shared" si="462"/>
        <v>805</v>
      </c>
      <c r="B834" s="44"/>
      <c r="C834" s="44"/>
      <c r="D834" s="44"/>
      <c r="E834" s="44"/>
      <c r="G834" s="43"/>
      <c r="H834" s="135"/>
      <c r="I834" s="42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 x14ac:dyDescent="0.2">
      <c r="A835" s="44">
        <f t="shared" si="462"/>
        <v>806</v>
      </c>
      <c r="B835" s="44"/>
      <c r="C835" s="136">
        <v>32520</v>
      </c>
      <c r="D835" s="44"/>
      <c r="E835" s="137" t="s">
        <v>326</v>
      </c>
      <c r="G835" s="43"/>
      <c r="H835" s="135"/>
      <c r="I835" s="42">
        <f>'Plt. Class.'!G$22</f>
        <v>0</v>
      </c>
      <c r="J835" s="135">
        <f t="shared" ref="J835:X835" si="467">+J22+J293+J564</f>
        <v>0</v>
      </c>
      <c r="K835" s="135">
        <f t="shared" si="467"/>
        <v>0</v>
      </c>
      <c r="L835" s="135">
        <f t="shared" si="467"/>
        <v>0</v>
      </c>
      <c r="M835" s="135">
        <f t="shared" si="467"/>
        <v>0</v>
      </c>
      <c r="N835" s="135">
        <f t="shared" si="467"/>
        <v>0</v>
      </c>
      <c r="O835" s="135">
        <f t="shared" si="467"/>
        <v>0</v>
      </c>
      <c r="P835" s="135">
        <f t="shared" si="467"/>
        <v>0</v>
      </c>
      <c r="Q835" s="135">
        <f t="shared" si="467"/>
        <v>0</v>
      </c>
      <c r="R835" s="135">
        <f t="shared" si="467"/>
        <v>0</v>
      </c>
      <c r="S835" s="135">
        <f t="shared" si="467"/>
        <v>0</v>
      </c>
      <c r="T835" s="135">
        <f t="shared" si="467"/>
        <v>0</v>
      </c>
      <c r="U835" s="135">
        <f t="shared" si="467"/>
        <v>0</v>
      </c>
      <c r="V835" s="135">
        <f t="shared" si="467"/>
        <v>0</v>
      </c>
      <c r="W835" s="135">
        <f t="shared" si="467"/>
        <v>0</v>
      </c>
      <c r="X835" s="135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 x14ac:dyDescent="0.2">
      <c r="A836" s="44">
        <f t="shared" si="462"/>
        <v>807</v>
      </c>
      <c r="B836" s="44"/>
      <c r="C836" s="136">
        <v>32540</v>
      </c>
      <c r="D836" s="44"/>
      <c r="E836" s="137" t="s">
        <v>327</v>
      </c>
      <c r="G836" s="43"/>
      <c r="H836" s="135"/>
      <c r="I836" s="42">
        <f>'Plt. Class.'!G$23</f>
        <v>0</v>
      </c>
      <c r="J836" s="135">
        <f t="shared" ref="J836:X836" si="469">+J23+J294+J565</f>
        <v>0</v>
      </c>
      <c r="K836" s="135">
        <f t="shared" si="469"/>
        <v>0</v>
      </c>
      <c r="L836" s="135">
        <f t="shared" si="469"/>
        <v>0</v>
      </c>
      <c r="M836" s="135">
        <f t="shared" si="469"/>
        <v>0</v>
      </c>
      <c r="N836" s="135">
        <f t="shared" si="469"/>
        <v>0</v>
      </c>
      <c r="O836" s="135">
        <f t="shared" si="469"/>
        <v>0</v>
      </c>
      <c r="P836" s="135">
        <f t="shared" si="469"/>
        <v>0</v>
      </c>
      <c r="Q836" s="135">
        <f t="shared" si="469"/>
        <v>0</v>
      </c>
      <c r="R836" s="135">
        <f t="shared" si="469"/>
        <v>0</v>
      </c>
      <c r="S836" s="135">
        <f t="shared" si="469"/>
        <v>0</v>
      </c>
      <c r="T836" s="135">
        <f t="shared" si="469"/>
        <v>0</v>
      </c>
      <c r="U836" s="135">
        <f t="shared" si="469"/>
        <v>0</v>
      </c>
      <c r="V836" s="135">
        <f t="shared" si="469"/>
        <v>0</v>
      </c>
      <c r="W836" s="135">
        <f t="shared" si="469"/>
        <v>0</v>
      </c>
      <c r="X836" s="135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 x14ac:dyDescent="0.2">
      <c r="A837" s="44">
        <f t="shared" si="462"/>
        <v>808</v>
      </c>
      <c r="B837" s="44"/>
      <c r="C837" s="136">
        <v>33100</v>
      </c>
      <c r="D837" s="44"/>
      <c r="E837" s="137" t="s">
        <v>328</v>
      </c>
      <c r="G837" s="43"/>
      <c r="H837" s="135"/>
      <c r="I837" s="42">
        <f>'Plt. Class.'!G$24</f>
        <v>0</v>
      </c>
      <c r="J837" s="135">
        <f t="shared" ref="J837:X837" si="470">+J24+J295+J566</f>
        <v>0</v>
      </c>
      <c r="K837" s="135">
        <f t="shared" si="470"/>
        <v>0</v>
      </c>
      <c r="L837" s="135">
        <f t="shared" si="470"/>
        <v>0</v>
      </c>
      <c r="M837" s="135">
        <f t="shared" si="470"/>
        <v>0</v>
      </c>
      <c r="N837" s="135">
        <f t="shared" si="470"/>
        <v>0</v>
      </c>
      <c r="O837" s="135">
        <f t="shared" si="470"/>
        <v>0</v>
      </c>
      <c r="P837" s="135">
        <f t="shared" si="470"/>
        <v>0</v>
      </c>
      <c r="Q837" s="135">
        <f t="shared" si="470"/>
        <v>0</v>
      </c>
      <c r="R837" s="135">
        <f t="shared" si="470"/>
        <v>0</v>
      </c>
      <c r="S837" s="135">
        <f t="shared" si="470"/>
        <v>0</v>
      </c>
      <c r="T837" s="135">
        <f t="shared" si="470"/>
        <v>0</v>
      </c>
      <c r="U837" s="135">
        <f t="shared" si="470"/>
        <v>0</v>
      </c>
      <c r="V837" s="135">
        <f t="shared" si="470"/>
        <v>0</v>
      </c>
      <c r="W837" s="135">
        <f t="shared" si="470"/>
        <v>0</v>
      </c>
      <c r="X837" s="135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 x14ac:dyDescent="0.2">
      <c r="A838" s="44">
        <f t="shared" si="462"/>
        <v>809</v>
      </c>
      <c r="B838" s="44"/>
      <c r="C838" s="136">
        <v>33201</v>
      </c>
      <c r="D838" s="44"/>
      <c r="E838" s="137" t="s">
        <v>329</v>
      </c>
      <c r="G838" s="43"/>
      <c r="H838" s="135"/>
      <c r="I838" s="42">
        <f>'Plt. Class.'!G$25</f>
        <v>0</v>
      </c>
      <c r="J838" s="135">
        <f t="shared" ref="J838:X838" si="471">+J25+J296+J567</f>
        <v>0</v>
      </c>
      <c r="K838" s="135">
        <f t="shared" si="471"/>
        <v>0</v>
      </c>
      <c r="L838" s="135">
        <f t="shared" si="471"/>
        <v>0</v>
      </c>
      <c r="M838" s="135">
        <f t="shared" si="471"/>
        <v>0</v>
      </c>
      <c r="N838" s="135">
        <f t="shared" si="471"/>
        <v>0</v>
      </c>
      <c r="O838" s="135">
        <f t="shared" si="471"/>
        <v>0</v>
      </c>
      <c r="P838" s="135">
        <f t="shared" si="471"/>
        <v>0</v>
      </c>
      <c r="Q838" s="135">
        <f t="shared" si="471"/>
        <v>0</v>
      </c>
      <c r="R838" s="135">
        <f t="shared" si="471"/>
        <v>0</v>
      </c>
      <c r="S838" s="135">
        <f t="shared" si="471"/>
        <v>0</v>
      </c>
      <c r="T838" s="135">
        <f t="shared" si="471"/>
        <v>0</v>
      </c>
      <c r="U838" s="135">
        <f t="shared" si="471"/>
        <v>0</v>
      </c>
      <c r="V838" s="135">
        <f t="shared" si="471"/>
        <v>0</v>
      </c>
      <c r="W838" s="135">
        <f t="shared" si="471"/>
        <v>0</v>
      </c>
      <c r="X838" s="135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 x14ac:dyDescent="0.2">
      <c r="A839" s="44">
        <f t="shared" si="462"/>
        <v>810</v>
      </c>
      <c r="B839" s="44"/>
      <c r="C839" s="136">
        <v>33202</v>
      </c>
      <c r="D839" s="44"/>
      <c r="E839" s="137" t="s">
        <v>330</v>
      </c>
      <c r="G839" s="43"/>
      <c r="H839" s="135"/>
      <c r="I839" s="42">
        <f>'Plt. Class.'!G$26</f>
        <v>0</v>
      </c>
      <c r="J839" s="135">
        <f t="shared" ref="J839:X839" si="472">+J26+J297+J568</f>
        <v>0</v>
      </c>
      <c r="K839" s="135">
        <f t="shared" si="472"/>
        <v>0</v>
      </c>
      <c r="L839" s="135">
        <f t="shared" si="472"/>
        <v>0</v>
      </c>
      <c r="M839" s="135">
        <f t="shared" si="472"/>
        <v>0</v>
      </c>
      <c r="N839" s="135">
        <f t="shared" si="472"/>
        <v>0</v>
      </c>
      <c r="O839" s="135">
        <f t="shared" si="472"/>
        <v>0</v>
      </c>
      <c r="P839" s="135">
        <f t="shared" si="472"/>
        <v>0</v>
      </c>
      <c r="Q839" s="135">
        <f t="shared" si="472"/>
        <v>0</v>
      </c>
      <c r="R839" s="135">
        <f t="shared" si="472"/>
        <v>0</v>
      </c>
      <c r="S839" s="135">
        <f t="shared" si="472"/>
        <v>0</v>
      </c>
      <c r="T839" s="135">
        <f t="shared" si="472"/>
        <v>0</v>
      </c>
      <c r="U839" s="135">
        <f t="shared" si="472"/>
        <v>0</v>
      </c>
      <c r="V839" s="135">
        <f t="shared" si="472"/>
        <v>0</v>
      </c>
      <c r="W839" s="135">
        <f t="shared" si="472"/>
        <v>0</v>
      </c>
      <c r="X839" s="135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 x14ac:dyDescent="0.2">
      <c r="A840" s="44">
        <f t="shared" si="462"/>
        <v>811</v>
      </c>
      <c r="B840" s="44"/>
      <c r="C840" s="136">
        <v>33400</v>
      </c>
      <c r="D840" s="44"/>
      <c r="E840" s="137" t="s">
        <v>331</v>
      </c>
      <c r="G840" s="43"/>
      <c r="H840" s="135"/>
      <c r="I840" s="42">
        <f>'Plt. Class.'!G$27</f>
        <v>0</v>
      </c>
      <c r="J840" s="135">
        <f t="shared" ref="J840:X840" si="473">+J27+J298+J569</f>
        <v>0</v>
      </c>
      <c r="K840" s="135">
        <f t="shared" si="473"/>
        <v>0</v>
      </c>
      <c r="L840" s="135">
        <f t="shared" si="473"/>
        <v>0</v>
      </c>
      <c r="M840" s="135">
        <f t="shared" si="473"/>
        <v>0</v>
      </c>
      <c r="N840" s="135">
        <f t="shared" si="473"/>
        <v>0</v>
      </c>
      <c r="O840" s="135">
        <f t="shared" si="473"/>
        <v>0</v>
      </c>
      <c r="P840" s="135">
        <f t="shared" si="473"/>
        <v>0</v>
      </c>
      <c r="Q840" s="135">
        <f t="shared" si="473"/>
        <v>0</v>
      </c>
      <c r="R840" s="135">
        <f t="shared" si="473"/>
        <v>0</v>
      </c>
      <c r="S840" s="135">
        <f t="shared" si="473"/>
        <v>0</v>
      </c>
      <c r="T840" s="135">
        <f t="shared" si="473"/>
        <v>0</v>
      </c>
      <c r="U840" s="135">
        <f t="shared" si="473"/>
        <v>0</v>
      </c>
      <c r="V840" s="135">
        <f t="shared" si="473"/>
        <v>0</v>
      </c>
      <c r="W840" s="135">
        <f t="shared" si="473"/>
        <v>0</v>
      </c>
      <c r="X840" s="135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 x14ac:dyDescent="0.2">
      <c r="A841" s="44">
        <f t="shared" si="462"/>
        <v>812</v>
      </c>
      <c r="B841" s="44"/>
      <c r="C841" s="136">
        <v>33600</v>
      </c>
      <c r="D841" s="44"/>
      <c r="E841" s="137" t="s">
        <v>332</v>
      </c>
      <c r="G841" s="43"/>
      <c r="H841" s="135"/>
      <c r="I841" s="42">
        <f>'Plt. Class.'!G$28</f>
        <v>0</v>
      </c>
      <c r="J841" s="135">
        <f t="shared" ref="J841:X841" si="474">+J28+J299+J570</f>
        <v>0</v>
      </c>
      <c r="K841" s="135">
        <f t="shared" si="474"/>
        <v>0</v>
      </c>
      <c r="L841" s="135">
        <f t="shared" si="474"/>
        <v>0</v>
      </c>
      <c r="M841" s="135">
        <f t="shared" si="474"/>
        <v>0</v>
      </c>
      <c r="N841" s="135">
        <f t="shared" si="474"/>
        <v>0</v>
      </c>
      <c r="O841" s="135">
        <f t="shared" si="474"/>
        <v>0</v>
      </c>
      <c r="P841" s="135">
        <f t="shared" si="474"/>
        <v>0</v>
      </c>
      <c r="Q841" s="135">
        <f t="shared" si="474"/>
        <v>0</v>
      </c>
      <c r="R841" s="135">
        <f t="shared" si="474"/>
        <v>0</v>
      </c>
      <c r="S841" s="135">
        <f t="shared" si="474"/>
        <v>0</v>
      </c>
      <c r="T841" s="135">
        <f t="shared" si="474"/>
        <v>0</v>
      </c>
      <c r="U841" s="135">
        <f t="shared" si="474"/>
        <v>0</v>
      </c>
      <c r="V841" s="135">
        <f t="shared" si="474"/>
        <v>0</v>
      </c>
      <c r="W841" s="135">
        <f t="shared" si="474"/>
        <v>0</v>
      </c>
      <c r="X841" s="135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 x14ac:dyDescent="0.2">
      <c r="A842" s="44">
        <f t="shared" si="462"/>
        <v>813</v>
      </c>
      <c r="B842" s="44"/>
      <c r="C842" s="44"/>
      <c r="D842" s="44"/>
      <c r="E842" s="44"/>
      <c r="G842" s="43"/>
      <c r="H842" s="135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 x14ac:dyDescent="0.2">
      <c r="A843" s="44">
        <f t="shared" si="462"/>
        <v>814</v>
      </c>
      <c r="B843" s="44"/>
      <c r="C843" s="44"/>
      <c r="D843" s="44" t="s">
        <v>333</v>
      </c>
      <c r="E843" s="44"/>
      <c r="G843" s="43"/>
      <c r="H843" s="135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 x14ac:dyDescent="0.2">
      <c r="A844" s="44">
        <f t="shared" si="462"/>
        <v>815</v>
      </c>
      <c r="B844" s="44"/>
      <c r="C844" s="44"/>
      <c r="D844" s="44"/>
      <c r="E844" s="44"/>
      <c r="G844" s="43"/>
      <c r="H844" s="135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 x14ac:dyDescent="0.2">
      <c r="A845" s="44">
        <f t="shared" si="462"/>
        <v>816</v>
      </c>
      <c r="B845" s="44"/>
      <c r="C845" s="44"/>
      <c r="D845" s="44" t="s">
        <v>346</v>
      </c>
      <c r="E845" s="44"/>
      <c r="G845" s="43"/>
      <c r="H845" s="135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 x14ac:dyDescent="0.2">
      <c r="A846" s="44">
        <f t="shared" si="462"/>
        <v>817</v>
      </c>
      <c r="B846" s="44"/>
      <c r="C846" s="44"/>
      <c r="D846" s="44"/>
      <c r="E846" s="44"/>
      <c r="G846" s="43"/>
      <c r="H846" s="135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 x14ac:dyDescent="0.2">
      <c r="A847" s="44">
        <f t="shared" si="462"/>
        <v>818</v>
      </c>
      <c r="B847" s="44"/>
      <c r="C847" s="136">
        <v>35010</v>
      </c>
      <c r="D847" s="44"/>
      <c r="E847" s="137" t="s">
        <v>274</v>
      </c>
      <c r="G847" s="43"/>
      <c r="H847" s="135"/>
      <c r="I847" s="42">
        <f>'Plt. Class.'!G$34</f>
        <v>261126.68999999997</v>
      </c>
      <c r="J847" s="135">
        <f t="shared" ref="J847:X847" si="476">+J34+J305+J576</f>
        <v>108467.27292136615</v>
      </c>
      <c r="K847" s="135">
        <f t="shared" si="476"/>
        <v>64345.091422858357</v>
      </c>
      <c r="L847" s="135">
        <f t="shared" si="476"/>
        <v>3448.2500126202935</v>
      </c>
      <c r="M847" s="135">
        <f t="shared" si="476"/>
        <v>42912.707005895798</v>
      </c>
      <c r="N847" s="135">
        <f t="shared" si="476"/>
        <v>41953.368637259344</v>
      </c>
      <c r="O847" s="135">
        <f t="shared" si="476"/>
        <v>0</v>
      </c>
      <c r="P847" s="135">
        <f t="shared" si="476"/>
        <v>0</v>
      </c>
      <c r="Q847" s="135">
        <f t="shared" si="476"/>
        <v>0</v>
      </c>
      <c r="R847" s="135">
        <f t="shared" si="476"/>
        <v>0</v>
      </c>
      <c r="S847" s="135">
        <f t="shared" si="476"/>
        <v>0</v>
      </c>
      <c r="T847" s="135">
        <f t="shared" si="476"/>
        <v>0</v>
      </c>
      <c r="U847" s="135">
        <f t="shared" si="476"/>
        <v>0</v>
      </c>
      <c r="V847" s="135">
        <f t="shared" si="476"/>
        <v>0</v>
      </c>
      <c r="W847" s="135">
        <f t="shared" si="476"/>
        <v>0</v>
      </c>
      <c r="X847" s="135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 x14ac:dyDescent="0.2">
      <c r="A848" s="44">
        <f t="shared" si="462"/>
        <v>819</v>
      </c>
      <c r="B848" s="44"/>
      <c r="C848" s="136">
        <v>35020</v>
      </c>
      <c r="D848" s="44"/>
      <c r="E848" s="137" t="s">
        <v>137</v>
      </c>
      <c r="G848" s="43"/>
      <c r="H848" s="135"/>
      <c r="I848" s="42">
        <f>'Plt. Class.'!G$35</f>
        <v>4681.5800000000008</v>
      </c>
      <c r="J848" s="135">
        <f t="shared" ref="J848:X848" si="478">+J35+J306+J577</f>
        <v>1944.6430985787379</v>
      </c>
      <c r="K848" s="135">
        <f t="shared" si="478"/>
        <v>1153.6036132630691</v>
      </c>
      <c r="L848" s="135">
        <f t="shared" si="478"/>
        <v>61.821556019734778</v>
      </c>
      <c r="M848" s="135">
        <f t="shared" si="478"/>
        <v>769.35556018674959</v>
      </c>
      <c r="N848" s="135">
        <f t="shared" si="478"/>
        <v>752.15617195170921</v>
      </c>
      <c r="O848" s="135">
        <f t="shared" si="478"/>
        <v>0</v>
      </c>
      <c r="P848" s="135">
        <f t="shared" si="478"/>
        <v>0</v>
      </c>
      <c r="Q848" s="135">
        <f t="shared" si="478"/>
        <v>0</v>
      </c>
      <c r="R848" s="135">
        <f t="shared" si="478"/>
        <v>0</v>
      </c>
      <c r="S848" s="135">
        <f t="shared" si="478"/>
        <v>0</v>
      </c>
      <c r="T848" s="135">
        <f t="shared" si="478"/>
        <v>0</v>
      </c>
      <c r="U848" s="135">
        <f t="shared" si="478"/>
        <v>0</v>
      </c>
      <c r="V848" s="135">
        <f t="shared" si="478"/>
        <v>0</v>
      </c>
      <c r="W848" s="135">
        <f t="shared" si="478"/>
        <v>0</v>
      </c>
      <c r="X848" s="135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 x14ac:dyDescent="0.2">
      <c r="A849" s="44">
        <f t="shared" si="462"/>
        <v>820</v>
      </c>
      <c r="B849" s="44"/>
      <c r="C849" s="136">
        <v>35100</v>
      </c>
      <c r="D849" s="44"/>
      <c r="E849" s="137" t="s">
        <v>80</v>
      </c>
      <c r="G849" s="43"/>
      <c r="H849" s="135"/>
      <c r="I849" s="42">
        <f>'Plt. Class.'!G$36</f>
        <v>17916.189999999999</v>
      </c>
      <c r="J849" s="135">
        <f t="shared" ref="J849:X849" si="479">+J36+J307+J578</f>
        <v>7442.0591416413663</v>
      </c>
      <c r="K849" s="135">
        <f t="shared" si="479"/>
        <v>4414.7876400505083</v>
      </c>
      <c r="L849" s="135">
        <f t="shared" si="479"/>
        <v>236.58823383242662</v>
      </c>
      <c r="M849" s="135">
        <f t="shared" si="479"/>
        <v>2944.2881236382241</v>
      </c>
      <c r="N849" s="135">
        <f t="shared" si="479"/>
        <v>2878.4668608374714</v>
      </c>
      <c r="O849" s="135">
        <f t="shared" si="479"/>
        <v>0</v>
      </c>
      <c r="P849" s="135">
        <f t="shared" si="479"/>
        <v>0</v>
      </c>
      <c r="Q849" s="135">
        <f t="shared" si="479"/>
        <v>0</v>
      </c>
      <c r="R849" s="135">
        <f t="shared" si="479"/>
        <v>0</v>
      </c>
      <c r="S849" s="135">
        <f t="shared" si="479"/>
        <v>0</v>
      </c>
      <c r="T849" s="135">
        <f t="shared" si="479"/>
        <v>0</v>
      </c>
      <c r="U849" s="135">
        <f t="shared" si="479"/>
        <v>0</v>
      </c>
      <c r="V849" s="135">
        <f t="shared" si="479"/>
        <v>0</v>
      </c>
      <c r="W849" s="135">
        <f t="shared" si="479"/>
        <v>0</v>
      </c>
      <c r="X849" s="135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 x14ac:dyDescent="0.2">
      <c r="A850" s="44">
        <f t="shared" si="462"/>
        <v>821</v>
      </c>
      <c r="B850" s="44"/>
      <c r="C850" s="136">
        <v>35102</v>
      </c>
      <c r="D850" s="44"/>
      <c r="E850" s="137" t="s">
        <v>335</v>
      </c>
      <c r="G850" s="43"/>
      <c r="H850" s="135"/>
      <c r="I850" s="42">
        <f>'Plt. Class.'!G$37</f>
        <v>153261.30000000002</v>
      </c>
      <c r="J850" s="135">
        <f t="shared" ref="J850:X850" si="480">+J37+J308+J579</f>
        <v>63661.953725922765</v>
      </c>
      <c r="K850" s="135">
        <f t="shared" si="480"/>
        <v>37765.623881978987</v>
      </c>
      <c r="L850" s="135">
        <f t="shared" si="480"/>
        <v>2023.8577667384466</v>
      </c>
      <c r="M850" s="135">
        <f t="shared" si="480"/>
        <v>25186.461262319448</v>
      </c>
      <c r="N850" s="135">
        <f t="shared" si="480"/>
        <v>24623.403363040357</v>
      </c>
      <c r="O850" s="135">
        <f t="shared" si="480"/>
        <v>0</v>
      </c>
      <c r="P850" s="135">
        <f t="shared" si="480"/>
        <v>0</v>
      </c>
      <c r="Q850" s="135">
        <f t="shared" si="480"/>
        <v>0</v>
      </c>
      <c r="R850" s="135">
        <f t="shared" si="480"/>
        <v>0</v>
      </c>
      <c r="S850" s="135">
        <f t="shared" si="480"/>
        <v>0</v>
      </c>
      <c r="T850" s="135">
        <f t="shared" si="480"/>
        <v>0</v>
      </c>
      <c r="U850" s="135">
        <f t="shared" si="480"/>
        <v>0</v>
      </c>
      <c r="V850" s="135">
        <f t="shared" si="480"/>
        <v>0</v>
      </c>
      <c r="W850" s="135">
        <f t="shared" si="480"/>
        <v>0</v>
      </c>
      <c r="X850" s="135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 x14ac:dyDescent="0.2">
      <c r="A851" s="44">
        <f t="shared" si="462"/>
        <v>822</v>
      </c>
      <c r="B851" s="44"/>
      <c r="C851" s="136">
        <v>35103</v>
      </c>
      <c r="D851" s="44"/>
      <c r="E851" s="137" t="s">
        <v>336</v>
      </c>
      <c r="G851" s="43"/>
      <c r="H851" s="135"/>
      <c r="I851" s="42">
        <f>'Plt. Class.'!G$38</f>
        <v>23138.38</v>
      </c>
      <c r="J851" s="135">
        <f t="shared" ref="J851:X851" si="481">+J38+J309+J580</f>
        <v>9611.2617918079559</v>
      </c>
      <c r="K851" s="135">
        <f t="shared" si="481"/>
        <v>5701.6047516124745</v>
      </c>
      <c r="L851" s="135">
        <f t="shared" si="481"/>
        <v>305.54869411094342</v>
      </c>
      <c r="M851" s="135">
        <f t="shared" si="481"/>
        <v>3802.4857647875033</v>
      </c>
      <c r="N851" s="135">
        <f t="shared" si="481"/>
        <v>3717.4789976811217</v>
      </c>
      <c r="O851" s="135">
        <f t="shared" si="481"/>
        <v>0</v>
      </c>
      <c r="P851" s="135">
        <f t="shared" si="481"/>
        <v>0</v>
      </c>
      <c r="Q851" s="135">
        <f t="shared" si="481"/>
        <v>0</v>
      </c>
      <c r="R851" s="135">
        <f t="shared" si="481"/>
        <v>0</v>
      </c>
      <c r="S851" s="135">
        <f t="shared" si="481"/>
        <v>0</v>
      </c>
      <c r="T851" s="135">
        <f t="shared" si="481"/>
        <v>0</v>
      </c>
      <c r="U851" s="135">
        <f t="shared" si="481"/>
        <v>0</v>
      </c>
      <c r="V851" s="135">
        <f t="shared" si="481"/>
        <v>0</v>
      </c>
      <c r="W851" s="135">
        <f t="shared" si="481"/>
        <v>0</v>
      </c>
      <c r="X851" s="135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 x14ac:dyDescent="0.2">
      <c r="A852" s="44">
        <f t="shared" si="462"/>
        <v>823</v>
      </c>
      <c r="B852" s="44"/>
      <c r="C852" s="136">
        <v>35104</v>
      </c>
      <c r="D852" s="44"/>
      <c r="E852" s="137" t="s">
        <v>337</v>
      </c>
      <c r="G852" s="43"/>
      <c r="H852" s="135"/>
      <c r="I852" s="42">
        <f>'Plt. Class.'!G$39</f>
        <v>137442.53</v>
      </c>
      <c r="J852" s="135">
        <f t="shared" ref="J852:X852" si="482">+J39+J310+J581</f>
        <v>57091.124666394913</v>
      </c>
      <c r="K852" s="135">
        <f t="shared" si="482"/>
        <v>33867.668441854621</v>
      </c>
      <c r="L852" s="135">
        <f t="shared" si="482"/>
        <v>1814.9665428955773</v>
      </c>
      <c r="M852" s="135">
        <f t="shared" si="482"/>
        <v>22586.856288183502</v>
      </c>
      <c r="N852" s="135">
        <f t="shared" si="482"/>
        <v>22081.914060671381</v>
      </c>
      <c r="O852" s="135">
        <f t="shared" si="482"/>
        <v>0</v>
      </c>
      <c r="P852" s="135">
        <f t="shared" si="482"/>
        <v>0</v>
      </c>
      <c r="Q852" s="135">
        <f t="shared" si="482"/>
        <v>0</v>
      </c>
      <c r="R852" s="135">
        <f t="shared" si="482"/>
        <v>0</v>
      </c>
      <c r="S852" s="135">
        <f t="shared" si="482"/>
        <v>0</v>
      </c>
      <c r="T852" s="135">
        <f t="shared" si="482"/>
        <v>0</v>
      </c>
      <c r="U852" s="135">
        <f t="shared" si="482"/>
        <v>0</v>
      </c>
      <c r="V852" s="135">
        <f t="shared" si="482"/>
        <v>0</v>
      </c>
      <c r="W852" s="135">
        <f t="shared" si="482"/>
        <v>0</v>
      </c>
      <c r="X852" s="135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 x14ac:dyDescent="0.2">
      <c r="A853" s="44">
        <f t="shared" si="462"/>
        <v>824</v>
      </c>
      <c r="B853" s="44"/>
      <c r="C853" s="136">
        <v>35200</v>
      </c>
      <c r="D853" s="44"/>
      <c r="E853" s="137" t="s">
        <v>338</v>
      </c>
      <c r="G853" s="43"/>
      <c r="H853" s="135"/>
      <c r="I853" s="42">
        <f>'Plt. Class.'!G$40</f>
        <v>8348395.5483970111</v>
      </c>
      <c r="J853" s="135">
        <f t="shared" ref="J853:X853" si="483">+J40+J311+J582</f>
        <v>3467771.5188880041</v>
      </c>
      <c r="K853" s="135">
        <f t="shared" si="483"/>
        <v>2057155.7614267217</v>
      </c>
      <c r="L853" s="135">
        <f t="shared" si="483"/>
        <v>110242.86738027123</v>
      </c>
      <c r="M853" s="135">
        <f t="shared" si="483"/>
        <v>1371948.0461292015</v>
      </c>
      <c r="N853" s="135">
        <f t="shared" si="483"/>
        <v>1341277.3545728116</v>
      </c>
      <c r="O853" s="135">
        <f t="shared" si="483"/>
        <v>0</v>
      </c>
      <c r="P853" s="135">
        <f t="shared" si="483"/>
        <v>0</v>
      </c>
      <c r="Q853" s="135">
        <f t="shared" si="483"/>
        <v>0</v>
      </c>
      <c r="R853" s="135">
        <f t="shared" si="483"/>
        <v>0</v>
      </c>
      <c r="S853" s="135">
        <f t="shared" si="483"/>
        <v>0</v>
      </c>
      <c r="T853" s="135">
        <f t="shared" si="483"/>
        <v>0</v>
      </c>
      <c r="U853" s="135">
        <f t="shared" si="483"/>
        <v>0</v>
      </c>
      <c r="V853" s="135">
        <f t="shared" si="483"/>
        <v>0</v>
      </c>
      <c r="W853" s="135">
        <f t="shared" si="483"/>
        <v>0</v>
      </c>
      <c r="X853" s="135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 x14ac:dyDescent="0.2">
      <c r="A854" s="44">
        <f t="shared" si="462"/>
        <v>825</v>
      </c>
      <c r="B854" s="44"/>
      <c r="C854" s="136">
        <v>35201</v>
      </c>
      <c r="D854" s="44"/>
      <c r="E854" s="137" t="s">
        <v>339</v>
      </c>
      <c r="G854" s="43"/>
      <c r="H854" s="135"/>
      <c r="I854" s="42">
        <f>'Plt. Class.'!G$41</f>
        <v>1699998.5399999993</v>
      </c>
      <c r="J854" s="135">
        <f t="shared" ref="J854:X854" si="484">+J41+J312+J583</f>
        <v>706148.44313349947</v>
      </c>
      <c r="K854" s="135">
        <f t="shared" si="484"/>
        <v>418902.26339952345</v>
      </c>
      <c r="L854" s="135">
        <f t="shared" si="484"/>
        <v>22448.949921624167</v>
      </c>
      <c r="M854" s="135">
        <f t="shared" si="484"/>
        <v>279372.20533630863</v>
      </c>
      <c r="N854" s="135">
        <f t="shared" si="484"/>
        <v>273126.67820904346</v>
      </c>
      <c r="O854" s="135">
        <f t="shared" si="484"/>
        <v>0</v>
      </c>
      <c r="P854" s="135">
        <f t="shared" si="484"/>
        <v>0</v>
      </c>
      <c r="Q854" s="135">
        <f t="shared" si="484"/>
        <v>0</v>
      </c>
      <c r="R854" s="135">
        <f t="shared" si="484"/>
        <v>0</v>
      </c>
      <c r="S854" s="135">
        <f t="shared" si="484"/>
        <v>0</v>
      </c>
      <c r="T854" s="135">
        <f t="shared" si="484"/>
        <v>0</v>
      </c>
      <c r="U854" s="135">
        <f t="shared" si="484"/>
        <v>0</v>
      </c>
      <c r="V854" s="135">
        <f t="shared" si="484"/>
        <v>0</v>
      </c>
      <c r="W854" s="135">
        <f t="shared" si="484"/>
        <v>0</v>
      </c>
      <c r="X854" s="135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 x14ac:dyDescent="0.2">
      <c r="A855" s="44">
        <f t="shared" si="462"/>
        <v>826</v>
      </c>
      <c r="B855" s="44"/>
      <c r="C855" s="136">
        <v>35202</v>
      </c>
      <c r="D855" s="44"/>
      <c r="E855" s="137" t="s">
        <v>340</v>
      </c>
      <c r="G855" s="43"/>
      <c r="H855" s="135"/>
      <c r="I855" s="42">
        <f>'Plt. Class.'!G$42</f>
        <v>449309.05999999988</v>
      </c>
      <c r="J855" s="135">
        <f t="shared" ref="J855:X855" si="485">+J42+J313+J584</f>
        <v>186634.80334799355</v>
      </c>
      <c r="K855" s="135">
        <f t="shared" si="485"/>
        <v>110715.73167345914</v>
      </c>
      <c r="L855" s="135">
        <f t="shared" si="485"/>
        <v>5933.2501469513209</v>
      </c>
      <c r="M855" s="135">
        <f t="shared" si="485"/>
        <v>73837.982807787484</v>
      </c>
      <c r="N855" s="135">
        <f t="shared" si="485"/>
        <v>72187.292023808332</v>
      </c>
      <c r="O855" s="135">
        <f t="shared" si="485"/>
        <v>0</v>
      </c>
      <c r="P855" s="135">
        <f t="shared" si="485"/>
        <v>0</v>
      </c>
      <c r="Q855" s="135">
        <f t="shared" si="485"/>
        <v>0</v>
      </c>
      <c r="R855" s="135">
        <f t="shared" si="485"/>
        <v>0</v>
      </c>
      <c r="S855" s="135">
        <f t="shared" si="485"/>
        <v>0</v>
      </c>
      <c r="T855" s="135">
        <f t="shared" si="485"/>
        <v>0</v>
      </c>
      <c r="U855" s="135">
        <f t="shared" si="485"/>
        <v>0</v>
      </c>
      <c r="V855" s="135">
        <f t="shared" si="485"/>
        <v>0</v>
      </c>
      <c r="W855" s="135">
        <f t="shared" si="485"/>
        <v>0</v>
      </c>
      <c r="X855" s="135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 x14ac:dyDescent="0.2">
      <c r="A856" s="44">
        <f t="shared" si="462"/>
        <v>827</v>
      </c>
      <c r="B856" s="44"/>
      <c r="C856" s="136">
        <v>35203</v>
      </c>
      <c r="D856" s="44"/>
      <c r="E856" s="137" t="s">
        <v>341</v>
      </c>
      <c r="G856" s="43"/>
      <c r="H856" s="135"/>
      <c r="I856" s="42">
        <f>'Plt. Class.'!G$43</f>
        <v>1694832.9600000007</v>
      </c>
      <c r="J856" s="135">
        <f t="shared" ref="J856:X856" si="486">+J43+J314+J585</f>
        <v>704002.75524668489</v>
      </c>
      <c r="K856" s="135">
        <f t="shared" si="486"/>
        <v>417629.39574531314</v>
      </c>
      <c r="L856" s="135">
        <f t="shared" si="486"/>
        <v>22380.737012020072</v>
      </c>
      <c r="M856" s="135">
        <f t="shared" si="486"/>
        <v>278523.31079758698</v>
      </c>
      <c r="N856" s="135">
        <f t="shared" si="486"/>
        <v>272296.76119839551</v>
      </c>
      <c r="O856" s="135">
        <f t="shared" si="486"/>
        <v>0</v>
      </c>
      <c r="P856" s="135">
        <f t="shared" si="486"/>
        <v>0</v>
      </c>
      <c r="Q856" s="135">
        <f t="shared" si="486"/>
        <v>0</v>
      </c>
      <c r="R856" s="135">
        <f t="shared" si="486"/>
        <v>0</v>
      </c>
      <c r="S856" s="135">
        <f t="shared" si="486"/>
        <v>0</v>
      </c>
      <c r="T856" s="135">
        <f t="shared" si="486"/>
        <v>0</v>
      </c>
      <c r="U856" s="135">
        <f t="shared" si="486"/>
        <v>0</v>
      </c>
      <c r="V856" s="135">
        <f t="shared" si="486"/>
        <v>0</v>
      </c>
      <c r="W856" s="135">
        <f t="shared" si="486"/>
        <v>0</v>
      </c>
      <c r="X856" s="135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 x14ac:dyDescent="0.2">
      <c r="A857" s="44">
        <f t="shared" si="462"/>
        <v>828</v>
      </c>
      <c r="B857" s="44"/>
      <c r="C857" s="136">
        <v>35210</v>
      </c>
      <c r="D857" s="44"/>
      <c r="E857" s="137" t="s">
        <v>342</v>
      </c>
      <c r="G857" s="43"/>
      <c r="H857" s="135"/>
      <c r="I857" s="42">
        <f>'Plt. Class.'!G$44</f>
        <v>178530.09000000003</v>
      </c>
      <c r="J857" s="135">
        <f t="shared" ref="J857:X857" si="487">+J44+J315+J586</f>
        <v>74158.149045224243</v>
      </c>
      <c r="K857" s="135">
        <f t="shared" si="487"/>
        <v>43992.190008540041</v>
      </c>
      <c r="L857" s="135">
        <f t="shared" si="487"/>
        <v>2357.5391128942138</v>
      </c>
      <c r="M857" s="135">
        <f t="shared" si="487"/>
        <v>29339.051645414758</v>
      </c>
      <c r="N857" s="135">
        <f t="shared" si="487"/>
        <v>28683.160187926747</v>
      </c>
      <c r="O857" s="135">
        <f t="shared" si="487"/>
        <v>0</v>
      </c>
      <c r="P857" s="135">
        <f t="shared" si="487"/>
        <v>0</v>
      </c>
      <c r="Q857" s="135">
        <f t="shared" si="487"/>
        <v>0</v>
      </c>
      <c r="R857" s="135">
        <f t="shared" si="487"/>
        <v>0</v>
      </c>
      <c r="S857" s="135">
        <f t="shared" si="487"/>
        <v>0</v>
      </c>
      <c r="T857" s="135">
        <f t="shared" si="487"/>
        <v>0</v>
      </c>
      <c r="U857" s="135">
        <f t="shared" si="487"/>
        <v>0</v>
      </c>
      <c r="V857" s="135">
        <f t="shared" si="487"/>
        <v>0</v>
      </c>
      <c r="W857" s="135">
        <f t="shared" si="487"/>
        <v>0</v>
      </c>
      <c r="X857" s="135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 x14ac:dyDescent="0.2">
      <c r="A858" s="44">
        <f t="shared" si="462"/>
        <v>829</v>
      </c>
      <c r="B858" s="44"/>
      <c r="C858" s="136">
        <v>35211</v>
      </c>
      <c r="D858" s="44"/>
      <c r="E858" s="137" t="s">
        <v>343</v>
      </c>
      <c r="G858" s="43"/>
      <c r="H858" s="135"/>
      <c r="I858" s="42">
        <f>'Plt. Class.'!G$45</f>
        <v>54614.270000000011</v>
      </c>
      <c r="J858" s="135">
        <f t="shared" ref="J858:X858" si="488">+J45+J316+J587</f>
        <v>22685.773443883434</v>
      </c>
      <c r="K858" s="135">
        <f t="shared" si="488"/>
        <v>13457.682920664571</v>
      </c>
      <c r="L858" s="135">
        <f t="shared" si="488"/>
        <v>721.1965089311559</v>
      </c>
      <c r="M858" s="135">
        <f t="shared" si="488"/>
        <v>8975.1306802490599</v>
      </c>
      <c r="N858" s="135">
        <f t="shared" si="488"/>
        <v>8774.4864462717869</v>
      </c>
      <c r="O858" s="135">
        <f t="shared" si="488"/>
        <v>0</v>
      </c>
      <c r="P858" s="135">
        <f t="shared" si="488"/>
        <v>0</v>
      </c>
      <c r="Q858" s="135">
        <f t="shared" si="488"/>
        <v>0</v>
      </c>
      <c r="R858" s="135">
        <f t="shared" si="488"/>
        <v>0</v>
      </c>
      <c r="S858" s="135">
        <f t="shared" si="488"/>
        <v>0</v>
      </c>
      <c r="T858" s="135">
        <f t="shared" si="488"/>
        <v>0</v>
      </c>
      <c r="U858" s="135">
        <f t="shared" si="488"/>
        <v>0</v>
      </c>
      <c r="V858" s="135">
        <f t="shared" si="488"/>
        <v>0</v>
      </c>
      <c r="W858" s="135">
        <f t="shared" si="488"/>
        <v>0</v>
      </c>
      <c r="X858" s="135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 x14ac:dyDescent="0.2">
      <c r="A859" s="44">
        <f t="shared" si="462"/>
        <v>830</v>
      </c>
      <c r="B859" s="44"/>
      <c r="C859" s="136">
        <v>35301</v>
      </c>
      <c r="D859" s="44"/>
      <c r="E859" s="140" t="s">
        <v>329</v>
      </c>
      <c r="G859" s="43"/>
      <c r="H859" s="135"/>
      <c r="I859" s="42">
        <f>'Plt. Class.'!G$46</f>
        <v>175350.37000000005</v>
      </c>
      <c r="J859" s="135">
        <f t="shared" ref="J859:X859" si="489">+J46+J317+J588</f>
        <v>72837.35124759766</v>
      </c>
      <c r="K859" s="135">
        <f t="shared" si="489"/>
        <v>43208.664685643758</v>
      </c>
      <c r="L859" s="135">
        <f t="shared" si="489"/>
        <v>2315.5500326890115</v>
      </c>
      <c r="M859" s="135">
        <f t="shared" si="489"/>
        <v>28816.506850316309</v>
      </c>
      <c r="N859" s="135">
        <f t="shared" si="489"/>
        <v>28172.297183753315</v>
      </c>
      <c r="O859" s="135">
        <f t="shared" si="489"/>
        <v>0</v>
      </c>
      <c r="P859" s="135">
        <f t="shared" si="489"/>
        <v>0</v>
      </c>
      <c r="Q859" s="135">
        <f t="shared" si="489"/>
        <v>0</v>
      </c>
      <c r="R859" s="135">
        <f t="shared" si="489"/>
        <v>0</v>
      </c>
      <c r="S859" s="135">
        <f t="shared" si="489"/>
        <v>0</v>
      </c>
      <c r="T859" s="135">
        <f t="shared" si="489"/>
        <v>0</v>
      </c>
      <c r="U859" s="135">
        <f t="shared" si="489"/>
        <v>0</v>
      </c>
      <c r="V859" s="135">
        <f t="shared" si="489"/>
        <v>0</v>
      </c>
      <c r="W859" s="135">
        <f t="shared" si="489"/>
        <v>0</v>
      </c>
      <c r="X859" s="135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 x14ac:dyDescent="0.2">
      <c r="A860" s="44">
        <f t="shared" si="462"/>
        <v>831</v>
      </c>
      <c r="B860" s="44"/>
      <c r="C860" s="136">
        <v>35302</v>
      </c>
      <c r="D860" s="44"/>
      <c r="E860" s="137" t="s">
        <v>330</v>
      </c>
      <c r="G860" s="43"/>
      <c r="H860" s="135"/>
      <c r="I860" s="42">
        <f>'Plt. Class.'!G$47</f>
        <v>209318.89999999994</v>
      </c>
      <c r="J860" s="135">
        <f t="shared" ref="J860:X860" si="490">+J47+J318+J589</f>
        <v>86947.260174362673</v>
      </c>
      <c r="K860" s="135">
        <f t="shared" si="490"/>
        <v>51578.962522108115</v>
      </c>
      <c r="L860" s="135">
        <f t="shared" si="490"/>
        <v>2764.1138466798084</v>
      </c>
      <c r="M860" s="135">
        <f t="shared" si="490"/>
        <v>34398.784078702949</v>
      </c>
      <c r="N860" s="135">
        <f t="shared" si="490"/>
        <v>33629.779378146377</v>
      </c>
      <c r="O860" s="135">
        <f t="shared" si="490"/>
        <v>0</v>
      </c>
      <c r="P860" s="135">
        <f t="shared" si="490"/>
        <v>0</v>
      </c>
      <c r="Q860" s="135">
        <f t="shared" si="490"/>
        <v>0</v>
      </c>
      <c r="R860" s="135">
        <f t="shared" si="490"/>
        <v>0</v>
      </c>
      <c r="S860" s="135">
        <f t="shared" si="490"/>
        <v>0</v>
      </c>
      <c r="T860" s="135">
        <f t="shared" si="490"/>
        <v>0</v>
      </c>
      <c r="U860" s="135">
        <f t="shared" si="490"/>
        <v>0</v>
      </c>
      <c r="V860" s="135">
        <f t="shared" si="490"/>
        <v>0</v>
      </c>
      <c r="W860" s="135">
        <f t="shared" si="490"/>
        <v>0</v>
      </c>
      <c r="X860" s="135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 x14ac:dyDescent="0.2">
      <c r="A861" s="44">
        <f t="shared" si="462"/>
        <v>832</v>
      </c>
      <c r="B861" s="44"/>
      <c r="C861" s="136">
        <v>35400</v>
      </c>
      <c r="D861" s="44"/>
      <c r="E861" s="137" t="s">
        <v>116</v>
      </c>
      <c r="G861" s="43"/>
      <c r="H861" s="135"/>
      <c r="I861" s="42">
        <f>'Plt. Class.'!G$48</f>
        <v>923446.05000000016</v>
      </c>
      <c r="J861" s="135">
        <f t="shared" ref="J861:X861" si="491">+J48+J319+J590</f>
        <v>383582.67679764016</v>
      </c>
      <c r="K861" s="135">
        <f t="shared" si="491"/>
        <v>227549.39570262789</v>
      </c>
      <c r="L861" s="135">
        <f t="shared" si="491"/>
        <v>12194.359962080709</v>
      </c>
      <c r="M861" s="135">
        <f t="shared" si="491"/>
        <v>151756.10650677574</v>
      </c>
      <c r="N861" s="135">
        <f t="shared" si="491"/>
        <v>148363.51103087561</v>
      </c>
      <c r="O861" s="135">
        <f t="shared" si="491"/>
        <v>0</v>
      </c>
      <c r="P861" s="135">
        <f t="shared" si="491"/>
        <v>0</v>
      </c>
      <c r="Q861" s="135">
        <f t="shared" si="491"/>
        <v>0</v>
      </c>
      <c r="R861" s="135">
        <f t="shared" si="491"/>
        <v>0</v>
      </c>
      <c r="S861" s="135">
        <f t="shared" si="491"/>
        <v>0</v>
      </c>
      <c r="T861" s="135">
        <f t="shared" si="491"/>
        <v>0</v>
      </c>
      <c r="U861" s="135">
        <f t="shared" si="491"/>
        <v>0</v>
      </c>
      <c r="V861" s="135">
        <f t="shared" si="491"/>
        <v>0</v>
      </c>
      <c r="W861" s="135">
        <f t="shared" si="491"/>
        <v>0</v>
      </c>
      <c r="X861" s="135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 x14ac:dyDescent="0.2">
      <c r="A862" s="44">
        <f t="shared" si="462"/>
        <v>833</v>
      </c>
      <c r="B862" s="44"/>
      <c r="C862" s="136">
        <v>35500</v>
      </c>
      <c r="D862" s="44"/>
      <c r="E862" s="137" t="s">
        <v>344</v>
      </c>
      <c r="G862" s="43"/>
      <c r="H862" s="135"/>
      <c r="I862" s="42">
        <f>'Plt. Class.'!G$49</f>
        <v>273084.37999999995</v>
      </c>
      <c r="J862" s="135">
        <f t="shared" ref="J862:X862" si="492">+J49+J320+J591</f>
        <v>113434.27964419135</v>
      </c>
      <c r="K862" s="135">
        <f t="shared" si="492"/>
        <v>67291.625368722714</v>
      </c>
      <c r="L862" s="135">
        <f t="shared" si="492"/>
        <v>3606.1546094020682</v>
      </c>
      <c r="M862" s="135">
        <f t="shared" si="492"/>
        <v>44877.7947088699</v>
      </c>
      <c r="N862" s="135">
        <f t="shared" si="492"/>
        <v>43874.525668813905</v>
      </c>
      <c r="O862" s="135">
        <f t="shared" si="492"/>
        <v>0</v>
      </c>
      <c r="P862" s="135">
        <f t="shared" si="492"/>
        <v>0</v>
      </c>
      <c r="Q862" s="135">
        <f t="shared" si="492"/>
        <v>0</v>
      </c>
      <c r="R862" s="135">
        <f t="shared" si="492"/>
        <v>0</v>
      </c>
      <c r="S862" s="135">
        <f t="shared" si="492"/>
        <v>0</v>
      </c>
      <c r="T862" s="135">
        <f t="shared" si="492"/>
        <v>0</v>
      </c>
      <c r="U862" s="135">
        <f t="shared" si="492"/>
        <v>0</v>
      </c>
      <c r="V862" s="135">
        <f t="shared" si="492"/>
        <v>0</v>
      </c>
      <c r="W862" s="135">
        <f t="shared" si="492"/>
        <v>0</v>
      </c>
      <c r="X862" s="135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 x14ac:dyDescent="0.2">
      <c r="A863" s="44">
        <f t="shared" si="462"/>
        <v>834</v>
      </c>
      <c r="B863" s="44"/>
      <c r="C863" s="136">
        <v>35600</v>
      </c>
      <c r="D863" s="44"/>
      <c r="E863" s="137" t="s">
        <v>332</v>
      </c>
      <c r="G863" s="43"/>
      <c r="H863" s="135"/>
      <c r="I863" s="42">
        <f>'Plt. Class.'!G$50</f>
        <v>414663.45000000013</v>
      </c>
      <c r="J863" s="135">
        <f t="shared" ref="J863:X863" si="493">+J50+J321+J592</f>
        <v>172243.64771623036</v>
      </c>
      <c r="K863" s="135">
        <f t="shared" si="493"/>
        <v>102178.59231458824</v>
      </c>
      <c r="L863" s="135">
        <f t="shared" si="493"/>
        <v>5475.7453046859173</v>
      </c>
      <c r="M863" s="135">
        <f t="shared" si="493"/>
        <v>68144.436464552622</v>
      </c>
      <c r="N863" s="135">
        <f t="shared" si="493"/>
        <v>66621.028199942972</v>
      </c>
      <c r="O863" s="135">
        <f t="shared" si="493"/>
        <v>0</v>
      </c>
      <c r="P863" s="135">
        <f t="shared" si="493"/>
        <v>0</v>
      </c>
      <c r="Q863" s="135">
        <f t="shared" si="493"/>
        <v>0</v>
      </c>
      <c r="R863" s="135">
        <f t="shared" si="493"/>
        <v>0</v>
      </c>
      <c r="S863" s="135">
        <f t="shared" si="493"/>
        <v>0</v>
      </c>
      <c r="T863" s="135">
        <f t="shared" si="493"/>
        <v>0</v>
      </c>
      <c r="U863" s="135">
        <f t="shared" si="493"/>
        <v>0</v>
      </c>
      <c r="V863" s="135">
        <f t="shared" si="493"/>
        <v>0</v>
      </c>
      <c r="W863" s="135">
        <f t="shared" si="493"/>
        <v>0</v>
      </c>
      <c r="X863" s="135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 x14ac:dyDescent="0.2">
      <c r="A864" s="44">
        <f t="shared" si="462"/>
        <v>835</v>
      </c>
      <c r="B864" s="44"/>
      <c r="C864" s="44"/>
      <c r="D864" s="44"/>
      <c r="E864" s="44"/>
      <c r="G864" s="43"/>
      <c r="H864" s="135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 x14ac:dyDescent="0.2">
      <c r="A865" s="44">
        <f t="shared" si="462"/>
        <v>836</v>
      </c>
      <c r="B865" s="44"/>
      <c r="C865" s="44"/>
      <c r="D865" s="44" t="s">
        <v>345</v>
      </c>
      <c r="E865" s="44"/>
      <c r="G865" s="43"/>
      <c r="H865" s="135"/>
      <c r="I865" s="42">
        <f>'Plt. Class.'!G$52</f>
        <v>15019110.288397012</v>
      </c>
      <c r="J865" s="42">
        <f>SUM(J847:J863)</f>
        <v>6238664.9740310246</v>
      </c>
      <c r="K865" s="42">
        <f t="shared" ref="K865:X865" si="494">SUM(K847:K863)</f>
        <v>3700908.6455195313</v>
      </c>
      <c r="L865" s="42">
        <f t="shared" si="494"/>
        <v>198331.49664444709</v>
      </c>
      <c r="M865" s="42">
        <f t="shared" si="494"/>
        <v>2468191.510010777</v>
      </c>
      <c r="N865" s="42">
        <f t="shared" si="494"/>
        <v>2413013.6621912308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 x14ac:dyDescent="0.2">
      <c r="A866" s="44">
        <f t="shared" si="462"/>
        <v>837</v>
      </c>
      <c r="B866" s="44"/>
      <c r="C866" s="44"/>
      <c r="D866" s="44"/>
      <c r="E866" s="44"/>
      <c r="G866" s="43"/>
      <c r="H866" s="135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 x14ac:dyDescent="0.2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5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 x14ac:dyDescent="0.2">
      <c r="A868" s="44">
        <f t="shared" si="462"/>
        <v>839</v>
      </c>
      <c r="B868" s="44"/>
      <c r="C868" s="44"/>
      <c r="D868" s="44"/>
      <c r="E868" s="44"/>
      <c r="G868" s="43"/>
      <c r="H868" s="135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 x14ac:dyDescent="0.2">
      <c r="A869" s="44">
        <f t="shared" si="462"/>
        <v>840</v>
      </c>
      <c r="B869" s="44"/>
      <c r="C869" s="136">
        <v>36510</v>
      </c>
      <c r="E869" s="44" t="s">
        <v>115</v>
      </c>
      <c r="G869" s="43"/>
      <c r="H869" s="135"/>
      <c r="I869" s="42">
        <f>'Plt. Class.'!G$56</f>
        <v>26970.37</v>
      </c>
      <c r="J869" s="135">
        <f t="shared" ref="J869:X869" si="495">+J56+J327+J598</f>
        <v>12194.234073418784</v>
      </c>
      <c r="K869" s="135">
        <f t="shared" si="495"/>
        <v>6972.9029598834231</v>
      </c>
      <c r="L869" s="135">
        <f t="shared" si="495"/>
        <v>366.75769026376872</v>
      </c>
      <c r="M869" s="135">
        <f t="shared" si="495"/>
        <v>3906.4739502118741</v>
      </c>
      <c r="N869" s="135">
        <f t="shared" si="495"/>
        <v>3530.0013262221437</v>
      </c>
      <c r="O869" s="135">
        <f t="shared" si="495"/>
        <v>0</v>
      </c>
      <c r="P869" s="135">
        <f t="shared" si="495"/>
        <v>0</v>
      </c>
      <c r="Q869" s="135">
        <f t="shared" si="495"/>
        <v>0</v>
      </c>
      <c r="R869" s="135">
        <f t="shared" si="495"/>
        <v>0</v>
      </c>
      <c r="S869" s="135">
        <f t="shared" si="495"/>
        <v>0</v>
      </c>
      <c r="T869" s="135">
        <f t="shared" si="495"/>
        <v>0</v>
      </c>
      <c r="U869" s="135">
        <f t="shared" si="495"/>
        <v>0</v>
      </c>
      <c r="V869" s="135">
        <f t="shared" si="495"/>
        <v>0</v>
      </c>
      <c r="W869" s="135">
        <f t="shared" si="495"/>
        <v>0</v>
      </c>
      <c r="X869" s="135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 x14ac:dyDescent="0.2">
      <c r="A870" s="44">
        <f t="shared" si="462"/>
        <v>841</v>
      </c>
      <c r="B870" s="44"/>
      <c r="C870" s="136">
        <v>36520</v>
      </c>
      <c r="E870" s="44" t="s">
        <v>137</v>
      </c>
      <c r="G870" s="43"/>
      <c r="H870" s="135"/>
      <c r="I870" s="42">
        <f>'Plt. Class.'!G$57</f>
        <v>867772</v>
      </c>
      <c r="J870" s="135">
        <f t="shared" ref="J870:X870" si="497">+J57+J328+J599</f>
        <v>392349.63741167681</v>
      </c>
      <c r="K870" s="135">
        <f t="shared" si="497"/>
        <v>224353.24199497292</v>
      </c>
      <c r="L870" s="135">
        <f t="shared" si="497"/>
        <v>11800.433379133143</v>
      </c>
      <c r="M870" s="135">
        <f t="shared" si="497"/>
        <v>125690.84935517231</v>
      </c>
      <c r="N870" s="135">
        <f t="shared" si="497"/>
        <v>113577.83785904465</v>
      </c>
      <c r="O870" s="135">
        <f t="shared" si="497"/>
        <v>0</v>
      </c>
      <c r="P870" s="135">
        <f t="shared" si="497"/>
        <v>0</v>
      </c>
      <c r="Q870" s="135">
        <f t="shared" si="497"/>
        <v>0</v>
      </c>
      <c r="R870" s="135">
        <f t="shared" si="497"/>
        <v>0</v>
      </c>
      <c r="S870" s="135">
        <f t="shared" si="497"/>
        <v>0</v>
      </c>
      <c r="T870" s="135">
        <f t="shared" si="497"/>
        <v>0</v>
      </c>
      <c r="U870" s="135">
        <f t="shared" si="497"/>
        <v>0</v>
      </c>
      <c r="V870" s="135">
        <f t="shared" si="497"/>
        <v>0</v>
      </c>
      <c r="W870" s="135">
        <f t="shared" si="497"/>
        <v>0</v>
      </c>
      <c r="X870" s="135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 x14ac:dyDescent="0.2">
      <c r="A871" s="44">
        <f t="shared" si="462"/>
        <v>842</v>
      </c>
      <c r="B871" s="44"/>
      <c r="C871" s="136">
        <v>36602</v>
      </c>
      <c r="E871" s="137" t="s">
        <v>139</v>
      </c>
      <c r="G871" s="43"/>
      <c r="H871" s="135"/>
      <c r="I871" s="42">
        <f>'Plt. Class.'!G$58</f>
        <v>49001.719999999987</v>
      </c>
      <c r="J871" s="135">
        <f t="shared" ref="J871:X871" si="498">+J58+J329+J600</f>
        <v>22155.366933420883</v>
      </c>
      <c r="K871" s="135">
        <f t="shared" si="498"/>
        <v>12668.874710557498</v>
      </c>
      <c r="L871" s="135">
        <f t="shared" si="498"/>
        <v>666.35191308654339</v>
      </c>
      <c r="M871" s="135">
        <f t="shared" si="498"/>
        <v>7097.5645753312301</v>
      </c>
      <c r="N871" s="135">
        <f t="shared" si="498"/>
        <v>6413.5618676038221</v>
      </c>
      <c r="O871" s="135">
        <f t="shared" si="498"/>
        <v>0</v>
      </c>
      <c r="P871" s="135">
        <f t="shared" si="498"/>
        <v>0</v>
      </c>
      <c r="Q871" s="135">
        <f t="shared" si="498"/>
        <v>0</v>
      </c>
      <c r="R871" s="135">
        <f t="shared" si="498"/>
        <v>0</v>
      </c>
      <c r="S871" s="135">
        <f t="shared" si="498"/>
        <v>0</v>
      </c>
      <c r="T871" s="135">
        <f t="shared" si="498"/>
        <v>0</v>
      </c>
      <c r="U871" s="135">
        <f t="shared" si="498"/>
        <v>0</v>
      </c>
      <c r="V871" s="135">
        <f t="shared" si="498"/>
        <v>0</v>
      </c>
      <c r="W871" s="135">
        <f t="shared" si="498"/>
        <v>0</v>
      </c>
      <c r="X871" s="135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 x14ac:dyDescent="0.2">
      <c r="A872" s="44">
        <f t="shared" si="462"/>
        <v>843</v>
      </c>
      <c r="B872" s="44"/>
      <c r="C872" s="136">
        <v>36603</v>
      </c>
      <c r="E872" s="137" t="s">
        <v>270</v>
      </c>
      <c r="G872" s="43"/>
      <c r="H872" s="135"/>
      <c r="I872" s="42">
        <f>'Plt. Class.'!G$59</f>
        <v>60826.290000000008</v>
      </c>
      <c r="J872" s="135">
        <f t="shared" ref="J872:X872" si="499">+J59+J330+J601</f>
        <v>27501.662679364519</v>
      </c>
      <c r="K872" s="135">
        <f t="shared" si="499"/>
        <v>15725.991804329253</v>
      </c>
      <c r="L872" s="135">
        <f t="shared" si="499"/>
        <v>827.14881656106968</v>
      </c>
      <c r="M872" s="135">
        <f t="shared" si="499"/>
        <v>8810.2728057877248</v>
      </c>
      <c r="N872" s="135">
        <f t="shared" si="499"/>
        <v>7961.2138939574343</v>
      </c>
      <c r="O872" s="135">
        <f t="shared" si="499"/>
        <v>0</v>
      </c>
      <c r="P872" s="135">
        <f t="shared" si="499"/>
        <v>0</v>
      </c>
      <c r="Q872" s="135">
        <f t="shared" si="499"/>
        <v>0</v>
      </c>
      <c r="R872" s="135">
        <f t="shared" si="499"/>
        <v>0</v>
      </c>
      <c r="S872" s="135">
        <f t="shared" si="499"/>
        <v>0</v>
      </c>
      <c r="T872" s="135">
        <f t="shared" si="499"/>
        <v>0</v>
      </c>
      <c r="U872" s="135">
        <f t="shared" si="499"/>
        <v>0</v>
      </c>
      <c r="V872" s="135">
        <f t="shared" si="499"/>
        <v>0</v>
      </c>
      <c r="W872" s="135">
        <f t="shared" si="499"/>
        <v>0</v>
      </c>
      <c r="X872" s="135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 x14ac:dyDescent="0.2">
      <c r="A873" s="44">
        <f t="shared" si="462"/>
        <v>844</v>
      </c>
      <c r="B873" s="44"/>
      <c r="C873" s="136">
        <v>36700</v>
      </c>
      <c r="E873" s="137" t="s">
        <v>271</v>
      </c>
      <c r="G873" s="43"/>
      <c r="H873" s="135"/>
      <c r="I873" s="42">
        <f>'Plt. Class.'!G$60</f>
        <v>139637.67999999996</v>
      </c>
      <c r="J873" s="135">
        <f t="shared" ref="J873:X873" si="500">+J60+J331+J602</f>
        <v>63135.009100325595</v>
      </c>
      <c r="K873" s="135">
        <f t="shared" si="500"/>
        <v>36101.840359744936</v>
      </c>
      <c r="L873" s="135">
        <f t="shared" si="500"/>
        <v>1898.8687582184168</v>
      </c>
      <c r="M873" s="135">
        <f t="shared" si="500"/>
        <v>20225.564550579824</v>
      </c>
      <c r="N873" s="135">
        <f t="shared" si="500"/>
        <v>18276.39723113117</v>
      </c>
      <c r="O873" s="135">
        <f t="shared" si="500"/>
        <v>0</v>
      </c>
      <c r="P873" s="135">
        <f t="shared" si="500"/>
        <v>0</v>
      </c>
      <c r="Q873" s="135">
        <f t="shared" si="500"/>
        <v>0</v>
      </c>
      <c r="R873" s="135">
        <f t="shared" si="500"/>
        <v>0</v>
      </c>
      <c r="S873" s="135">
        <f t="shared" si="500"/>
        <v>0</v>
      </c>
      <c r="T873" s="135">
        <f t="shared" si="500"/>
        <v>0</v>
      </c>
      <c r="U873" s="135">
        <f t="shared" si="500"/>
        <v>0</v>
      </c>
      <c r="V873" s="135">
        <f t="shared" si="500"/>
        <v>0</v>
      </c>
      <c r="W873" s="135">
        <f t="shared" si="500"/>
        <v>0</v>
      </c>
      <c r="X873" s="135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 x14ac:dyDescent="0.2">
      <c r="A874" s="44">
        <f t="shared" si="462"/>
        <v>845</v>
      </c>
      <c r="B874" s="44"/>
      <c r="C874" s="136">
        <v>36701</v>
      </c>
      <c r="E874" s="137" t="s">
        <v>272</v>
      </c>
      <c r="G874" s="43"/>
      <c r="H874" s="135"/>
      <c r="I874" s="42">
        <f>'Plt. Class.'!G$61</f>
        <v>27047830.765633367</v>
      </c>
      <c r="J874" s="135">
        <f t="shared" ref="J874:X874" si="501">+J61+J332+J603</f>
        <v>12229256.756001171</v>
      </c>
      <c r="K874" s="135">
        <f t="shared" si="501"/>
        <v>6992929.6188413734</v>
      </c>
      <c r="L874" s="135">
        <f t="shared" si="501"/>
        <v>367811.04368419852</v>
      </c>
      <c r="M874" s="135">
        <f t="shared" si="501"/>
        <v>3917693.6132387524</v>
      </c>
      <c r="N874" s="135">
        <f t="shared" si="501"/>
        <v>3540139.7338678665</v>
      </c>
      <c r="O874" s="135">
        <f t="shared" si="501"/>
        <v>0</v>
      </c>
      <c r="P874" s="135">
        <f t="shared" si="501"/>
        <v>0</v>
      </c>
      <c r="Q874" s="135">
        <f t="shared" si="501"/>
        <v>0</v>
      </c>
      <c r="R874" s="135">
        <f t="shared" si="501"/>
        <v>0</v>
      </c>
      <c r="S874" s="135">
        <f t="shared" si="501"/>
        <v>0</v>
      </c>
      <c r="T874" s="135">
        <f t="shared" si="501"/>
        <v>0</v>
      </c>
      <c r="U874" s="135">
        <f t="shared" si="501"/>
        <v>0</v>
      </c>
      <c r="V874" s="135">
        <f t="shared" si="501"/>
        <v>0</v>
      </c>
      <c r="W874" s="135">
        <f t="shared" si="501"/>
        <v>0</v>
      </c>
      <c r="X874" s="135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 x14ac:dyDescent="0.2">
      <c r="A875" s="44">
        <f t="shared" si="462"/>
        <v>846</v>
      </c>
      <c r="B875" s="44"/>
      <c r="C875" s="136">
        <v>36900</v>
      </c>
      <c r="E875" s="137" t="s">
        <v>273</v>
      </c>
      <c r="G875" s="43"/>
      <c r="H875" s="135"/>
      <c r="I875" s="42">
        <f>'Plt. Class.'!G$62</f>
        <v>731466.6399999999</v>
      </c>
      <c r="J875" s="135">
        <f t="shared" ref="J875:X875" si="502">+J62+J333+J604</f>
        <v>330721.28506420751</v>
      </c>
      <c r="K875" s="135">
        <f t="shared" si="502"/>
        <v>189112.93760938325</v>
      </c>
      <c r="L875" s="135">
        <f t="shared" si="502"/>
        <v>9946.8793120524333</v>
      </c>
      <c r="M875" s="135">
        <f t="shared" si="502"/>
        <v>105947.94860467271</v>
      </c>
      <c r="N875" s="135">
        <f t="shared" si="502"/>
        <v>95737.589409683846</v>
      </c>
      <c r="O875" s="135">
        <f t="shared" si="502"/>
        <v>0</v>
      </c>
      <c r="P875" s="135">
        <f t="shared" si="502"/>
        <v>0</v>
      </c>
      <c r="Q875" s="135">
        <f t="shared" si="502"/>
        <v>0</v>
      </c>
      <c r="R875" s="135">
        <f t="shared" si="502"/>
        <v>0</v>
      </c>
      <c r="S875" s="135">
        <f t="shared" si="502"/>
        <v>0</v>
      </c>
      <c r="T875" s="135">
        <f t="shared" si="502"/>
        <v>0</v>
      </c>
      <c r="U875" s="135">
        <f t="shared" si="502"/>
        <v>0</v>
      </c>
      <c r="V875" s="135">
        <f t="shared" si="502"/>
        <v>0</v>
      </c>
      <c r="W875" s="135">
        <f t="shared" si="502"/>
        <v>0</v>
      </c>
      <c r="X875" s="135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 x14ac:dyDescent="0.2">
      <c r="A876" s="44">
        <f t="shared" si="462"/>
        <v>847</v>
      </c>
      <c r="B876" s="44"/>
      <c r="C876" s="136">
        <v>36901</v>
      </c>
      <c r="E876" s="137" t="s">
        <v>273</v>
      </c>
      <c r="G876" s="43"/>
      <c r="H876" s="135"/>
      <c r="I876" s="42">
        <f>'Plt. Class.'!G$63</f>
        <v>2269555.91</v>
      </c>
      <c r="J876" s="135">
        <f t="shared" ref="J876:X876" si="503">+J63+J334+J605</f>
        <v>1026144.4692546295</v>
      </c>
      <c r="K876" s="135">
        <f t="shared" si="503"/>
        <v>586769.59650386393</v>
      </c>
      <c r="L876" s="135">
        <f t="shared" si="503"/>
        <v>30862.649769954431</v>
      </c>
      <c r="M876" s="135">
        <f t="shared" si="503"/>
        <v>328729.67782660772</v>
      </c>
      <c r="N876" s="135">
        <f t="shared" si="503"/>
        <v>297049.51664494426</v>
      </c>
      <c r="O876" s="135">
        <f t="shared" si="503"/>
        <v>0</v>
      </c>
      <c r="P876" s="135">
        <f t="shared" si="503"/>
        <v>0</v>
      </c>
      <c r="Q876" s="135">
        <f t="shared" si="503"/>
        <v>0</v>
      </c>
      <c r="R876" s="135">
        <f t="shared" si="503"/>
        <v>0</v>
      </c>
      <c r="S876" s="135">
        <f t="shared" si="503"/>
        <v>0</v>
      </c>
      <c r="T876" s="135">
        <f t="shared" si="503"/>
        <v>0</v>
      </c>
      <c r="U876" s="135">
        <f t="shared" si="503"/>
        <v>0</v>
      </c>
      <c r="V876" s="135">
        <f t="shared" si="503"/>
        <v>0</v>
      </c>
      <c r="W876" s="135">
        <f t="shared" si="503"/>
        <v>0</v>
      </c>
      <c r="X876" s="135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 x14ac:dyDescent="0.2">
      <c r="A877" s="44">
        <f t="shared" si="462"/>
        <v>848</v>
      </c>
      <c r="B877" s="44"/>
      <c r="C877" s="44"/>
      <c r="D877" s="44"/>
      <c r="E877" s="44"/>
      <c r="G877" s="43"/>
      <c r="H877" s="135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 x14ac:dyDescent="0.2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5"/>
      <c r="I878" s="42">
        <f>'Plt. Class.'!G$65</f>
        <v>31193061.375633366</v>
      </c>
      <c r="J878" s="42">
        <f>SUM(J869:J876)</f>
        <v>14103458.420518214</v>
      </c>
      <c r="K878" s="42">
        <f t="shared" ref="K878:X878" si="504">SUM(K869:K876)</f>
        <v>8064635.0047841081</v>
      </c>
      <c r="L878" s="42">
        <f t="shared" si="504"/>
        <v>424180.13332346833</v>
      </c>
      <c r="M878" s="42">
        <f t="shared" si="504"/>
        <v>4518101.9649071163</v>
      </c>
      <c r="N878" s="42">
        <f t="shared" si="504"/>
        <v>4082685.8521004538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 x14ac:dyDescent="0.2">
      <c r="A879" s="44">
        <f t="shared" si="462"/>
        <v>850</v>
      </c>
      <c r="B879" s="44"/>
      <c r="C879" s="44"/>
      <c r="D879" s="44"/>
      <c r="E879" s="44"/>
      <c r="G879" s="43"/>
      <c r="H879" s="135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 x14ac:dyDescent="0.2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5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 x14ac:dyDescent="0.2">
      <c r="A881" s="44">
        <f t="shared" si="462"/>
        <v>852</v>
      </c>
      <c r="B881" s="44"/>
      <c r="C881" s="44"/>
      <c r="D881" s="44"/>
      <c r="E881" s="44"/>
      <c r="G881" s="43"/>
      <c r="H881" s="135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 x14ac:dyDescent="0.2">
      <c r="A882" s="44">
        <f t="shared" si="462"/>
        <v>853</v>
      </c>
      <c r="B882" s="44"/>
      <c r="C882" s="136">
        <v>37400</v>
      </c>
      <c r="E882" s="137" t="s">
        <v>115</v>
      </c>
      <c r="G882" s="43"/>
      <c r="H882" s="135"/>
      <c r="I882" s="42">
        <f>'Plt. Class.'!G$69</f>
        <v>531166.79</v>
      </c>
      <c r="J882" s="135">
        <f t="shared" ref="J882:X882" si="505">+J69+J340+J611</f>
        <v>240158.81759451135</v>
      </c>
      <c r="K882" s="135">
        <f t="shared" si="505"/>
        <v>137327.53692970384</v>
      </c>
      <c r="L882" s="135">
        <f t="shared" si="505"/>
        <v>7223.0935298707545</v>
      </c>
      <c r="M882" s="135">
        <f t="shared" si="505"/>
        <v>76935.882909751002</v>
      </c>
      <c r="N882" s="135">
        <f t="shared" si="505"/>
        <v>69521.459036162982</v>
      </c>
      <c r="O882" s="135">
        <f t="shared" si="505"/>
        <v>0</v>
      </c>
      <c r="P882" s="135">
        <f t="shared" si="505"/>
        <v>0</v>
      </c>
      <c r="Q882" s="135">
        <f t="shared" si="505"/>
        <v>0</v>
      </c>
      <c r="R882" s="135">
        <f t="shared" si="505"/>
        <v>0</v>
      </c>
      <c r="S882" s="135">
        <f t="shared" si="505"/>
        <v>0</v>
      </c>
      <c r="T882" s="135">
        <f t="shared" si="505"/>
        <v>0</v>
      </c>
      <c r="U882" s="135">
        <f t="shared" si="505"/>
        <v>0</v>
      </c>
      <c r="V882" s="135">
        <f t="shared" si="505"/>
        <v>0</v>
      </c>
      <c r="W882" s="135">
        <f t="shared" si="505"/>
        <v>0</v>
      </c>
      <c r="X882" s="135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 x14ac:dyDescent="0.2">
      <c r="A883" s="44">
        <f t="shared" si="462"/>
        <v>854</v>
      </c>
      <c r="B883" s="44"/>
      <c r="C883" s="136">
        <v>37401</v>
      </c>
      <c r="E883" s="137" t="s">
        <v>274</v>
      </c>
      <c r="G883" s="43"/>
      <c r="H883" s="135"/>
      <c r="I883" s="42">
        <f>'Plt. Class.'!G$70</f>
        <v>37326.419999999991</v>
      </c>
      <c r="J883" s="135">
        <f t="shared" ref="J883:X883" si="507">+J70+J341+J612</f>
        <v>16876.561300521287</v>
      </c>
      <c r="K883" s="135">
        <f t="shared" si="507"/>
        <v>9650.349791265442</v>
      </c>
      <c r="L883" s="135">
        <f t="shared" si="507"/>
        <v>507.58486387155017</v>
      </c>
      <c r="M883" s="135">
        <f t="shared" si="507"/>
        <v>5406.477085211196</v>
      </c>
      <c r="N883" s="135">
        <f t="shared" si="507"/>
        <v>4885.4469591305096</v>
      </c>
      <c r="O883" s="135">
        <f t="shared" si="507"/>
        <v>0</v>
      </c>
      <c r="P883" s="135">
        <f t="shared" si="507"/>
        <v>0</v>
      </c>
      <c r="Q883" s="135">
        <f t="shared" si="507"/>
        <v>0</v>
      </c>
      <c r="R883" s="135">
        <f t="shared" si="507"/>
        <v>0</v>
      </c>
      <c r="S883" s="135">
        <f t="shared" si="507"/>
        <v>0</v>
      </c>
      <c r="T883" s="135">
        <f t="shared" si="507"/>
        <v>0</v>
      </c>
      <c r="U883" s="135">
        <f t="shared" si="507"/>
        <v>0</v>
      </c>
      <c r="V883" s="135">
        <f t="shared" si="507"/>
        <v>0</v>
      </c>
      <c r="W883" s="135">
        <f t="shared" si="507"/>
        <v>0</v>
      </c>
      <c r="X883" s="135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 x14ac:dyDescent="0.2">
      <c r="A884" s="44">
        <f t="shared" si="462"/>
        <v>855</v>
      </c>
      <c r="B884" s="44"/>
      <c r="C884" s="136">
        <v>37402</v>
      </c>
      <c r="E884" s="137" t="s">
        <v>275</v>
      </c>
      <c r="G884" s="43"/>
      <c r="H884" s="135"/>
      <c r="I884" s="42">
        <f>'Plt. Class.'!G$71</f>
        <v>3645748.7823199756</v>
      </c>
      <c r="J884" s="135">
        <f t="shared" ref="J884:X884" si="508">+J71+J342+J613</f>
        <v>1648368.7107181433</v>
      </c>
      <c r="K884" s="135">
        <f t="shared" si="508"/>
        <v>942569.65978703089</v>
      </c>
      <c r="L884" s="135">
        <f t="shared" si="508"/>
        <v>49576.865378028619</v>
      </c>
      <c r="M884" s="135">
        <f t="shared" si="508"/>
        <v>528061.8192167792</v>
      </c>
      <c r="N884" s="135">
        <f t="shared" si="508"/>
        <v>477171.7272199929</v>
      </c>
      <c r="O884" s="135">
        <f t="shared" si="508"/>
        <v>0</v>
      </c>
      <c r="P884" s="135">
        <f t="shared" si="508"/>
        <v>0</v>
      </c>
      <c r="Q884" s="135">
        <f t="shared" si="508"/>
        <v>0</v>
      </c>
      <c r="R884" s="135">
        <f t="shared" si="508"/>
        <v>0</v>
      </c>
      <c r="S884" s="135">
        <f t="shared" si="508"/>
        <v>0</v>
      </c>
      <c r="T884" s="135">
        <f t="shared" si="508"/>
        <v>0</v>
      </c>
      <c r="U884" s="135">
        <f t="shared" si="508"/>
        <v>0</v>
      </c>
      <c r="V884" s="135">
        <f t="shared" si="508"/>
        <v>0</v>
      </c>
      <c r="W884" s="135">
        <f t="shared" si="508"/>
        <v>0</v>
      </c>
      <c r="X884" s="135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 x14ac:dyDescent="0.2">
      <c r="A885" s="44">
        <f t="shared" si="462"/>
        <v>856</v>
      </c>
      <c r="B885" s="44"/>
      <c r="C885" s="136">
        <v>37403</v>
      </c>
      <c r="E885" s="137" t="s">
        <v>276</v>
      </c>
      <c r="G885" s="43"/>
      <c r="H885" s="135"/>
      <c r="I885" s="42">
        <f>'Plt. Class.'!G$72</f>
        <v>2783.89</v>
      </c>
      <c r="J885" s="135">
        <f t="shared" ref="J885:X885" si="509">+J72+J343+J614</f>
        <v>1258.6926428762313</v>
      </c>
      <c r="K885" s="135">
        <f t="shared" si="509"/>
        <v>719.74521747346671</v>
      </c>
      <c r="L885" s="135">
        <f t="shared" si="509"/>
        <v>37.856843133720567</v>
      </c>
      <c r="M885" s="135">
        <f t="shared" si="509"/>
        <v>403.22745906916867</v>
      </c>
      <c r="N885" s="135">
        <f t="shared" si="509"/>
        <v>364.36783744741223</v>
      </c>
      <c r="O885" s="135">
        <f t="shared" si="509"/>
        <v>0</v>
      </c>
      <c r="P885" s="135">
        <f t="shared" si="509"/>
        <v>0</v>
      </c>
      <c r="Q885" s="135">
        <f t="shared" si="509"/>
        <v>0</v>
      </c>
      <c r="R885" s="135">
        <f t="shared" si="509"/>
        <v>0</v>
      </c>
      <c r="S885" s="135">
        <f t="shared" si="509"/>
        <v>0</v>
      </c>
      <c r="T885" s="135">
        <f t="shared" si="509"/>
        <v>0</v>
      </c>
      <c r="U885" s="135">
        <f t="shared" si="509"/>
        <v>0</v>
      </c>
      <c r="V885" s="135">
        <f t="shared" si="509"/>
        <v>0</v>
      </c>
      <c r="W885" s="135">
        <f t="shared" si="509"/>
        <v>0</v>
      </c>
      <c r="X885" s="135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 x14ac:dyDescent="0.2">
      <c r="A886" s="44">
        <f t="shared" si="462"/>
        <v>857</v>
      </c>
      <c r="B886" s="44"/>
      <c r="C886" s="136">
        <v>37500</v>
      </c>
      <c r="E886" s="137" t="s">
        <v>139</v>
      </c>
      <c r="G886" s="43"/>
      <c r="H886" s="135"/>
      <c r="I886" s="42">
        <f>'Plt. Class.'!G$73</f>
        <v>336167.54</v>
      </c>
      <c r="J886" s="135">
        <f t="shared" ref="J886:X886" si="510">+J73+J344+J615</f>
        <v>151992.93412160722</v>
      </c>
      <c r="K886" s="135">
        <f t="shared" si="510"/>
        <v>86912.550131226555</v>
      </c>
      <c r="L886" s="135">
        <f t="shared" si="510"/>
        <v>4571.3881756925502</v>
      </c>
      <c r="M886" s="135">
        <f t="shared" si="510"/>
        <v>48691.572934179552</v>
      </c>
      <c r="N886" s="135">
        <f t="shared" si="510"/>
        <v>43999.094637294023</v>
      </c>
      <c r="O886" s="135">
        <f t="shared" si="510"/>
        <v>0</v>
      </c>
      <c r="P886" s="135">
        <f t="shared" si="510"/>
        <v>0</v>
      </c>
      <c r="Q886" s="135">
        <f t="shared" si="510"/>
        <v>0</v>
      </c>
      <c r="R886" s="135">
        <f t="shared" si="510"/>
        <v>0</v>
      </c>
      <c r="S886" s="135">
        <f t="shared" si="510"/>
        <v>0</v>
      </c>
      <c r="T886" s="135">
        <f t="shared" si="510"/>
        <v>0</v>
      </c>
      <c r="U886" s="135">
        <f t="shared" si="510"/>
        <v>0</v>
      </c>
      <c r="V886" s="135">
        <f t="shared" si="510"/>
        <v>0</v>
      </c>
      <c r="W886" s="135">
        <f t="shared" si="510"/>
        <v>0</v>
      </c>
      <c r="X886" s="135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 x14ac:dyDescent="0.2">
      <c r="A887" s="44">
        <f t="shared" si="462"/>
        <v>858</v>
      </c>
      <c r="B887" s="44"/>
      <c r="C887" s="136">
        <v>37501</v>
      </c>
      <c r="E887" s="137" t="s">
        <v>277</v>
      </c>
      <c r="G887" s="43"/>
      <c r="H887" s="135"/>
      <c r="I887" s="42">
        <f>'Plt. Class.'!G$74</f>
        <v>99818.12999999999</v>
      </c>
      <c r="J887" s="135">
        <f t="shared" ref="J887:X887" si="511">+J74+J345+J616</f>
        <v>45131.217776802681</v>
      </c>
      <c r="K887" s="135">
        <f t="shared" si="511"/>
        <v>25806.918263525054</v>
      </c>
      <c r="L887" s="135">
        <f t="shared" si="511"/>
        <v>1357.3809630809144</v>
      </c>
      <c r="M887" s="135">
        <f t="shared" si="511"/>
        <v>14457.974607091499</v>
      </c>
      <c r="N887" s="135">
        <f t="shared" si="511"/>
        <v>13064.638389499822</v>
      </c>
      <c r="O887" s="135">
        <f t="shared" si="511"/>
        <v>0</v>
      </c>
      <c r="P887" s="135">
        <f t="shared" si="511"/>
        <v>0</v>
      </c>
      <c r="Q887" s="135">
        <f t="shared" si="511"/>
        <v>0</v>
      </c>
      <c r="R887" s="135">
        <f t="shared" si="511"/>
        <v>0</v>
      </c>
      <c r="S887" s="135">
        <f t="shared" si="511"/>
        <v>0</v>
      </c>
      <c r="T887" s="135">
        <f t="shared" si="511"/>
        <v>0</v>
      </c>
      <c r="U887" s="135">
        <f t="shared" si="511"/>
        <v>0</v>
      </c>
      <c r="V887" s="135">
        <f t="shared" si="511"/>
        <v>0</v>
      </c>
      <c r="W887" s="135">
        <f t="shared" si="511"/>
        <v>0</v>
      </c>
      <c r="X887" s="135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 x14ac:dyDescent="0.2">
      <c r="A888" s="44">
        <f t="shared" si="462"/>
        <v>859</v>
      </c>
      <c r="B888" s="44"/>
      <c r="C888" s="136">
        <v>37502</v>
      </c>
      <c r="E888" s="137" t="s">
        <v>275</v>
      </c>
      <c r="G888" s="43"/>
      <c r="H888" s="135"/>
      <c r="I888" s="42">
        <f>'Plt. Class.'!G$75</f>
        <v>46264.189999999995</v>
      </c>
      <c r="J888" s="135">
        <f t="shared" ref="J888:X888" si="512">+J75+J346+J617</f>
        <v>20917.635244793473</v>
      </c>
      <c r="K888" s="135">
        <f t="shared" si="512"/>
        <v>11961.115379121942</v>
      </c>
      <c r="L888" s="135">
        <f t="shared" si="512"/>
        <v>629.12549832739205</v>
      </c>
      <c r="M888" s="135">
        <f t="shared" si="512"/>
        <v>6701.0520457321381</v>
      </c>
      <c r="N888" s="135">
        <f t="shared" si="512"/>
        <v>6055.2618320250422</v>
      </c>
      <c r="O888" s="135">
        <f t="shared" si="512"/>
        <v>0</v>
      </c>
      <c r="P888" s="135">
        <f t="shared" si="512"/>
        <v>0</v>
      </c>
      <c r="Q888" s="135">
        <f t="shared" si="512"/>
        <v>0</v>
      </c>
      <c r="R888" s="135">
        <f t="shared" si="512"/>
        <v>0</v>
      </c>
      <c r="S888" s="135">
        <f t="shared" si="512"/>
        <v>0</v>
      </c>
      <c r="T888" s="135">
        <f t="shared" si="512"/>
        <v>0</v>
      </c>
      <c r="U888" s="135">
        <f t="shared" si="512"/>
        <v>0</v>
      </c>
      <c r="V888" s="135">
        <f t="shared" si="512"/>
        <v>0</v>
      </c>
      <c r="W888" s="135">
        <f t="shared" si="512"/>
        <v>0</v>
      </c>
      <c r="X888" s="135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 x14ac:dyDescent="0.2">
      <c r="A889" s="44">
        <f t="shared" si="462"/>
        <v>860</v>
      </c>
      <c r="B889" s="44"/>
      <c r="C889" s="136">
        <v>37503</v>
      </c>
      <c r="E889" s="137" t="s">
        <v>278</v>
      </c>
      <c r="G889" s="43"/>
      <c r="H889" s="135"/>
      <c r="I889" s="42">
        <f>'Plt. Class.'!G$76</f>
        <v>4005.0800000000013</v>
      </c>
      <c r="J889" s="135">
        <f t="shared" ref="J889:X889" si="513">+J76+J347+J618</f>
        <v>1810.8347420805915</v>
      </c>
      <c r="K889" s="135">
        <f t="shared" si="513"/>
        <v>1035.4709329745906</v>
      </c>
      <c r="L889" s="135">
        <f t="shared" si="513"/>
        <v>54.463245781263488</v>
      </c>
      <c r="M889" s="135">
        <f t="shared" si="513"/>
        <v>580.10849270939104</v>
      </c>
      <c r="N889" s="135">
        <f t="shared" si="513"/>
        <v>524.20258645416391</v>
      </c>
      <c r="O889" s="135">
        <f t="shared" si="513"/>
        <v>0</v>
      </c>
      <c r="P889" s="135">
        <f t="shared" si="513"/>
        <v>0</v>
      </c>
      <c r="Q889" s="135">
        <f t="shared" si="513"/>
        <v>0</v>
      </c>
      <c r="R889" s="135">
        <f t="shared" si="513"/>
        <v>0</v>
      </c>
      <c r="S889" s="135">
        <f t="shared" si="513"/>
        <v>0</v>
      </c>
      <c r="T889" s="135">
        <f t="shared" si="513"/>
        <v>0</v>
      </c>
      <c r="U889" s="135">
        <f t="shared" si="513"/>
        <v>0</v>
      </c>
      <c r="V889" s="135">
        <f t="shared" si="513"/>
        <v>0</v>
      </c>
      <c r="W889" s="135">
        <f t="shared" si="513"/>
        <v>0</v>
      </c>
      <c r="X889" s="135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 x14ac:dyDescent="0.2">
      <c r="A890" s="44">
        <f t="shared" ref="A890:A953" si="514">A889+1</f>
        <v>861</v>
      </c>
      <c r="B890" s="44"/>
      <c r="C890" s="136">
        <v>37600</v>
      </c>
      <c r="E890" s="137" t="s">
        <v>271</v>
      </c>
      <c r="G890" s="43"/>
      <c r="H890" s="135"/>
      <c r="I890" s="42">
        <f>'Plt. Class.'!G$77</f>
        <v>20611541.356392864</v>
      </c>
      <c r="J890" s="135">
        <f t="shared" ref="J890:X890" si="515">+J77+J348+J619</f>
        <v>9319188.4246974103</v>
      </c>
      <c r="K890" s="135">
        <f t="shared" si="515"/>
        <v>5328895.29256556</v>
      </c>
      <c r="L890" s="135">
        <f t="shared" si="515"/>
        <v>280286.89634761383</v>
      </c>
      <c r="M890" s="135">
        <f t="shared" si="515"/>
        <v>2985441.0370515292</v>
      </c>
      <c r="N890" s="135">
        <f t="shared" si="515"/>
        <v>2697729.7057307474</v>
      </c>
      <c r="O890" s="135">
        <f t="shared" si="515"/>
        <v>0</v>
      </c>
      <c r="P890" s="135">
        <f t="shared" si="515"/>
        <v>0</v>
      </c>
      <c r="Q890" s="135">
        <f t="shared" si="515"/>
        <v>0</v>
      </c>
      <c r="R890" s="135">
        <f t="shared" si="515"/>
        <v>0</v>
      </c>
      <c r="S890" s="135">
        <f t="shared" si="515"/>
        <v>0</v>
      </c>
      <c r="T890" s="135">
        <f t="shared" si="515"/>
        <v>0</v>
      </c>
      <c r="U890" s="135">
        <f t="shared" si="515"/>
        <v>0</v>
      </c>
      <c r="V890" s="135">
        <f t="shared" si="515"/>
        <v>0</v>
      </c>
      <c r="W890" s="135">
        <f t="shared" si="515"/>
        <v>0</v>
      </c>
      <c r="X890" s="135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 x14ac:dyDescent="0.2">
      <c r="A891" s="44">
        <f t="shared" si="514"/>
        <v>862</v>
      </c>
      <c r="B891" s="44"/>
      <c r="C891" s="136">
        <v>37601</v>
      </c>
      <c r="E891" s="137" t="s">
        <v>272</v>
      </c>
      <c r="G891" s="43"/>
      <c r="H891" s="135"/>
      <c r="I891" s="42">
        <f>'Plt. Class.'!G$78</f>
        <v>176025498.32535535</v>
      </c>
      <c r="J891" s="135">
        <f t="shared" ref="J891:X891" si="516">+J78+J349+J620</f>
        <v>79587196.225693956</v>
      </c>
      <c r="K891" s="135">
        <f t="shared" si="516"/>
        <v>45509524.648264922</v>
      </c>
      <c r="L891" s="135">
        <f t="shared" si="516"/>
        <v>2393690.0084550646</v>
      </c>
      <c r="M891" s="135">
        <f t="shared" si="516"/>
        <v>25496091.591663912</v>
      </c>
      <c r="N891" s="135">
        <f t="shared" si="516"/>
        <v>23038995.851277463</v>
      </c>
      <c r="O891" s="135">
        <f t="shared" si="516"/>
        <v>0</v>
      </c>
      <c r="P891" s="135">
        <f t="shared" si="516"/>
        <v>0</v>
      </c>
      <c r="Q891" s="135">
        <f t="shared" si="516"/>
        <v>0</v>
      </c>
      <c r="R891" s="135">
        <f t="shared" si="516"/>
        <v>0</v>
      </c>
      <c r="S891" s="135">
        <f t="shared" si="516"/>
        <v>0</v>
      </c>
      <c r="T891" s="135">
        <f t="shared" si="516"/>
        <v>0</v>
      </c>
      <c r="U891" s="135">
        <f t="shared" si="516"/>
        <v>0</v>
      </c>
      <c r="V891" s="135">
        <f t="shared" si="516"/>
        <v>0</v>
      </c>
      <c r="W891" s="135">
        <f t="shared" si="516"/>
        <v>0</v>
      </c>
      <c r="X891" s="135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 x14ac:dyDescent="0.2">
      <c r="A892" s="44">
        <f t="shared" si="514"/>
        <v>863</v>
      </c>
      <c r="B892" s="44"/>
      <c r="C892" s="136">
        <v>37602</v>
      </c>
      <c r="E892" s="137" t="s">
        <v>279</v>
      </c>
      <c r="G892" s="43"/>
      <c r="H892" s="135"/>
      <c r="I892" s="42">
        <f>'Plt. Class.'!G$79</f>
        <v>133261909.89236718</v>
      </c>
      <c r="J892" s="135">
        <f t="shared" ref="J892:X892" si="517">+J79+J350+J621</f>
        <v>60252303.631665707</v>
      </c>
      <c r="K892" s="135">
        <f t="shared" si="517"/>
        <v>34453452.65668232</v>
      </c>
      <c r="L892" s="135">
        <f t="shared" si="517"/>
        <v>1812167.5851040629</v>
      </c>
      <c r="M892" s="135">
        <f t="shared" si="517"/>
        <v>19302077.782025777</v>
      </c>
      <c r="N892" s="135">
        <f t="shared" si="517"/>
        <v>17441908.236889295</v>
      </c>
      <c r="O892" s="135">
        <f t="shared" si="517"/>
        <v>0</v>
      </c>
      <c r="P892" s="135">
        <f t="shared" si="517"/>
        <v>0</v>
      </c>
      <c r="Q892" s="135">
        <f t="shared" si="517"/>
        <v>0</v>
      </c>
      <c r="R892" s="135">
        <f t="shared" si="517"/>
        <v>0</v>
      </c>
      <c r="S892" s="135">
        <f t="shared" si="517"/>
        <v>0</v>
      </c>
      <c r="T892" s="135">
        <f t="shared" si="517"/>
        <v>0</v>
      </c>
      <c r="U892" s="135">
        <f t="shared" si="517"/>
        <v>0</v>
      </c>
      <c r="V892" s="135">
        <f t="shared" si="517"/>
        <v>0</v>
      </c>
      <c r="W892" s="135">
        <f t="shared" si="517"/>
        <v>0</v>
      </c>
      <c r="X892" s="135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 x14ac:dyDescent="0.2">
      <c r="A893" s="44">
        <f t="shared" si="514"/>
        <v>864</v>
      </c>
      <c r="B893" s="44"/>
      <c r="C893" s="136">
        <v>37800</v>
      </c>
      <c r="E893" s="137" t="s">
        <v>280</v>
      </c>
      <c r="G893" s="43"/>
      <c r="H893" s="135"/>
      <c r="I893" s="42">
        <f>'Plt. Class.'!G$80</f>
        <v>29911912.984866656</v>
      </c>
      <c r="J893" s="135">
        <f t="shared" ref="J893:X893" si="518">+J80+J351+J622</f>
        <v>13524207.06579846</v>
      </c>
      <c r="K893" s="135">
        <f t="shared" si="518"/>
        <v>7733407.6836154684</v>
      </c>
      <c r="L893" s="135">
        <f t="shared" si="518"/>
        <v>406758.38402293064</v>
      </c>
      <c r="M893" s="135">
        <f t="shared" si="518"/>
        <v>4332536.3677393338</v>
      </c>
      <c r="N893" s="135">
        <f t="shared" si="518"/>
        <v>3915003.4836904597</v>
      </c>
      <c r="O893" s="135">
        <f t="shared" si="518"/>
        <v>0</v>
      </c>
      <c r="P893" s="135">
        <f t="shared" si="518"/>
        <v>0</v>
      </c>
      <c r="Q893" s="135">
        <f t="shared" si="518"/>
        <v>0</v>
      </c>
      <c r="R893" s="135">
        <f t="shared" si="518"/>
        <v>0</v>
      </c>
      <c r="S893" s="135">
        <f t="shared" si="518"/>
        <v>0</v>
      </c>
      <c r="T893" s="135">
        <f t="shared" si="518"/>
        <v>0</v>
      </c>
      <c r="U893" s="135">
        <f t="shared" si="518"/>
        <v>0</v>
      </c>
      <c r="V893" s="135">
        <f t="shared" si="518"/>
        <v>0</v>
      </c>
      <c r="W893" s="135">
        <f t="shared" si="518"/>
        <v>0</v>
      </c>
      <c r="X893" s="135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 x14ac:dyDescent="0.2">
      <c r="A894" s="44">
        <f t="shared" si="514"/>
        <v>865</v>
      </c>
      <c r="B894" s="44"/>
      <c r="C894" s="136">
        <v>37900</v>
      </c>
      <c r="E894" s="137" t="s">
        <v>281</v>
      </c>
      <c r="G894" s="43"/>
      <c r="H894" s="135"/>
      <c r="I894" s="42">
        <f>'Plt. Class.'!G$81</f>
        <v>5126031.8073734026</v>
      </c>
      <c r="J894" s="135">
        <f t="shared" ref="J894:X894" si="519">+J81+J352+J623</f>
        <v>2317655.6987131145</v>
      </c>
      <c r="K894" s="135">
        <f t="shared" si="519"/>
        <v>1325281.1274776941</v>
      </c>
      <c r="L894" s="135">
        <f t="shared" si="519"/>
        <v>69706.555226749988</v>
      </c>
      <c r="M894" s="135">
        <f t="shared" si="519"/>
        <v>742470.70853910013</v>
      </c>
      <c r="N894" s="135">
        <f t="shared" si="519"/>
        <v>670917.71741674305</v>
      </c>
      <c r="O894" s="135">
        <f t="shared" si="519"/>
        <v>0</v>
      </c>
      <c r="P894" s="135">
        <f t="shared" si="519"/>
        <v>0</v>
      </c>
      <c r="Q894" s="135">
        <f t="shared" si="519"/>
        <v>0</v>
      </c>
      <c r="R894" s="135">
        <f t="shared" si="519"/>
        <v>0</v>
      </c>
      <c r="S894" s="135">
        <f t="shared" si="519"/>
        <v>0</v>
      </c>
      <c r="T894" s="135">
        <f t="shared" si="519"/>
        <v>0</v>
      </c>
      <c r="U894" s="135">
        <f t="shared" si="519"/>
        <v>0</v>
      </c>
      <c r="V894" s="135">
        <f t="shared" si="519"/>
        <v>0</v>
      </c>
      <c r="W894" s="135">
        <f t="shared" si="519"/>
        <v>0</v>
      </c>
      <c r="X894" s="135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 x14ac:dyDescent="0.2">
      <c r="A895" s="44">
        <f t="shared" si="514"/>
        <v>866</v>
      </c>
      <c r="B895" s="44"/>
      <c r="C895" s="136">
        <v>37905</v>
      </c>
      <c r="E895" s="137" t="s">
        <v>282</v>
      </c>
      <c r="G895" s="43"/>
      <c r="H895" s="135"/>
      <c r="I895" s="42">
        <f>'Plt. Class.'!G$82</f>
        <v>1652258.5399999996</v>
      </c>
      <c r="J895" s="135">
        <f t="shared" ref="J895:X895" si="520">+J82+J353+J624</f>
        <v>747043.04711300472</v>
      </c>
      <c r="K895" s="135">
        <f t="shared" si="520"/>
        <v>427173.91211387387</v>
      </c>
      <c r="L895" s="135">
        <f t="shared" si="520"/>
        <v>22468.30599094438</v>
      </c>
      <c r="M895" s="135">
        <f t="shared" si="520"/>
        <v>239318.36847344338</v>
      </c>
      <c r="N895" s="135">
        <f t="shared" si="520"/>
        <v>216254.90630873293</v>
      </c>
      <c r="O895" s="135">
        <f t="shared" si="520"/>
        <v>0</v>
      </c>
      <c r="P895" s="135">
        <f t="shared" si="520"/>
        <v>0</v>
      </c>
      <c r="Q895" s="135">
        <f t="shared" si="520"/>
        <v>0</v>
      </c>
      <c r="R895" s="135">
        <f t="shared" si="520"/>
        <v>0</v>
      </c>
      <c r="S895" s="135">
        <f t="shared" si="520"/>
        <v>0</v>
      </c>
      <c r="T895" s="135">
        <f t="shared" si="520"/>
        <v>0</v>
      </c>
      <c r="U895" s="135">
        <f t="shared" si="520"/>
        <v>0</v>
      </c>
      <c r="V895" s="135">
        <f t="shared" si="520"/>
        <v>0</v>
      </c>
      <c r="W895" s="135">
        <f t="shared" si="520"/>
        <v>0</v>
      </c>
      <c r="X895" s="135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 x14ac:dyDescent="0.2">
      <c r="A896" s="44">
        <f t="shared" si="514"/>
        <v>867</v>
      </c>
      <c r="B896" s="44"/>
      <c r="C896" s="136">
        <v>38000</v>
      </c>
      <c r="E896" s="137" t="s">
        <v>52</v>
      </c>
      <c r="G896" s="43"/>
      <c r="H896" s="135"/>
      <c r="I896" s="42">
        <f>'Plt. Class.'!G$83</f>
        <v>150274437.13210142</v>
      </c>
      <c r="J896" s="135">
        <f t="shared" ref="J896:X896" si="521">+J83+J354+J625</f>
        <v>133824242.94222999</v>
      </c>
      <c r="K896" s="135">
        <f t="shared" si="521"/>
        <v>16279917.561705235</v>
      </c>
      <c r="L896" s="135">
        <f t="shared" si="521"/>
        <v>8273.1781625469648</v>
      </c>
      <c r="M896" s="135">
        <f t="shared" si="521"/>
        <v>103453.10268948802</v>
      </c>
      <c r="N896" s="135">
        <f t="shared" si="521"/>
        <v>58550.347314172846</v>
      </c>
      <c r="O896" s="135">
        <f t="shared" si="521"/>
        <v>0</v>
      </c>
      <c r="P896" s="135">
        <f t="shared" si="521"/>
        <v>0</v>
      </c>
      <c r="Q896" s="135">
        <f t="shared" si="521"/>
        <v>0</v>
      </c>
      <c r="R896" s="135">
        <f t="shared" si="521"/>
        <v>0</v>
      </c>
      <c r="S896" s="135">
        <f t="shared" si="521"/>
        <v>0</v>
      </c>
      <c r="T896" s="135">
        <f t="shared" si="521"/>
        <v>0</v>
      </c>
      <c r="U896" s="135">
        <f t="shared" si="521"/>
        <v>0</v>
      </c>
      <c r="V896" s="135">
        <f t="shared" si="521"/>
        <v>0</v>
      </c>
      <c r="W896" s="135">
        <f t="shared" si="521"/>
        <v>0</v>
      </c>
      <c r="X896" s="135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 x14ac:dyDescent="0.2">
      <c r="A897" s="44">
        <f t="shared" si="514"/>
        <v>868</v>
      </c>
      <c r="B897" s="44"/>
      <c r="C897" s="136">
        <v>38100</v>
      </c>
      <c r="E897" s="137" t="s">
        <v>51</v>
      </c>
      <c r="G897" s="43"/>
      <c r="H897" s="135"/>
      <c r="I897" s="42">
        <f>'Plt. Class.'!G$84</f>
        <v>38722014.899853833</v>
      </c>
      <c r="J897" s="135">
        <f t="shared" ref="J897:X897" si="522">+J84+J355+J626</f>
        <v>24980781.273429364</v>
      </c>
      <c r="K897" s="135">
        <f t="shared" si="522"/>
        <v>12812487.015294891</v>
      </c>
      <c r="L897" s="135">
        <f t="shared" si="522"/>
        <v>45124.725950273059</v>
      </c>
      <c r="M897" s="135">
        <f t="shared" si="522"/>
        <v>564268.38826004846</v>
      </c>
      <c r="N897" s="135">
        <f t="shared" si="522"/>
        <v>319353.49691925105</v>
      </c>
      <c r="O897" s="135">
        <f t="shared" si="522"/>
        <v>0</v>
      </c>
      <c r="P897" s="135">
        <f t="shared" si="522"/>
        <v>0</v>
      </c>
      <c r="Q897" s="135">
        <f t="shared" si="522"/>
        <v>0</v>
      </c>
      <c r="R897" s="135">
        <f t="shared" si="522"/>
        <v>0</v>
      </c>
      <c r="S897" s="135">
        <f t="shared" si="522"/>
        <v>0</v>
      </c>
      <c r="T897" s="135">
        <f t="shared" si="522"/>
        <v>0</v>
      </c>
      <c r="U897" s="135">
        <f t="shared" si="522"/>
        <v>0</v>
      </c>
      <c r="V897" s="135">
        <f t="shared" si="522"/>
        <v>0</v>
      </c>
      <c r="W897" s="135">
        <f t="shared" si="522"/>
        <v>0</v>
      </c>
      <c r="X897" s="135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 x14ac:dyDescent="0.2">
      <c r="A898" s="44">
        <f t="shared" si="514"/>
        <v>869</v>
      </c>
      <c r="B898" s="44"/>
      <c r="C898" s="136">
        <v>38200</v>
      </c>
      <c r="E898" s="137" t="s">
        <v>283</v>
      </c>
      <c r="G898" s="43"/>
      <c r="H898" s="135"/>
      <c r="I898" s="42">
        <f>'Plt. Class.'!G$85</f>
        <v>57067155.487784423</v>
      </c>
      <c r="J898" s="135">
        <f t="shared" ref="J898:X898" si="523">+J85+J356+J627</f>
        <v>36815804.467409268</v>
      </c>
      <c r="K898" s="135">
        <f t="shared" si="523"/>
        <v>18882596.646328248</v>
      </c>
      <c r="L898" s="135">
        <f t="shared" si="523"/>
        <v>66503.247798647324</v>
      </c>
      <c r="M898" s="135">
        <f t="shared" si="523"/>
        <v>831599.07698396256</v>
      </c>
      <c r="N898" s="135">
        <f t="shared" si="523"/>
        <v>470652.04926429014</v>
      </c>
      <c r="O898" s="135">
        <f t="shared" si="523"/>
        <v>0</v>
      </c>
      <c r="P898" s="135">
        <f t="shared" si="523"/>
        <v>0</v>
      </c>
      <c r="Q898" s="135">
        <f t="shared" si="523"/>
        <v>0</v>
      </c>
      <c r="R898" s="135">
        <f t="shared" si="523"/>
        <v>0</v>
      </c>
      <c r="S898" s="135">
        <f t="shared" si="523"/>
        <v>0</v>
      </c>
      <c r="T898" s="135">
        <f t="shared" si="523"/>
        <v>0</v>
      </c>
      <c r="U898" s="135">
        <f t="shared" si="523"/>
        <v>0</v>
      </c>
      <c r="V898" s="135">
        <f t="shared" si="523"/>
        <v>0</v>
      </c>
      <c r="W898" s="135">
        <f t="shared" si="523"/>
        <v>0</v>
      </c>
      <c r="X898" s="135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 x14ac:dyDescent="0.2">
      <c r="A899" s="44">
        <f t="shared" si="514"/>
        <v>870</v>
      </c>
      <c r="B899" s="44"/>
      <c r="C899" s="136">
        <v>38300</v>
      </c>
      <c r="E899" s="137" t="s">
        <v>284</v>
      </c>
      <c r="G899" s="43"/>
      <c r="H899" s="135"/>
      <c r="I899" s="42">
        <f>'Plt. Class.'!G$86</f>
        <v>12779948.061638121</v>
      </c>
      <c r="J899" s="135">
        <f t="shared" ref="J899:X899" si="524">+J86+J357+J628</f>
        <v>8244743.6694409866</v>
      </c>
      <c r="K899" s="135">
        <f t="shared" si="524"/>
        <v>4228677.6403388968</v>
      </c>
      <c r="L899" s="135">
        <f t="shared" si="524"/>
        <v>14893.121017375583</v>
      </c>
      <c r="M899" s="135">
        <f t="shared" si="524"/>
        <v>186233.09539646123</v>
      </c>
      <c r="N899" s="135">
        <f t="shared" si="524"/>
        <v>105400.53544439764</v>
      </c>
      <c r="O899" s="135">
        <f t="shared" si="524"/>
        <v>0</v>
      </c>
      <c r="P899" s="135">
        <f t="shared" si="524"/>
        <v>0</v>
      </c>
      <c r="Q899" s="135">
        <f t="shared" si="524"/>
        <v>0</v>
      </c>
      <c r="R899" s="135">
        <f t="shared" si="524"/>
        <v>0</v>
      </c>
      <c r="S899" s="135">
        <f t="shared" si="524"/>
        <v>0</v>
      </c>
      <c r="T899" s="135">
        <f t="shared" si="524"/>
        <v>0</v>
      </c>
      <c r="U899" s="135">
        <f t="shared" si="524"/>
        <v>0</v>
      </c>
      <c r="V899" s="135">
        <f t="shared" si="524"/>
        <v>0</v>
      </c>
      <c r="W899" s="135">
        <f t="shared" si="524"/>
        <v>0</v>
      </c>
      <c r="X899" s="135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 x14ac:dyDescent="0.2">
      <c r="A900" s="44">
        <f t="shared" si="514"/>
        <v>871</v>
      </c>
      <c r="B900" s="44"/>
      <c r="C900" s="136">
        <v>38400</v>
      </c>
      <c r="E900" s="137" t="s">
        <v>285</v>
      </c>
      <c r="G900" s="43"/>
      <c r="H900" s="135"/>
      <c r="I900" s="42">
        <f>'Plt. Class.'!G$87</f>
        <v>252586.66062917048</v>
      </c>
      <c r="J900" s="135">
        <f t="shared" ref="J900:X900" si="525">+J87+J358+J629</f>
        <v>162951.5441818359</v>
      </c>
      <c r="K900" s="135">
        <f t="shared" si="525"/>
        <v>83576.831368869709</v>
      </c>
      <c r="L900" s="135">
        <f t="shared" si="525"/>
        <v>294.35203382531029</v>
      </c>
      <c r="M900" s="135">
        <f t="shared" si="525"/>
        <v>3680.7657932528678</v>
      </c>
      <c r="N900" s="135">
        <f t="shared" si="525"/>
        <v>2083.1672513866574</v>
      </c>
      <c r="O900" s="135">
        <f t="shared" si="525"/>
        <v>0</v>
      </c>
      <c r="P900" s="135">
        <f t="shared" si="525"/>
        <v>0</v>
      </c>
      <c r="Q900" s="135">
        <f t="shared" si="525"/>
        <v>0</v>
      </c>
      <c r="R900" s="135">
        <f t="shared" si="525"/>
        <v>0</v>
      </c>
      <c r="S900" s="135">
        <f t="shared" si="525"/>
        <v>0</v>
      </c>
      <c r="T900" s="135">
        <f t="shared" si="525"/>
        <v>0</v>
      </c>
      <c r="U900" s="135">
        <f t="shared" si="525"/>
        <v>0</v>
      </c>
      <c r="V900" s="135">
        <f t="shared" si="525"/>
        <v>0</v>
      </c>
      <c r="W900" s="135">
        <f t="shared" si="525"/>
        <v>0</v>
      </c>
      <c r="X900" s="135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 x14ac:dyDescent="0.2">
      <c r="A901" s="44">
        <f t="shared" si="514"/>
        <v>872</v>
      </c>
      <c r="B901" s="44"/>
      <c r="C901" s="136">
        <v>38500</v>
      </c>
      <c r="E901" s="137" t="s">
        <v>286</v>
      </c>
      <c r="G901" s="43"/>
      <c r="H901" s="135"/>
      <c r="I901" s="42">
        <f>'Plt. Class.'!G$88</f>
        <v>5241042.9322416978</v>
      </c>
      <c r="J901" s="135">
        <f t="shared" ref="J901:X901" si="526">+J88+J359+J630</f>
        <v>0</v>
      </c>
      <c r="K901" s="135">
        <f t="shared" si="526"/>
        <v>5186792.6839907728</v>
      </c>
      <c r="L901" s="135">
        <f t="shared" si="526"/>
        <v>2635.8401265980415</v>
      </c>
      <c r="M901" s="135">
        <f t="shared" si="526"/>
        <v>32960.22809281214</v>
      </c>
      <c r="N901" s="135">
        <f t="shared" si="526"/>
        <v>18654.180031514898</v>
      </c>
      <c r="O901" s="135">
        <f t="shared" si="526"/>
        <v>0</v>
      </c>
      <c r="P901" s="135">
        <f t="shared" si="526"/>
        <v>0</v>
      </c>
      <c r="Q901" s="135">
        <f t="shared" si="526"/>
        <v>0</v>
      </c>
      <c r="R901" s="135">
        <f t="shared" si="526"/>
        <v>0</v>
      </c>
      <c r="S901" s="135">
        <f t="shared" si="526"/>
        <v>0</v>
      </c>
      <c r="T901" s="135">
        <f t="shared" si="526"/>
        <v>0</v>
      </c>
      <c r="U901" s="135">
        <f t="shared" si="526"/>
        <v>0</v>
      </c>
      <c r="V901" s="135">
        <f t="shared" si="526"/>
        <v>0</v>
      </c>
      <c r="W901" s="135">
        <f t="shared" si="526"/>
        <v>0</v>
      </c>
      <c r="X901" s="135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 x14ac:dyDescent="0.2">
      <c r="A902" s="44">
        <f t="shared" si="514"/>
        <v>873</v>
      </c>
      <c r="B902" s="44"/>
      <c r="C902" s="136">
        <v>38600</v>
      </c>
      <c r="E902" s="137" t="s">
        <v>287</v>
      </c>
      <c r="G902" s="43"/>
      <c r="H902" s="135"/>
      <c r="I902" s="42">
        <f>'Plt. Class.'!G$89</f>
        <v>0</v>
      </c>
      <c r="J902" s="135">
        <f t="shared" ref="J902:X902" si="527">+J89+J360+J631</f>
        <v>0</v>
      </c>
      <c r="K902" s="135">
        <f t="shared" si="527"/>
        <v>0</v>
      </c>
      <c r="L902" s="135">
        <f t="shared" si="527"/>
        <v>0</v>
      </c>
      <c r="M902" s="135">
        <f t="shared" si="527"/>
        <v>0</v>
      </c>
      <c r="N902" s="135">
        <f t="shared" si="527"/>
        <v>0</v>
      </c>
      <c r="O902" s="135">
        <f t="shared" si="527"/>
        <v>0</v>
      </c>
      <c r="P902" s="135">
        <f t="shared" si="527"/>
        <v>0</v>
      </c>
      <c r="Q902" s="135">
        <f t="shared" si="527"/>
        <v>0</v>
      </c>
      <c r="R902" s="135">
        <f t="shared" si="527"/>
        <v>0</v>
      </c>
      <c r="S902" s="135">
        <f t="shared" si="527"/>
        <v>0</v>
      </c>
      <c r="T902" s="135">
        <f t="shared" si="527"/>
        <v>0</v>
      </c>
      <c r="U902" s="135">
        <f t="shared" si="527"/>
        <v>0</v>
      </c>
      <c r="V902" s="135">
        <f t="shared" si="527"/>
        <v>0</v>
      </c>
      <c r="W902" s="135">
        <f t="shared" si="527"/>
        <v>0</v>
      </c>
      <c r="X902" s="135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 x14ac:dyDescent="0.2">
      <c r="A903" s="44">
        <f t="shared" si="514"/>
        <v>874</v>
      </c>
      <c r="B903" s="44"/>
      <c r="C903" s="44"/>
      <c r="D903" s="44"/>
      <c r="E903" s="44"/>
      <c r="G903" s="43"/>
      <c r="H903" s="135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 x14ac:dyDescent="0.2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5"/>
      <c r="I904" s="42">
        <f>'Plt. Class.'!G$91</f>
        <v>635629618.90292406</v>
      </c>
      <c r="J904" s="42">
        <f>SUM(J882:J902)</f>
        <v>371902633.39451444</v>
      </c>
      <c r="K904" s="42">
        <f t="shared" ref="K904:X904" si="528">SUM(K882:K902)</f>
        <v>153467767.04617906</v>
      </c>
      <c r="L904" s="42">
        <f t="shared" si="528"/>
        <v>5186759.9587344201</v>
      </c>
      <c r="M904" s="42">
        <f t="shared" si="528"/>
        <v>55501368.627459653</v>
      </c>
      <c r="N904" s="42">
        <f t="shared" si="528"/>
        <v>49571089.876036465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 x14ac:dyDescent="0.2">
      <c r="A905" s="44">
        <f t="shared" si="514"/>
        <v>876</v>
      </c>
      <c r="B905" s="44"/>
      <c r="C905" s="44"/>
      <c r="D905" s="44"/>
      <c r="E905" s="44"/>
      <c r="G905" s="43"/>
      <c r="H905" s="135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 x14ac:dyDescent="0.2">
      <c r="A906" s="44">
        <f t="shared" si="514"/>
        <v>877</v>
      </c>
      <c r="B906" s="44"/>
      <c r="C906" s="44"/>
      <c r="D906" s="44" t="s">
        <v>148</v>
      </c>
      <c r="E906" s="44"/>
      <c r="G906" s="43"/>
      <c r="H906" s="135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 x14ac:dyDescent="0.2">
      <c r="A907" s="44">
        <f t="shared" si="514"/>
        <v>878</v>
      </c>
      <c r="B907" s="44"/>
      <c r="C907" s="44"/>
      <c r="D907" s="44"/>
      <c r="E907" s="44"/>
      <c r="G907" s="43"/>
      <c r="H907" s="135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 x14ac:dyDescent="0.2">
      <c r="A908" s="44">
        <f t="shared" si="514"/>
        <v>879</v>
      </c>
      <c r="B908" s="44"/>
      <c r="C908" s="136">
        <v>38900</v>
      </c>
      <c r="E908" s="137" t="s">
        <v>115</v>
      </c>
      <c r="G908" s="43"/>
      <c r="H908" s="135"/>
      <c r="I908" s="42">
        <f>'Plt. Class.'!G$95</f>
        <v>1211697.3000000003</v>
      </c>
      <c r="J908" s="135">
        <f t="shared" ref="J908:X908" si="529">+J95+J366+J637</f>
        <v>697056.00230995845</v>
      </c>
      <c r="K908" s="135">
        <f t="shared" si="529"/>
        <v>293635.20865230547</v>
      </c>
      <c r="L908" s="135">
        <f t="shared" si="529"/>
        <v>10323.624624334489</v>
      </c>
      <c r="M908" s="135">
        <f t="shared" si="529"/>
        <v>111046.48101695982</v>
      </c>
      <c r="N908" s="135">
        <f t="shared" si="529"/>
        <v>99635.983396441865</v>
      </c>
      <c r="O908" s="135">
        <f t="shared" si="529"/>
        <v>0</v>
      </c>
      <c r="P908" s="135">
        <f t="shared" si="529"/>
        <v>0</v>
      </c>
      <c r="Q908" s="135">
        <f t="shared" si="529"/>
        <v>0</v>
      </c>
      <c r="R908" s="135">
        <f t="shared" si="529"/>
        <v>0</v>
      </c>
      <c r="S908" s="135">
        <f t="shared" si="529"/>
        <v>0</v>
      </c>
      <c r="T908" s="135">
        <f t="shared" si="529"/>
        <v>0</v>
      </c>
      <c r="U908" s="135">
        <f t="shared" si="529"/>
        <v>0</v>
      </c>
      <c r="V908" s="135">
        <f t="shared" si="529"/>
        <v>0</v>
      </c>
      <c r="W908" s="135">
        <f t="shared" si="529"/>
        <v>0</v>
      </c>
      <c r="X908" s="135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 x14ac:dyDescent="0.2">
      <c r="A909" s="44">
        <f t="shared" si="514"/>
        <v>880</v>
      </c>
      <c r="B909" s="44"/>
      <c r="C909" s="136">
        <v>39000</v>
      </c>
      <c r="E909" s="137" t="s">
        <v>139</v>
      </c>
      <c r="G909" s="43"/>
      <c r="H909" s="135"/>
      <c r="I909" s="42">
        <f>'Plt. Class.'!G$96</f>
        <v>7595599.7675585095</v>
      </c>
      <c r="J909" s="135">
        <f t="shared" ref="J909:X909" si="531">+J96+J367+J638</f>
        <v>4369538.8354177093</v>
      </c>
      <c r="K909" s="135">
        <f t="shared" si="531"/>
        <v>1840670.5392398296</v>
      </c>
      <c r="L909" s="135">
        <f t="shared" si="531"/>
        <v>64714.282021554667</v>
      </c>
      <c r="M909" s="135">
        <f t="shared" si="531"/>
        <v>696101.76188443275</v>
      </c>
      <c r="N909" s="135">
        <f t="shared" si="531"/>
        <v>624574.34899498173</v>
      </c>
      <c r="O909" s="135">
        <f t="shared" si="531"/>
        <v>0</v>
      </c>
      <c r="P909" s="135">
        <f t="shared" si="531"/>
        <v>0</v>
      </c>
      <c r="Q909" s="135">
        <f t="shared" si="531"/>
        <v>0</v>
      </c>
      <c r="R909" s="135">
        <f t="shared" si="531"/>
        <v>0</v>
      </c>
      <c r="S909" s="135">
        <f t="shared" si="531"/>
        <v>0</v>
      </c>
      <c r="T909" s="135">
        <f t="shared" si="531"/>
        <v>0</v>
      </c>
      <c r="U909" s="135">
        <f t="shared" si="531"/>
        <v>0</v>
      </c>
      <c r="V909" s="135">
        <f t="shared" si="531"/>
        <v>0</v>
      </c>
      <c r="W909" s="135">
        <f t="shared" si="531"/>
        <v>0</v>
      </c>
      <c r="X909" s="135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 x14ac:dyDescent="0.2">
      <c r="A910" s="44">
        <f t="shared" si="514"/>
        <v>881</v>
      </c>
      <c r="B910" s="44"/>
      <c r="C910" s="136">
        <v>39001</v>
      </c>
      <c r="E910" s="137" t="s">
        <v>291</v>
      </c>
      <c r="G910" s="43"/>
      <c r="H910" s="135"/>
      <c r="I910" s="42">
        <f>'Plt. Class.'!G$97</f>
        <v>0</v>
      </c>
      <c r="J910" s="135">
        <f t="shared" ref="J910:X910" si="532">+J97+J368+J639</f>
        <v>0</v>
      </c>
      <c r="K910" s="135">
        <f t="shared" si="532"/>
        <v>0</v>
      </c>
      <c r="L910" s="135">
        <f t="shared" si="532"/>
        <v>0</v>
      </c>
      <c r="M910" s="135">
        <f t="shared" si="532"/>
        <v>0</v>
      </c>
      <c r="N910" s="135">
        <f t="shared" si="532"/>
        <v>0</v>
      </c>
      <c r="O910" s="135">
        <f t="shared" si="532"/>
        <v>0</v>
      </c>
      <c r="P910" s="135">
        <f t="shared" si="532"/>
        <v>0</v>
      </c>
      <c r="Q910" s="135">
        <f t="shared" si="532"/>
        <v>0</v>
      </c>
      <c r="R910" s="135">
        <f t="shared" si="532"/>
        <v>0</v>
      </c>
      <c r="S910" s="135">
        <f t="shared" si="532"/>
        <v>0</v>
      </c>
      <c r="T910" s="135">
        <f t="shared" si="532"/>
        <v>0</v>
      </c>
      <c r="U910" s="135">
        <f t="shared" si="532"/>
        <v>0</v>
      </c>
      <c r="V910" s="135">
        <f t="shared" si="532"/>
        <v>0</v>
      </c>
      <c r="W910" s="135">
        <f t="shared" si="532"/>
        <v>0</v>
      </c>
      <c r="X910" s="135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 x14ac:dyDescent="0.2">
      <c r="A911" s="44">
        <f t="shared" si="514"/>
        <v>882</v>
      </c>
      <c r="B911" s="44"/>
      <c r="C911" s="136">
        <v>39002</v>
      </c>
      <c r="E911" s="137" t="s">
        <v>292</v>
      </c>
      <c r="G911" s="43"/>
      <c r="H911" s="135"/>
      <c r="I911" s="42">
        <f>'Plt. Class.'!G$98</f>
        <v>173114.85000000003</v>
      </c>
      <c r="J911" s="135">
        <f t="shared" ref="J911:X911" si="533">+J98+J369+J640</f>
        <v>99588.193587200454</v>
      </c>
      <c r="K911" s="135">
        <f t="shared" si="533"/>
        <v>41951.579078836403</v>
      </c>
      <c r="L911" s="135">
        <f t="shared" si="533"/>
        <v>1474.9333255904519</v>
      </c>
      <c r="M911" s="135">
        <f t="shared" si="533"/>
        <v>15865.17928551862</v>
      </c>
      <c r="N911" s="135">
        <f t="shared" si="533"/>
        <v>14234.964722854069</v>
      </c>
      <c r="O911" s="135">
        <f t="shared" si="533"/>
        <v>0</v>
      </c>
      <c r="P911" s="135">
        <f t="shared" si="533"/>
        <v>0</v>
      </c>
      <c r="Q911" s="135">
        <f t="shared" si="533"/>
        <v>0</v>
      </c>
      <c r="R911" s="135">
        <f t="shared" si="533"/>
        <v>0</v>
      </c>
      <c r="S911" s="135">
        <f t="shared" si="533"/>
        <v>0</v>
      </c>
      <c r="T911" s="135">
        <f t="shared" si="533"/>
        <v>0</v>
      </c>
      <c r="U911" s="135">
        <f t="shared" si="533"/>
        <v>0</v>
      </c>
      <c r="V911" s="135">
        <f t="shared" si="533"/>
        <v>0</v>
      </c>
      <c r="W911" s="135">
        <f t="shared" si="533"/>
        <v>0</v>
      </c>
      <c r="X911" s="135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 x14ac:dyDescent="0.2">
      <c r="A912" s="44">
        <f t="shared" si="514"/>
        <v>883</v>
      </c>
      <c r="B912" s="44"/>
      <c r="C912" s="136">
        <v>39003</v>
      </c>
      <c r="E912" s="137" t="s">
        <v>278</v>
      </c>
      <c r="G912" s="43"/>
      <c r="H912" s="135"/>
      <c r="I912" s="42">
        <f>'Plt. Class.'!G$99</f>
        <v>709199.17999999982</v>
      </c>
      <c r="J912" s="135">
        <f t="shared" ref="J912:X912" si="534">+J99+J370+J641</f>
        <v>407982.70760552189</v>
      </c>
      <c r="K912" s="135">
        <f t="shared" si="534"/>
        <v>171862.93077928279</v>
      </c>
      <c r="L912" s="135">
        <f t="shared" si="534"/>
        <v>6042.3557254817888</v>
      </c>
      <c r="M912" s="135">
        <f t="shared" si="534"/>
        <v>64994.840938502901</v>
      </c>
      <c r="N912" s="135">
        <f t="shared" si="534"/>
        <v>58316.344951210303</v>
      </c>
      <c r="O912" s="135">
        <f t="shared" si="534"/>
        <v>0</v>
      </c>
      <c r="P912" s="135">
        <f t="shared" si="534"/>
        <v>0</v>
      </c>
      <c r="Q912" s="135">
        <f t="shared" si="534"/>
        <v>0</v>
      </c>
      <c r="R912" s="135">
        <f t="shared" si="534"/>
        <v>0</v>
      </c>
      <c r="S912" s="135">
        <f t="shared" si="534"/>
        <v>0</v>
      </c>
      <c r="T912" s="135">
        <f t="shared" si="534"/>
        <v>0</v>
      </c>
      <c r="U912" s="135">
        <f t="shared" si="534"/>
        <v>0</v>
      </c>
      <c r="V912" s="135">
        <f t="shared" si="534"/>
        <v>0</v>
      </c>
      <c r="W912" s="135">
        <f t="shared" si="534"/>
        <v>0</v>
      </c>
      <c r="X912" s="135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 x14ac:dyDescent="0.2">
      <c r="A913" s="44">
        <f t="shared" si="514"/>
        <v>884</v>
      </c>
      <c r="B913" s="44"/>
      <c r="C913" s="136">
        <v>39004</v>
      </c>
      <c r="E913" s="137" t="s">
        <v>293</v>
      </c>
      <c r="G913" s="43"/>
      <c r="H913" s="135"/>
      <c r="I913" s="42">
        <f>'Plt. Class.'!G$100</f>
        <v>12954.74</v>
      </c>
      <c r="J913" s="135">
        <f t="shared" ref="J913:X913" si="535">+J100+J371+J642</f>
        <v>7452.5042478553914</v>
      </c>
      <c r="K913" s="135">
        <f t="shared" si="535"/>
        <v>3139.3713454147064</v>
      </c>
      <c r="L913" s="135">
        <f t="shared" si="535"/>
        <v>110.37399593599073</v>
      </c>
      <c r="M913" s="135">
        <f t="shared" si="535"/>
        <v>1187.2423001104728</v>
      </c>
      <c r="N913" s="135">
        <f t="shared" si="535"/>
        <v>1065.2481106834364</v>
      </c>
      <c r="O913" s="135">
        <f t="shared" si="535"/>
        <v>0</v>
      </c>
      <c r="P913" s="135">
        <f t="shared" si="535"/>
        <v>0</v>
      </c>
      <c r="Q913" s="135">
        <f t="shared" si="535"/>
        <v>0</v>
      </c>
      <c r="R913" s="135">
        <f t="shared" si="535"/>
        <v>0</v>
      </c>
      <c r="S913" s="135">
        <f t="shared" si="535"/>
        <v>0</v>
      </c>
      <c r="T913" s="135">
        <f t="shared" si="535"/>
        <v>0</v>
      </c>
      <c r="U913" s="135">
        <f t="shared" si="535"/>
        <v>0</v>
      </c>
      <c r="V913" s="135">
        <f t="shared" si="535"/>
        <v>0</v>
      </c>
      <c r="W913" s="135">
        <f t="shared" si="535"/>
        <v>0</v>
      </c>
      <c r="X913" s="135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 x14ac:dyDescent="0.2">
      <c r="A914" s="44">
        <f t="shared" si="514"/>
        <v>885</v>
      </c>
      <c r="B914" s="44"/>
      <c r="C914" s="136">
        <v>39009</v>
      </c>
      <c r="E914" s="137" t="s">
        <v>294</v>
      </c>
      <c r="G914" s="43"/>
      <c r="H914" s="135"/>
      <c r="I914" s="42">
        <f>'Plt. Class.'!G$101</f>
        <v>1246194.18</v>
      </c>
      <c r="J914" s="135">
        <f t="shared" ref="J914:X914" si="536">+J101+J372+J643</f>
        <v>716901.10493168258</v>
      </c>
      <c r="K914" s="135">
        <f t="shared" si="536"/>
        <v>301994.96859949152</v>
      </c>
      <c r="L914" s="135">
        <f t="shared" si="536"/>
        <v>10617.537006437437</v>
      </c>
      <c r="M914" s="135">
        <f t="shared" si="536"/>
        <v>114207.9613058606</v>
      </c>
      <c r="N914" s="135">
        <f t="shared" si="536"/>
        <v>102472.6081565276</v>
      </c>
      <c r="O914" s="135">
        <f t="shared" si="536"/>
        <v>0</v>
      </c>
      <c r="P914" s="135">
        <f t="shared" si="536"/>
        <v>0</v>
      </c>
      <c r="Q914" s="135">
        <f t="shared" si="536"/>
        <v>0</v>
      </c>
      <c r="R914" s="135">
        <f t="shared" si="536"/>
        <v>0</v>
      </c>
      <c r="S914" s="135">
        <f t="shared" si="536"/>
        <v>0</v>
      </c>
      <c r="T914" s="135">
        <f t="shared" si="536"/>
        <v>0</v>
      </c>
      <c r="U914" s="135">
        <f t="shared" si="536"/>
        <v>0</v>
      </c>
      <c r="V914" s="135">
        <f t="shared" si="536"/>
        <v>0</v>
      </c>
      <c r="W914" s="135">
        <f t="shared" si="536"/>
        <v>0</v>
      </c>
      <c r="X914" s="135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 x14ac:dyDescent="0.2">
      <c r="A915" s="44">
        <f t="shared" si="514"/>
        <v>886</v>
      </c>
      <c r="B915" s="44"/>
      <c r="C915" s="136">
        <v>39100</v>
      </c>
      <c r="E915" s="137" t="s">
        <v>295</v>
      </c>
      <c r="G915" s="43"/>
      <c r="H915" s="135"/>
      <c r="I915" s="42">
        <f>'Plt. Class.'!G$102</f>
        <v>1866038.1465637307</v>
      </c>
      <c r="J915" s="135">
        <f t="shared" ref="J915:X915" si="537">+J102+J373+J644</f>
        <v>1073480.2253018129</v>
      </c>
      <c r="K915" s="135">
        <f t="shared" si="537"/>
        <v>452204.11114178627</v>
      </c>
      <c r="L915" s="135">
        <f t="shared" si="537"/>
        <v>15898.588995628546</v>
      </c>
      <c r="M915" s="135">
        <f t="shared" si="537"/>
        <v>171013.80816752842</v>
      </c>
      <c r="N915" s="135">
        <f t="shared" si="537"/>
        <v>153441.4129569745</v>
      </c>
      <c r="O915" s="135">
        <f t="shared" si="537"/>
        <v>0</v>
      </c>
      <c r="P915" s="135">
        <f t="shared" si="537"/>
        <v>0</v>
      </c>
      <c r="Q915" s="135">
        <f t="shared" si="537"/>
        <v>0</v>
      </c>
      <c r="R915" s="135">
        <f t="shared" si="537"/>
        <v>0</v>
      </c>
      <c r="S915" s="135">
        <f t="shared" si="537"/>
        <v>0</v>
      </c>
      <c r="T915" s="135">
        <f t="shared" si="537"/>
        <v>0</v>
      </c>
      <c r="U915" s="135">
        <f t="shared" si="537"/>
        <v>0</v>
      </c>
      <c r="V915" s="135">
        <f t="shared" si="537"/>
        <v>0</v>
      </c>
      <c r="W915" s="135">
        <f t="shared" si="537"/>
        <v>0</v>
      </c>
      <c r="X915" s="135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 x14ac:dyDescent="0.2">
      <c r="A916" s="44">
        <f t="shared" si="514"/>
        <v>887</v>
      </c>
      <c r="B916" s="44"/>
      <c r="C916" s="136">
        <v>39102</v>
      </c>
      <c r="E916" s="137" t="s">
        <v>296</v>
      </c>
      <c r="G916" s="43"/>
      <c r="H916" s="135"/>
      <c r="I916" s="42">
        <f>'Plt. Class.'!G$103</f>
        <v>0</v>
      </c>
      <c r="J916" s="135">
        <f t="shared" ref="J916:X916" si="538">+J103+J374+J645</f>
        <v>0</v>
      </c>
      <c r="K916" s="135">
        <f t="shared" si="538"/>
        <v>0</v>
      </c>
      <c r="L916" s="135">
        <f t="shared" si="538"/>
        <v>0</v>
      </c>
      <c r="M916" s="135">
        <f t="shared" si="538"/>
        <v>0</v>
      </c>
      <c r="N916" s="135">
        <f t="shared" si="538"/>
        <v>0</v>
      </c>
      <c r="O916" s="135">
        <f t="shared" si="538"/>
        <v>0</v>
      </c>
      <c r="P916" s="135">
        <f t="shared" si="538"/>
        <v>0</v>
      </c>
      <c r="Q916" s="135">
        <f t="shared" si="538"/>
        <v>0</v>
      </c>
      <c r="R916" s="135">
        <f t="shared" si="538"/>
        <v>0</v>
      </c>
      <c r="S916" s="135">
        <f t="shared" si="538"/>
        <v>0</v>
      </c>
      <c r="T916" s="135">
        <f t="shared" si="538"/>
        <v>0</v>
      </c>
      <c r="U916" s="135">
        <f t="shared" si="538"/>
        <v>0</v>
      </c>
      <c r="V916" s="135">
        <f t="shared" si="538"/>
        <v>0</v>
      </c>
      <c r="W916" s="135">
        <f t="shared" si="538"/>
        <v>0</v>
      </c>
      <c r="X916" s="135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 x14ac:dyDescent="0.2">
      <c r="A917" s="44">
        <f t="shared" si="514"/>
        <v>888</v>
      </c>
      <c r="B917" s="44"/>
      <c r="C917" s="136">
        <v>39103</v>
      </c>
      <c r="E917" s="137" t="s">
        <v>297</v>
      </c>
      <c r="G917" s="43"/>
      <c r="H917" s="135"/>
      <c r="I917" s="42">
        <f>'Plt. Class.'!G$104</f>
        <v>0</v>
      </c>
      <c r="J917" s="135">
        <f t="shared" ref="J917:X917" si="539">+J104+J375+J646</f>
        <v>0</v>
      </c>
      <c r="K917" s="135">
        <f t="shared" si="539"/>
        <v>0</v>
      </c>
      <c r="L917" s="135">
        <f t="shared" si="539"/>
        <v>0</v>
      </c>
      <c r="M917" s="135">
        <f t="shared" si="539"/>
        <v>0</v>
      </c>
      <c r="N917" s="135">
        <f t="shared" si="539"/>
        <v>0</v>
      </c>
      <c r="O917" s="135">
        <f t="shared" si="539"/>
        <v>0</v>
      </c>
      <c r="P917" s="135">
        <f t="shared" si="539"/>
        <v>0</v>
      </c>
      <c r="Q917" s="135">
        <f t="shared" si="539"/>
        <v>0</v>
      </c>
      <c r="R917" s="135">
        <f t="shared" si="539"/>
        <v>0</v>
      </c>
      <c r="S917" s="135">
        <f t="shared" si="539"/>
        <v>0</v>
      </c>
      <c r="T917" s="135">
        <f t="shared" si="539"/>
        <v>0</v>
      </c>
      <c r="U917" s="135">
        <f t="shared" si="539"/>
        <v>0</v>
      </c>
      <c r="V917" s="135">
        <f t="shared" si="539"/>
        <v>0</v>
      </c>
      <c r="W917" s="135">
        <f t="shared" si="539"/>
        <v>0</v>
      </c>
      <c r="X917" s="135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 x14ac:dyDescent="0.2">
      <c r="A918" s="44">
        <f t="shared" si="514"/>
        <v>889</v>
      </c>
      <c r="B918" s="44"/>
      <c r="C918" s="136">
        <v>39200</v>
      </c>
      <c r="E918" s="137" t="s">
        <v>298</v>
      </c>
      <c r="G918" s="43"/>
      <c r="H918" s="135"/>
      <c r="I918" s="42">
        <f>'Plt. Class.'!G$105</f>
        <v>220986.89999999994</v>
      </c>
      <c r="J918" s="135">
        <f t="shared" ref="J918:X918" si="540">+J105+J376+J647</f>
        <v>127127.66222790995</v>
      </c>
      <c r="K918" s="135">
        <f t="shared" si="540"/>
        <v>53552.594770101525</v>
      </c>
      <c r="L918" s="135">
        <f t="shared" si="540"/>
        <v>1882.8017546092926</v>
      </c>
      <c r="M918" s="135">
        <f t="shared" si="540"/>
        <v>20252.43234910797</v>
      </c>
      <c r="N918" s="135">
        <f t="shared" si="540"/>
        <v>18171.408898271169</v>
      </c>
      <c r="O918" s="135">
        <f t="shared" si="540"/>
        <v>0</v>
      </c>
      <c r="P918" s="135">
        <f t="shared" si="540"/>
        <v>0</v>
      </c>
      <c r="Q918" s="135">
        <f t="shared" si="540"/>
        <v>0</v>
      </c>
      <c r="R918" s="135">
        <f t="shared" si="540"/>
        <v>0</v>
      </c>
      <c r="S918" s="135">
        <f t="shared" si="540"/>
        <v>0</v>
      </c>
      <c r="T918" s="135">
        <f t="shared" si="540"/>
        <v>0</v>
      </c>
      <c r="U918" s="135">
        <f t="shared" si="540"/>
        <v>0</v>
      </c>
      <c r="V918" s="135">
        <f t="shared" si="540"/>
        <v>0</v>
      </c>
      <c r="W918" s="135">
        <f t="shared" si="540"/>
        <v>0</v>
      </c>
      <c r="X918" s="135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 x14ac:dyDescent="0.2">
      <c r="A919" s="44">
        <f t="shared" si="514"/>
        <v>890</v>
      </c>
      <c r="B919" s="44"/>
      <c r="C919" s="136">
        <v>39201</v>
      </c>
      <c r="E919" s="137" t="s">
        <v>299</v>
      </c>
      <c r="G919" s="43"/>
      <c r="H919" s="135"/>
      <c r="I919" s="42">
        <f>'Plt. Class.'!G$106</f>
        <v>0</v>
      </c>
      <c r="J919" s="135">
        <f t="shared" ref="J919:X919" si="541">+J106+J377+J648</f>
        <v>0</v>
      </c>
      <c r="K919" s="135">
        <f t="shared" si="541"/>
        <v>0</v>
      </c>
      <c r="L919" s="135">
        <f t="shared" si="541"/>
        <v>0</v>
      </c>
      <c r="M919" s="135">
        <f t="shared" si="541"/>
        <v>0</v>
      </c>
      <c r="N919" s="135">
        <f t="shared" si="541"/>
        <v>0</v>
      </c>
      <c r="O919" s="135">
        <f t="shared" si="541"/>
        <v>0</v>
      </c>
      <c r="P919" s="135">
        <f t="shared" si="541"/>
        <v>0</v>
      </c>
      <c r="Q919" s="135">
        <f t="shared" si="541"/>
        <v>0</v>
      </c>
      <c r="R919" s="135">
        <f t="shared" si="541"/>
        <v>0</v>
      </c>
      <c r="S919" s="135">
        <f t="shared" si="541"/>
        <v>0</v>
      </c>
      <c r="T919" s="135">
        <f t="shared" si="541"/>
        <v>0</v>
      </c>
      <c r="U919" s="135">
        <f t="shared" si="541"/>
        <v>0</v>
      </c>
      <c r="V919" s="135">
        <f t="shared" si="541"/>
        <v>0</v>
      </c>
      <c r="W919" s="135">
        <f t="shared" si="541"/>
        <v>0</v>
      </c>
      <c r="X919" s="135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 x14ac:dyDescent="0.2">
      <c r="A920" s="44">
        <f t="shared" si="514"/>
        <v>891</v>
      </c>
      <c r="B920" s="44"/>
      <c r="C920" s="136">
        <v>39202</v>
      </c>
      <c r="E920" s="137" t="s">
        <v>300</v>
      </c>
      <c r="G920" s="43"/>
      <c r="H920" s="135"/>
      <c r="I920" s="42">
        <f>'Plt. Class.'!G$107</f>
        <v>0</v>
      </c>
      <c r="J920" s="135">
        <f t="shared" ref="J920:X920" si="542">+J107+J378+J649</f>
        <v>0</v>
      </c>
      <c r="K920" s="135">
        <f t="shared" si="542"/>
        <v>0</v>
      </c>
      <c r="L920" s="135">
        <f t="shared" si="542"/>
        <v>0</v>
      </c>
      <c r="M920" s="135">
        <f t="shared" si="542"/>
        <v>0</v>
      </c>
      <c r="N920" s="135">
        <f t="shared" si="542"/>
        <v>0</v>
      </c>
      <c r="O920" s="135">
        <f t="shared" si="542"/>
        <v>0</v>
      </c>
      <c r="P920" s="135">
        <f t="shared" si="542"/>
        <v>0</v>
      </c>
      <c r="Q920" s="135">
        <f t="shared" si="542"/>
        <v>0</v>
      </c>
      <c r="R920" s="135">
        <f t="shared" si="542"/>
        <v>0</v>
      </c>
      <c r="S920" s="135">
        <f t="shared" si="542"/>
        <v>0</v>
      </c>
      <c r="T920" s="135">
        <f t="shared" si="542"/>
        <v>0</v>
      </c>
      <c r="U920" s="135">
        <f t="shared" si="542"/>
        <v>0</v>
      </c>
      <c r="V920" s="135">
        <f t="shared" si="542"/>
        <v>0</v>
      </c>
      <c r="W920" s="135">
        <f t="shared" si="542"/>
        <v>0</v>
      </c>
      <c r="X920" s="135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 x14ac:dyDescent="0.2">
      <c r="A921" s="44">
        <f t="shared" si="514"/>
        <v>892</v>
      </c>
      <c r="B921" s="44"/>
      <c r="C921" s="136">
        <v>39300</v>
      </c>
      <c r="E921" s="137" t="s">
        <v>186</v>
      </c>
      <c r="G921" s="43"/>
      <c r="H921" s="135"/>
      <c r="I921" s="42">
        <f>'Plt. Class.'!G$108</f>
        <v>0</v>
      </c>
      <c r="J921" s="135">
        <f t="shared" ref="J921:X921" si="543">+J108+J379+J650</f>
        <v>0</v>
      </c>
      <c r="K921" s="135">
        <f t="shared" si="543"/>
        <v>0</v>
      </c>
      <c r="L921" s="135">
        <f t="shared" si="543"/>
        <v>0</v>
      </c>
      <c r="M921" s="135">
        <f t="shared" si="543"/>
        <v>0</v>
      </c>
      <c r="N921" s="135">
        <f t="shared" si="543"/>
        <v>0</v>
      </c>
      <c r="O921" s="135">
        <f t="shared" si="543"/>
        <v>0</v>
      </c>
      <c r="P921" s="135">
        <f t="shared" si="543"/>
        <v>0</v>
      </c>
      <c r="Q921" s="135">
        <f t="shared" si="543"/>
        <v>0</v>
      </c>
      <c r="R921" s="135">
        <f t="shared" si="543"/>
        <v>0</v>
      </c>
      <c r="S921" s="135">
        <f t="shared" si="543"/>
        <v>0</v>
      </c>
      <c r="T921" s="135">
        <f t="shared" si="543"/>
        <v>0</v>
      </c>
      <c r="U921" s="135">
        <f t="shared" si="543"/>
        <v>0</v>
      </c>
      <c r="V921" s="135">
        <f t="shared" si="543"/>
        <v>0</v>
      </c>
      <c r="W921" s="135">
        <f t="shared" si="543"/>
        <v>0</v>
      </c>
      <c r="X921" s="135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 x14ac:dyDescent="0.2">
      <c r="A922" s="44">
        <f t="shared" si="514"/>
        <v>893</v>
      </c>
      <c r="B922" s="44"/>
      <c r="C922" s="136">
        <v>39400</v>
      </c>
      <c r="E922" s="137" t="s">
        <v>301</v>
      </c>
      <c r="G922" s="43"/>
      <c r="H922" s="135"/>
      <c r="I922" s="42">
        <f>'Plt. Class.'!G$109</f>
        <v>4078360.7595184175</v>
      </c>
      <c r="J922" s="135">
        <f t="shared" ref="J922:X922" si="544">+J109+J380+J651</f>
        <v>2346168.3433706695</v>
      </c>
      <c r="K922" s="135">
        <f t="shared" si="544"/>
        <v>988324.65218876477</v>
      </c>
      <c r="L922" s="135">
        <f t="shared" si="544"/>
        <v>34747.511250445008</v>
      </c>
      <c r="M922" s="135">
        <f t="shared" si="544"/>
        <v>373762.99399377685</v>
      </c>
      <c r="N922" s="135">
        <f t="shared" si="544"/>
        <v>335357.25871476077</v>
      </c>
      <c r="O922" s="135">
        <f t="shared" si="544"/>
        <v>0</v>
      </c>
      <c r="P922" s="135">
        <f t="shared" si="544"/>
        <v>0</v>
      </c>
      <c r="Q922" s="135">
        <f t="shared" si="544"/>
        <v>0</v>
      </c>
      <c r="R922" s="135">
        <f t="shared" si="544"/>
        <v>0</v>
      </c>
      <c r="S922" s="135">
        <f t="shared" si="544"/>
        <v>0</v>
      </c>
      <c r="T922" s="135">
        <f t="shared" si="544"/>
        <v>0</v>
      </c>
      <c r="U922" s="135">
        <f t="shared" si="544"/>
        <v>0</v>
      </c>
      <c r="V922" s="135">
        <f t="shared" si="544"/>
        <v>0</v>
      </c>
      <c r="W922" s="135">
        <f t="shared" si="544"/>
        <v>0</v>
      </c>
      <c r="X922" s="135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 x14ac:dyDescent="0.2">
      <c r="A923" s="44">
        <f t="shared" si="514"/>
        <v>894</v>
      </c>
      <c r="B923" s="44"/>
      <c r="C923" s="136">
        <v>39600</v>
      </c>
      <c r="E923" s="137" t="s">
        <v>302</v>
      </c>
      <c r="G923" s="43"/>
      <c r="H923" s="135"/>
      <c r="I923" s="42">
        <f>'Plt. Class.'!G$110</f>
        <v>0</v>
      </c>
      <c r="J923" s="135">
        <f t="shared" ref="J923:X923" si="545">+J110+J381+J652</f>
        <v>0</v>
      </c>
      <c r="K923" s="135">
        <f t="shared" si="545"/>
        <v>0</v>
      </c>
      <c r="L923" s="135">
        <f t="shared" si="545"/>
        <v>0</v>
      </c>
      <c r="M923" s="135">
        <f t="shared" si="545"/>
        <v>0</v>
      </c>
      <c r="N923" s="135">
        <f t="shared" si="545"/>
        <v>0</v>
      </c>
      <c r="O923" s="135">
        <f t="shared" si="545"/>
        <v>0</v>
      </c>
      <c r="P923" s="135">
        <f t="shared" si="545"/>
        <v>0</v>
      </c>
      <c r="Q923" s="135">
        <f t="shared" si="545"/>
        <v>0</v>
      </c>
      <c r="R923" s="135">
        <f t="shared" si="545"/>
        <v>0</v>
      </c>
      <c r="S923" s="135">
        <f t="shared" si="545"/>
        <v>0</v>
      </c>
      <c r="T923" s="135">
        <f t="shared" si="545"/>
        <v>0</v>
      </c>
      <c r="U923" s="135">
        <f t="shared" si="545"/>
        <v>0</v>
      </c>
      <c r="V923" s="135">
        <f t="shared" si="545"/>
        <v>0</v>
      </c>
      <c r="W923" s="135">
        <f t="shared" si="545"/>
        <v>0</v>
      </c>
      <c r="X923" s="135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 x14ac:dyDescent="0.2">
      <c r="A924" s="44">
        <f t="shared" si="514"/>
        <v>895</v>
      </c>
      <c r="B924" s="44"/>
      <c r="C924" s="136">
        <v>39603</v>
      </c>
      <c r="E924" s="137" t="s">
        <v>303</v>
      </c>
      <c r="G924" s="43"/>
      <c r="H924" s="135"/>
      <c r="I924" s="42">
        <f>'Plt. Class.'!G$111</f>
        <v>39610.080000000009</v>
      </c>
      <c r="J924" s="135">
        <f t="shared" ref="J924:X924" si="546">+J111+J382+J653</f>
        <v>22786.585408730083</v>
      </c>
      <c r="K924" s="135">
        <f t="shared" si="546"/>
        <v>9598.8611227692854</v>
      </c>
      <c r="L924" s="135">
        <f t="shared" si="546"/>
        <v>337.47669261940177</v>
      </c>
      <c r="M924" s="135">
        <f t="shared" si="546"/>
        <v>3630.0815367008404</v>
      </c>
      <c r="N924" s="135">
        <f t="shared" si="546"/>
        <v>3257.0752391803912</v>
      </c>
      <c r="O924" s="135">
        <f t="shared" si="546"/>
        <v>0</v>
      </c>
      <c r="P924" s="135">
        <f t="shared" si="546"/>
        <v>0</v>
      </c>
      <c r="Q924" s="135">
        <f t="shared" si="546"/>
        <v>0</v>
      </c>
      <c r="R924" s="135">
        <f t="shared" si="546"/>
        <v>0</v>
      </c>
      <c r="S924" s="135">
        <f t="shared" si="546"/>
        <v>0</v>
      </c>
      <c r="T924" s="135">
        <f t="shared" si="546"/>
        <v>0</v>
      </c>
      <c r="U924" s="135">
        <f t="shared" si="546"/>
        <v>0</v>
      </c>
      <c r="V924" s="135">
        <f t="shared" si="546"/>
        <v>0</v>
      </c>
      <c r="W924" s="135">
        <f t="shared" si="546"/>
        <v>0</v>
      </c>
      <c r="X924" s="135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 x14ac:dyDescent="0.2">
      <c r="A925" s="44">
        <f t="shared" si="514"/>
        <v>896</v>
      </c>
      <c r="B925" s="44"/>
      <c r="C925" s="136">
        <v>39604</v>
      </c>
      <c r="E925" s="137" t="s">
        <v>304</v>
      </c>
      <c r="G925" s="43"/>
      <c r="H925" s="135"/>
      <c r="I925" s="42">
        <f>'Plt. Class.'!G$112</f>
        <v>62747.290000000008</v>
      </c>
      <c r="J925" s="135">
        <f t="shared" ref="J925:X925" si="547">+J112+J383+J654</f>
        <v>36096.783514483053</v>
      </c>
      <c r="K925" s="135">
        <f t="shared" si="547"/>
        <v>15205.789095607228</v>
      </c>
      <c r="L925" s="135">
        <f t="shared" si="547"/>
        <v>534.60502730694975</v>
      </c>
      <c r="M925" s="135">
        <f t="shared" si="547"/>
        <v>5750.5003500879884</v>
      </c>
      <c r="N925" s="135">
        <f t="shared" si="547"/>
        <v>5159.6120125147781</v>
      </c>
      <c r="O925" s="135">
        <f t="shared" si="547"/>
        <v>0</v>
      </c>
      <c r="P925" s="135">
        <f t="shared" si="547"/>
        <v>0</v>
      </c>
      <c r="Q925" s="135">
        <f t="shared" si="547"/>
        <v>0</v>
      </c>
      <c r="R925" s="135">
        <f t="shared" si="547"/>
        <v>0</v>
      </c>
      <c r="S925" s="135">
        <f t="shared" si="547"/>
        <v>0</v>
      </c>
      <c r="T925" s="135">
        <f t="shared" si="547"/>
        <v>0</v>
      </c>
      <c r="U925" s="135">
        <f t="shared" si="547"/>
        <v>0</v>
      </c>
      <c r="V925" s="135">
        <f t="shared" si="547"/>
        <v>0</v>
      </c>
      <c r="W925" s="135">
        <f t="shared" si="547"/>
        <v>0</v>
      </c>
      <c r="X925" s="135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 x14ac:dyDescent="0.2">
      <c r="A926" s="44">
        <f t="shared" si="514"/>
        <v>897</v>
      </c>
      <c r="B926" s="44"/>
      <c r="C926" s="136">
        <v>39605</v>
      </c>
      <c r="E926" s="140" t="s">
        <v>305</v>
      </c>
      <c r="G926" s="43"/>
      <c r="H926" s="135"/>
      <c r="I926" s="42">
        <f>'Plt. Class.'!G$113</f>
        <v>19427.230000000003</v>
      </c>
      <c r="J926" s="135">
        <f t="shared" ref="J926:X926" si="548">+J113+J384+J655</f>
        <v>11175.949042517543</v>
      </c>
      <c r="K926" s="135">
        <f t="shared" si="548"/>
        <v>4707.8744291881558</v>
      </c>
      <c r="L926" s="135">
        <f t="shared" si="548"/>
        <v>165.51941645046969</v>
      </c>
      <c r="M926" s="135">
        <f t="shared" si="548"/>
        <v>1780.416220624666</v>
      </c>
      <c r="N926" s="135">
        <f t="shared" si="548"/>
        <v>1597.4708912191661</v>
      </c>
      <c r="O926" s="135">
        <f t="shared" si="548"/>
        <v>0</v>
      </c>
      <c r="P926" s="135">
        <f t="shared" si="548"/>
        <v>0</v>
      </c>
      <c r="Q926" s="135">
        <f t="shared" si="548"/>
        <v>0</v>
      </c>
      <c r="R926" s="135">
        <f t="shared" si="548"/>
        <v>0</v>
      </c>
      <c r="S926" s="135">
        <f t="shared" si="548"/>
        <v>0</v>
      </c>
      <c r="T926" s="135">
        <f t="shared" si="548"/>
        <v>0</v>
      </c>
      <c r="U926" s="135">
        <f t="shared" si="548"/>
        <v>0</v>
      </c>
      <c r="V926" s="135">
        <f t="shared" si="548"/>
        <v>0</v>
      </c>
      <c r="W926" s="135">
        <f t="shared" si="548"/>
        <v>0</v>
      </c>
      <c r="X926" s="135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 x14ac:dyDescent="0.2">
      <c r="A927" s="44">
        <f t="shared" si="514"/>
        <v>898</v>
      </c>
      <c r="B927" s="44"/>
      <c r="C927" s="136">
        <v>39700</v>
      </c>
      <c r="E927" s="137" t="s">
        <v>306</v>
      </c>
      <c r="G927" s="43"/>
      <c r="H927" s="135"/>
      <c r="I927" s="42">
        <f>'Plt. Class.'!G$114</f>
        <v>524257.15000000008</v>
      </c>
      <c r="J927" s="135">
        <f t="shared" ref="J927:X927" si="549">+J114+J385+J656</f>
        <v>301590.66390707664</v>
      </c>
      <c r="K927" s="135">
        <f t="shared" si="549"/>
        <v>127045.22625222734</v>
      </c>
      <c r="L927" s="135">
        <f t="shared" si="549"/>
        <v>4466.6551813092428</v>
      </c>
      <c r="M927" s="135">
        <f t="shared" si="549"/>
        <v>48045.755037566261</v>
      </c>
      <c r="N927" s="135">
        <f t="shared" si="549"/>
        <v>43108.849621820511</v>
      </c>
      <c r="O927" s="135">
        <f t="shared" si="549"/>
        <v>0</v>
      </c>
      <c r="P927" s="135">
        <f t="shared" si="549"/>
        <v>0</v>
      </c>
      <c r="Q927" s="135">
        <f t="shared" si="549"/>
        <v>0</v>
      </c>
      <c r="R927" s="135">
        <f t="shared" si="549"/>
        <v>0</v>
      </c>
      <c r="S927" s="135">
        <f t="shared" si="549"/>
        <v>0</v>
      </c>
      <c r="T927" s="135">
        <f t="shared" si="549"/>
        <v>0</v>
      </c>
      <c r="U927" s="135">
        <f t="shared" si="549"/>
        <v>0</v>
      </c>
      <c r="V927" s="135">
        <f t="shared" si="549"/>
        <v>0</v>
      </c>
      <c r="W927" s="135">
        <f t="shared" si="549"/>
        <v>0</v>
      </c>
      <c r="X927" s="135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 x14ac:dyDescent="0.2">
      <c r="A928" s="44">
        <f t="shared" si="514"/>
        <v>899</v>
      </c>
      <c r="B928" s="44"/>
      <c r="C928" s="136">
        <v>39701</v>
      </c>
      <c r="E928" s="137" t="s">
        <v>307</v>
      </c>
      <c r="G928" s="43"/>
      <c r="H928" s="135"/>
      <c r="I928" s="42">
        <f>'Plt. Class.'!G$115</f>
        <v>0</v>
      </c>
      <c r="J928" s="135">
        <f t="shared" ref="J928:X928" si="550">+J115+J386+J657</f>
        <v>0</v>
      </c>
      <c r="K928" s="135">
        <f t="shared" si="550"/>
        <v>0</v>
      </c>
      <c r="L928" s="135">
        <f t="shared" si="550"/>
        <v>0</v>
      </c>
      <c r="M928" s="135">
        <f t="shared" si="550"/>
        <v>0</v>
      </c>
      <c r="N928" s="135">
        <f t="shared" si="550"/>
        <v>0</v>
      </c>
      <c r="O928" s="135">
        <f t="shared" si="550"/>
        <v>0</v>
      </c>
      <c r="P928" s="135">
        <f t="shared" si="550"/>
        <v>0</v>
      </c>
      <c r="Q928" s="135">
        <f t="shared" si="550"/>
        <v>0</v>
      </c>
      <c r="R928" s="135">
        <f t="shared" si="550"/>
        <v>0</v>
      </c>
      <c r="S928" s="135">
        <f t="shared" si="550"/>
        <v>0</v>
      </c>
      <c r="T928" s="135">
        <f t="shared" si="550"/>
        <v>0</v>
      </c>
      <c r="U928" s="135">
        <f t="shared" si="550"/>
        <v>0</v>
      </c>
      <c r="V928" s="135">
        <f t="shared" si="550"/>
        <v>0</v>
      </c>
      <c r="W928" s="135">
        <f t="shared" si="550"/>
        <v>0</v>
      </c>
      <c r="X928" s="135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 x14ac:dyDescent="0.2">
      <c r="A929" s="44">
        <f t="shared" si="514"/>
        <v>900</v>
      </c>
      <c r="B929" s="44"/>
      <c r="C929" s="136">
        <v>39702</v>
      </c>
      <c r="E929" s="137" t="s">
        <v>308</v>
      </c>
      <c r="G929" s="43"/>
      <c r="H929" s="135"/>
      <c r="I929" s="42">
        <f>'Plt. Class.'!G$116</f>
        <v>0</v>
      </c>
      <c r="J929" s="135">
        <f t="shared" ref="J929:X929" si="551">+J116+J387+J658</f>
        <v>0</v>
      </c>
      <c r="K929" s="135">
        <f t="shared" si="551"/>
        <v>0</v>
      </c>
      <c r="L929" s="135">
        <f t="shared" si="551"/>
        <v>0</v>
      </c>
      <c r="M929" s="135">
        <f t="shared" si="551"/>
        <v>0</v>
      </c>
      <c r="N929" s="135">
        <f t="shared" si="551"/>
        <v>0</v>
      </c>
      <c r="O929" s="135">
        <f t="shared" si="551"/>
        <v>0</v>
      </c>
      <c r="P929" s="135">
        <f t="shared" si="551"/>
        <v>0</v>
      </c>
      <c r="Q929" s="135">
        <f t="shared" si="551"/>
        <v>0</v>
      </c>
      <c r="R929" s="135">
        <f t="shared" si="551"/>
        <v>0</v>
      </c>
      <c r="S929" s="135">
        <f t="shared" si="551"/>
        <v>0</v>
      </c>
      <c r="T929" s="135">
        <f t="shared" si="551"/>
        <v>0</v>
      </c>
      <c r="U929" s="135">
        <f t="shared" si="551"/>
        <v>0</v>
      </c>
      <c r="V929" s="135">
        <f t="shared" si="551"/>
        <v>0</v>
      </c>
      <c r="W929" s="135">
        <f t="shared" si="551"/>
        <v>0</v>
      </c>
      <c r="X929" s="135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 x14ac:dyDescent="0.2">
      <c r="A930" s="44">
        <f t="shared" si="514"/>
        <v>901</v>
      </c>
      <c r="B930" s="44"/>
      <c r="C930" s="136">
        <v>39705</v>
      </c>
      <c r="E930" s="137" t="s">
        <v>309</v>
      </c>
      <c r="G930" s="43"/>
      <c r="H930" s="135"/>
      <c r="I930" s="42">
        <f>'Plt. Class.'!G$117</f>
        <v>0</v>
      </c>
      <c r="J930" s="135">
        <f t="shared" ref="J930:X930" si="552">+J117+J388+J659</f>
        <v>0</v>
      </c>
      <c r="K930" s="135">
        <f t="shared" si="552"/>
        <v>0</v>
      </c>
      <c r="L930" s="135">
        <f t="shared" si="552"/>
        <v>0</v>
      </c>
      <c r="M930" s="135">
        <f t="shared" si="552"/>
        <v>0</v>
      </c>
      <c r="N930" s="135">
        <f t="shared" si="552"/>
        <v>0</v>
      </c>
      <c r="O930" s="135">
        <f t="shared" si="552"/>
        <v>0</v>
      </c>
      <c r="P930" s="135">
        <f t="shared" si="552"/>
        <v>0</v>
      </c>
      <c r="Q930" s="135">
        <f t="shared" si="552"/>
        <v>0</v>
      </c>
      <c r="R930" s="135">
        <f t="shared" si="552"/>
        <v>0</v>
      </c>
      <c r="S930" s="135">
        <f t="shared" si="552"/>
        <v>0</v>
      </c>
      <c r="T930" s="135">
        <f t="shared" si="552"/>
        <v>0</v>
      </c>
      <c r="U930" s="135">
        <f t="shared" si="552"/>
        <v>0</v>
      </c>
      <c r="V930" s="135">
        <f t="shared" si="552"/>
        <v>0</v>
      </c>
      <c r="W930" s="135">
        <f t="shared" si="552"/>
        <v>0</v>
      </c>
      <c r="X930" s="135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 x14ac:dyDescent="0.2">
      <c r="A931" s="44">
        <f t="shared" si="514"/>
        <v>902</v>
      </c>
      <c r="B931" s="44"/>
      <c r="C931" s="136">
        <v>39800</v>
      </c>
      <c r="E931" s="137" t="s">
        <v>310</v>
      </c>
      <c r="G931" s="43"/>
      <c r="H931" s="135"/>
      <c r="I931" s="42">
        <f>'Plt. Class.'!G$118</f>
        <v>3891771.0900000012</v>
      </c>
      <c r="J931" s="135">
        <f t="shared" ref="J931:X931" si="553">+J118+J389+J660</f>
        <v>2238828.4581478145</v>
      </c>
      <c r="K931" s="135">
        <f t="shared" si="553"/>
        <v>943107.66891958949</v>
      </c>
      <c r="L931" s="135">
        <f t="shared" si="553"/>
        <v>33157.772867032952</v>
      </c>
      <c r="M931" s="135">
        <f t="shared" si="553"/>
        <v>356662.90951381833</v>
      </c>
      <c r="N931" s="135">
        <f t="shared" si="553"/>
        <v>320014.2805517455</v>
      </c>
      <c r="O931" s="135">
        <f t="shared" si="553"/>
        <v>0</v>
      </c>
      <c r="P931" s="135">
        <f t="shared" si="553"/>
        <v>0</v>
      </c>
      <c r="Q931" s="135">
        <f t="shared" si="553"/>
        <v>0</v>
      </c>
      <c r="R931" s="135">
        <f t="shared" si="553"/>
        <v>0</v>
      </c>
      <c r="S931" s="135">
        <f t="shared" si="553"/>
        <v>0</v>
      </c>
      <c r="T931" s="135">
        <f t="shared" si="553"/>
        <v>0</v>
      </c>
      <c r="U931" s="135">
        <f t="shared" si="553"/>
        <v>0</v>
      </c>
      <c r="V931" s="135">
        <f t="shared" si="553"/>
        <v>0</v>
      </c>
      <c r="W931" s="135">
        <f t="shared" si="553"/>
        <v>0</v>
      </c>
      <c r="X931" s="135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 x14ac:dyDescent="0.2">
      <c r="A932" s="44">
        <f t="shared" si="514"/>
        <v>903</v>
      </c>
      <c r="B932" s="44"/>
      <c r="C932" s="136">
        <v>39900</v>
      </c>
      <c r="E932" s="137" t="s">
        <v>311</v>
      </c>
      <c r="G932" s="43"/>
      <c r="H932" s="135"/>
      <c r="I932" s="42">
        <f>'Plt. Class.'!G$119</f>
        <v>0</v>
      </c>
      <c r="J932" s="135">
        <f t="shared" ref="J932:X932" si="554">+J119+J390+J661</f>
        <v>0</v>
      </c>
      <c r="K932" s="135">
        <f t="shared" si="554"/>
        <v>0</v>
      </c>
      <c r="L932" s="135">
        <f t="shared" si="554"/>
        <v>0</v>
      </c>
      <c r="M932" s="135">
        <f t="shared" si="554"/>
        <v>0</v>
      </c>
      <c r="N932" s="135">
        <f t="shared" si="554"/>
        <v>0</v>
      </c>
      <c r="O932" s="135">
        <f t="shared" si="554"/>
        <v>0</v>
      </c>
      <c r="P932" s="135">
        <f t="shared" si="554"/>
        <v>0</v>
      </c>
      <c r="Q932" s="135">
        <f t="shared" si="554"/>
        <v>0</v>
      </c>
      <c r="R932" s="135">
        <f t="shared" si="554"/>
        <v>0</v>
      </c>
      <c r="S932" s="135">
        <f t="shared" si="554"/>
        <v>0</v>
      </c>
      <c r="T932" s="135">
        <f t="shared" si="554"/>
        <v>0</v>
      </c>
      <c r="U932" s="135">
        <f t="shared" si="554"/>
        <v>0</v>
      </c>
      <c r="V932" s="135">
        <f t="shared" si="554"/>
        <v>0</v>
      </c>
      <c r="W932" s="135">
        <f t="shared" si="554"/>
        <v>0</v>
      </c>
      <c r="X932" s="135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 x14ac:dyDescent="0.2">
      <c r="A933" s="44">
        <f t="shared" si="514"/>
        <v>904</v>
      </c>
      <c r="B933" s="44"/>
      <c r="C933" s="136">
        <v>39901</v>
      </c>
      <c r="E933" s="137" t="s">
        <v>312</v>
      </c>
      <c r="G933" s="43"/>
      <c r="H933" s="135"/>
      <c r="I933" s="42">
        <f>'Plt. Class.'!G$120</f>
        <v>14389.76</v>
      </c>
      <c r="J933" s="135">
        <f t="shared" ref="J933:X933" si="555">+J120+J391+J662</f>
        <v>8278.031633642946</v>
      </c>
      <c r="K933" s="135">
        <f t="shared" si="555"/>
        <v>3487.1251921223216</v>
      </c>
      <c r="L933" s="135">
        <f t="shared" si="555"/>
        <v>122.60032326082053</v>
      </c>
      <c r="M933" s="135">
        <f t="shared" si="555"/>
        <v>1318.755278796616</v>
      </c>
      <c r="N933" s="135">
        <f t="shared" si="555"/>
        <v>1183.2475721772948</v>
      </c>
      <c r="O933" s="135">
        <f t="shared" si="555"/>
        <v>0</v>
      </c>
      <c r="P933" s="135">
        <f t="shared" si="555"/>
        <v>0</v>
      </c>
      <c r="Q933" s="135">
        <f t="shared" si="555"/>
        <v>0</v>
      </c>
      <c r="R933" s="135">
        <f t="shared" si="555"/>
        <v>0</v>
      </c>
      <c r="S933" s="135">
        <f t="shared" si="555"/>
        <v>0</v>
      </c>
      <c r="T933" s="135">
        <f t="shared" si="555"/>
        <v>0</v>
      </c>
      <c r="U933" s="135">
        <f t="shared" si="555"/>
        <v>0</v>
      </c>
      <c r="V933" s="135">
        <f t="shared" si="555"/>
        <v>0</v>
      </c>
      <c r="W933" s="135">
        <f t="shared" si="555"/>
        <v>0</v>
      </c>
      <c r="X933" s="135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 x14ac:dyDescent="0.2">
      <c r="A934" s="44">
        <f t="shared" si="514"/>
        <v>905</v>
      </c>
      <c r="B934" s="44"/>
      <c r="C934" s="136">
        <v>39902</v>
      </c>
      <c r="E934" s="137" t="s">
        <v>313</v>
      </c>
      <c r="G934" s="43"/>
      <c r="H934" s="135"/>
      <c r="I934" s="42">
        <f>'Plt. Class.'!G$121</f>
        <v>0</v>
      </c>
      <c r="J934" s="135">
        <f t="shared" ref="J934:X934" si="556">+J121+J392+J663</f>
        <v>0</v>
      </c>
      <c r="K934" s="135">
        <f t="shared" si="556"/>
        <v>0</v>
      </c>
      <c r="L934" s="135">
        <f t="shared" si="556"/>
        <v>0</v>
      </c>
      <c r="M934" s="135">
        <f t="shared" si="556"/>
        <v>0</v>
      </c>
      <c r="N934" s="135">
        <f t="shared" si="556"/>
        <v>0</v>
      </c>
      <c r="O934" s="135">
        <f t="shared" si="556"/>
        <v>0</v>
      </c>
      <c r="P934" s="135">
        <f t="shared" si="556"/>
        <v>0</v>
      </c>
      <c r="Q934" s="135">
        <f t="shared" si="556"/>
        <v>0</v>
      </c>
      <c r="R934" s="135">
        <f t="shared" si="556"/>
        <v>0</v>
      </c>
      <c r="S934" s="135">
        <f t="shared" si="556"/>
        <v>0</v>
      </c>
      <c r="T934" s="135">
        <f t="shared" si="556"/>
        <v>0</v>
      </c>
      <c r="U934" s="135">
        <f t="shared" si="556"/>
        <v>0</v>
      </c>
      <c r="V934" s="135">
        <f t="shared" si="556"/>
        <v>0</v>
      </c>
      <c r="W934" s="135">
        <f t="shared" si="556"/>
        <v>0</v>
      </c>
      <c r="X934" s="135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 x14ac:dyDescent="0.2">
      <c r="A935" s="44">
        <f t="shared" si="514"/>
        <v>906</v>
      </c>
      <c r="B935" s="44"/>
      <c r="C935" s="136">
        <v>39903</v>
      </c>
      <c r="E935" s="137" t="s">
        <v>314</v>
      </c>
      <c r="G935" s="43"/>
      <c r="H935" s="135"/>
      <c r="I935" s="42">
        <f>'Plt. Class.'!G$122</f>
        <v>134598.85999999993</v>
      </c>
      <c r="J935" s="135">
        <f t="shared" ref="J935:X935" si="557">+J122+J393+J664</f>
        <v>77431.007948171304</v>
      </c>
      <c r="K935" s="135">
        <f t="shared" si="557"/>
        <v>32617.852941045938</v>
      </c>
      <c r="L935" s="135">
        <f t="shared" si="557"/>
        <v>1146.7782469296164</v>
      </c>
      <c r="M935" s="135">
        <f t="shared" si="557"/>
        <v>12335.36606204736</v>
      </c>
      <c r="N935" s="135">
        <f t="shared" si="557"/>
        <v>11067.854801805692</v>
      </c>
      <c r="O935" s="135">
        <f t="shared" si="557"/>
        <v>0</v>
      </c>
      <c r="P935" s="135">
        <f t="shared" si="557"/>
        <v>0</v>
      </c>
      <c r="Q935" s="135">
        <f t="shared" si="557"/>
        <v>0</v>
      </c>
      <c r="R935" s="135">
        <f t="shared" si="557"/>
        <v>0</v>
      </c>
      <c r="S935" s="135">
        <f t="shared" si="557"/>
        <v>0</v>
      </c>
      <c r="T935" s="135">
        <f t="shared" si="557"/>
        <v>0</v>
      </c>
      <c r="U935" s="135">
        <f t="shared" si="557"/>
        <v>0</v>
      </c>
      <c r="V935" s="135">
        <f t="shared" si="557"/>
        <v>0</v>
      </c>
      <c r="W935" s="135">
        <f t="shared" si="557"/>
        <v>0</v>
      </c>
      <c r="X935" s="135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 x14ac:dyDescent="0.2">
      <c r="A936" s="44">
        <f t="shared" si="514"/>
        <v>907</v>
      </c>
      <c r="B936" s="44"/>
      <c r="C936" s="136">
        <v>39904</v>
      </c>
      <c r="E936" s="137" t="s">
        <v>315</v>
      </c>
      <c r="G936" s="43"/>
      <c r="H936" s="135"/>
      <c r="I936" s="42">
        <f>'Plt. Class.'!G$123</f>
        <v>0</v>
      </c>
      <c r="J936" s="135">
        <f t="shared" ref="J936:X936" si="558">+J123+J394+J665</f>
        <v>0</v>
      </c>
      <c r="K936" s="135">
        <f t="shared" si="558"/>
        <v>0</v>
      </c>
      <c r="L936" s="135">
        <f t="shared" si="558"/>
        <v>0</v>
      </c>
      <c r="M936" s="135">
        <f t="shared" si="558"/>
        <v>0</v>
      </c>
      <c r="N936" s="135">
        <f t="shared" si="558"/>
        <v>0</v>
      </c>
      <c r="O936" s="135">
        <f t="shared" si="558"/>
        <v>0</v>
      </c>
      <c r="P936" s="135">
        <f t="shared" si="558"/>
        <v>0</v>
      </c>
      <c r="Q936" s="135">
        <f t="shared" si="558"/>
        <v>0</v>
      </c>
      <c r="R936" s="135">
        <f t="shared" si="558"/>
        <v>0</v>
      </c>
      <c r="S936" s="135">
        <f t="shared" si="558"/>
        <v>0</v>
      </c>
      <c r="T936" s="135">
        <f t="shared" si="558"/>
        <v>0</v>
      </c>
      <c r="U936" s="135">
        <f t="shared" si="558"/>
        <v>0</v>
      </c>
      <c r="V936" s="135">
        <f t="shared" si="558"/>
        <v>0</v>
      </c>
      <c r="W936" s="135">
        <f t="shared" si="558"/>
        <v>0</v>
      </c>
      <c r="X936" s="135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 x14ac:dyDescent="0.2">
      <c r="A937" s="44">
        <f t="shared" si="514"/>
        <v>908</v>
      </c>
      <c r="B937" s="44"/>
      <c r="C937" s="136">
        <v>39905</v>
      </c>
      <c r="E937" s="137" t="s">
        <v>316</v>
      </c>
      <c r="G937" s="43"/>
      <c r="H937" s="135"/>
      <c r="I937" s="42">
        <f>'Plt. Class.'!G$124</f>
        <v>0</v>
      </c>
      <c r="J937" s="135">
        <f t="shared" ref="J937:X937" si="559">+J124+J395+J666</f>
        <v>0</v>
      </c>
      <c r="K937" s="135">
        <f t="shared" si="559"/>
        <v>0</v>
      </c>
      <c r="L937" s="135">
        <f t="shared" si="559"/>
        <v>0</v>
      </c>
      <c r="M937" s="135">
        <f t="shared" si="559"/>
        <v>0</v>
      </c>
      <c r="N937" s="135">
        <f t="shared" si="559"/>
        <v>0</v>
      </c>
      <c r="O937" s="135">
        <f t="shared" si="559"/>
        <v>0</v>
      </c>
      <c r="P937" s="135">
        <f t="shared" si="559"/>
        <v>0</v>
      </c>
      <c r="Q937" s="135">
        <f t="shared" si="559"/>
        <v>0</v>
      </c>
      <c r="R937" s="135">
        <f t="shared" si="559"/>
        <v>0</v>
      </c>
      <c r="S937" s="135">
        <f t="shared" si="559"/>
        <v>0</v>
      </c>
      <c r="T937" s="135">
        <f t="shared" si="559"/>
        <v>0</v>
      </c>
      <c r="U937" s="135">
        <f t="shared" si="559"/>
        <v>0</v>
      </c>
      <c r="V937" s="135">
        <f t="shared" si="559"/>
        <v>0</v>
      </c>
      <c r="W937" s="135">
        <f t="shared" si="559"/>
        <v>0</v>
      </c>
      <c r="X937" s="135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 x14ac:dyDescent="0.2">
      <c r="A938" s="44">
        <f t="shared" si="514"/>
        <v>909</v>
      </c>
      <c r="B938" s="44"/>
      <c r="C938" s="136">
        <v>39906</v>
      </c>
      <c r="E938" s="137" t="s">
        <v>317</v>
      </c>
      <c r="G938" s="43"/>
      <c r="H938" s="135"/>
      <c r="I938" s="42">
        <f>'Plt. Class.'!G$125</f>
        <v>461887.9076963847</v>
      </c>
      <c r="J938" s="135">
        <f t="shared" ref="J938:X938" si="560">+J125+J396+J667</f>
        <v>265711.36079460842</v>
      </c>
      <c r="K938" s="135">
        <f t="shared" si="560"/>
        <v>111931.05089068424</v>
      </c>
      <c r="L938" s="135">
        <f t="shared" si="560"/>
        <v>3935.2711090275861</v>
      </c>
      <c r="M938" s="135">
        <f t="shared" si="560"/>
        <v>42329.90101898375</v>
      </c>
      <c r="N938" s="135">
        <f t="shared" si="560"/>
        <v>37980.323883080579</v>
      </c>
      <c r="O938" s="135">
        <f t="shared" si="560"/>
        <v>0</v>
      </c>
      <c r="P938" s="135">
        <f t="shared" si="560"/>
        <v>0</v>
      </c>
      <c r="Q938" s="135">
        <f t="shared" si="560"/>
        <v>0</v>
      </c>
      <c r="R938" s="135">
        <f t="shared" si="560"/>
        <v>0</v>
      </c>
      <c r="S938" s="135">
        <f t="shared" si="560"/>
        <v>0</v>
      </c>
      <c r="T938" s="135">
        <f t="shared" si="560"/>
        <v>0</v>
      </c>
      <c r="U938" s="135">
        <f t="shared" si="560"/>
        <v>0</v>
      </c>
      <c r="V938" s="135">
        <f t="shared" si="560"/>
        <v>0</v>
      </c>
      <c r="W938" s="135">
        <f t="shared" si="560"/>
        <v>0</v>
      </c>
      <c r="X938" s="135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 x14ac:dyDescent="0.2">
      <c r="A939" s="44">
        <f t="shared" si="514"/>
        <v>910</v>
      </c>
      <c r="B939" s="44"/>
      <c r="C939" s="136">
        <v>39907</v>
      </c>
      <c r="E939" s="137" t="s">
        <v>318</v>
      </c>
      <c r="G939" s="43"/>
      <c r="H939" s="135"/>
      <c r="I939" s="42">
        <f>'Plt. Class.'!G$126</f>
        <v>0</v>
      </c>
      <c r="J939" s="135">
        <f t="shared" ref="J939:X939" si="561">+J126+J397+J668</f>
        <v>0</v>
      </c>
      <c r="K939" s="135">
        <f t="shared" si="561"/>
        <v>0</v>
      </c>
      <c r="L939" s="135">
        <f t="shared" si="561"/>
        <v>0</v>
      </c>
      <c r="M939" s="135">
        <f t="shared" si="561"/>
        <v>0</v>
      </c>
      <c r="N939" s="135">
        <f t="shared" si="561"/>
        <v>0</v>
      </c>
      <c r="O939" s="135">
        <f t="shared" si="561"/>
        <v>0</v>
      </c>
      <c r="P939" s="135">
        <f t="shared" si="561"/>
        <v>0</v>
      </c>
      <c r="Q939" s="135">
        <f t="shared" si="561"/>
        <v>0</v>
      </c>
      <c r="R939" s="135">
        <f t="shared" si="561"/>
        <v>0</v>
      </c>
      <c r="S939" s="135">
        <f t="shared" si="561"/>
        <v>0</v>
      </c>
      <c r="T939" s="135">
        <f t="shared" si="561"/>
        <v>0</v>
      </c>
      <c r="U939" s="135">
        <f t="shared" si="561"/>
        <v>0</v>
      </c>
      <c r="V939" s="135">
        <f t="shared" si="561"/>
        <v>0</v>
      </c>
      <c r="W939" s="135">
        <f t="shared" si="561"/>
        <v>0</v>
      </c>
      <c r="X939" s="135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 x14ac:dyDescent="0.2">
      <c r="A940" s="44">
        <f t="shared" si="514"/>
        <v>911</v>
      </c>
      <c r="B940" s="44"/>
      <c r="C940" s="136">
        <v>39908</v>
      </c>
      <c r="E940" s="137" t="s">
        <v>319</v>
      </c>
      <c r="G940" s="43"/>
      <c r="H940" s="135"/>
      <c r="I940" s="42">
        <f>'Plt. Class.'!G$127</f>
        <v>123514.83000000002</v>
      </c>
      <c r="J940" s="135">
        <f t="shared" ref="J940:X940" si="562">+J127+J398+J669</f>
        <v>71054.671513912035</v>
      </c>
      <c r="K940" s="135">
        <f t="shared" si="562"/>
        <v>29931.817854759633</v>
      </c>
      <c r="L940" s="135">
        <f t="shared" si="562"/>
        <v>1052.3426440402966</v>
      </c>
      <c r="M940" s="135">
        <f t="shared" si="562"/>
        <v>11319.565723970843</v>
      </c>
      <c r="N940" s="135">
        <f t="shared" si="562"/>
        <v>10156.4322633172</v>
      </c>
      <c r="O940" s="135">
        <f t="shared" si="562"/>
        <v>0</v>
      </c>
      <c r="P940" s="135">
        <f t="shared" si="562"/>
        <v>0</v>
      </c>
      <c r="Q940" s="135">
        <f t="shared" si="562"/>
        <v>0</v>
      </c>
      <c r="R940" s="135">
        <f t="shared" si="562"/>
        <v>0</v>
      </c>
      <c r="S940" s="135">
        <f t="shared" si="562"/>
        <v>0</v>
      </c>
      <c r="T940" s="135">
        <f t="shared" si="562"/>
        <v>0</v>
      </c>
      <c r="U940" s="135">
        <f t="shared" si="562"/>
        <v>0</v>
      </c>
      <c r="V940" s="135">
        <f t="shared" si="562"/>
        <v>0</v>
      </c>
      <c r="W940" s="135">
        <f t="shared" si="562"/>
        <v>0</v>
      </c>
      <c r="X940" s="135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 x14ac:dyDescent="0.2">
      <c r="A941" s="44">
        <f t="shared" si="514"/>
        <v>912</v>
      </c>
      <c r="B941" s="44"/>
      <c r="C941" s="136">
        <v>39909</v>
      </c>
      <c r="E941" s="137" t="s">
        <v>320</v>
      </c>
      <c r="G941" s="43"/>
      <c r="H941" s="135"/>
      <c r="I941" s="42">
        <f>'Plt. Class.'!G$128</f>
        <v>0</v>
      </c>
      <c r="J941" s="135">
        <f t="shared" ref="J941:X941" si="563">+J128+J399+J670</f>
        <v>0</v>
      </c>
      <c r="K941" s="135">
        <f t="shared" si="563"/>
        <v>0</v>
      </c>
      <c r="L941" s="135">
        <f t="shared" si="563"/>
        <v>0</v>
      </c>
      <c r="M941" s="135">
        <f t="shared" si="563"/>
        <v>0</v>
      </c>
      <c r="N941" s="135">
        <f t="shared" si="563"/>
        <v>0</v>
      </c>
      <c r="O941" s="135">
        <f t="shared" si="563"/>
        <v>0</v>
      </c>
      <c r="P941" s="135">
        <f t="shared" si="563"/>
        <v>0</v>
      </c>
      <c r="Q941" s="135">
        <f t="shared" si="563"/>
        <v>0</v>
      </c>
      <c r="R941" s="135">
        <f t="shared" si="563"/>
        <v>0</v>
      </c>
      <c r="S941" s="135">
        <f t="shared" si="563"/>
        <v>0</v>
      </c>
      <c r="T941" s="135">
        <f t="shared" si="563"/>
        <v>0</v>
      </c>
      <c r="U941" s="135">
        <f t="shared" si="563"/>
        <v>0</v>
      </c>
      <c r="V941" s="135">
        <f t="shared" si="563"/>
        <v>0</v>
      </c>
      <c r="W941" s="135">
        <f t="shared" si="563"/>
        <v>0</v>
      </c>
      <c r="X941" s="135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 x14ac:dyDescent="0.2">
      <c r="A942" s="44">
        <f t="shared" si="514"/>
        <v>913</v>
      </c>
      <c r="B942" s="44"/>
      <c r="C942" s="136">
        <v>39924</v>
      </c>
      <c r="E942" s="137" t="s">
        <v>321</v>
      </c>
      <c r="G942" s="43"/>
      <c r="H942" s="135"/>
      <c r="I942" s="42">
        <f>'Plt. Class.'!G$129</f>
        <v>0</v>
      </c>
      <c r="J942" s="135">
        <f t="shared" ref="J942:X942" si="564">+J129+J400+J671</f>
        <v>0</v>
      </c>
      <c r="K942" s="135">
        <f t="shared" si="564"/>
        <v>0</v>
      </c>
      <c r="L942" s="135">
        <f t="shared" si="564"/>
        <v>0</v>
      </c>
      <c r="M942" s="135">
        <f t="shared" si="564"/>
        <v>0</v>
      </c>
      <c r="N942" s="135">
        <f t="shared" si="564"/>
        <v>0</v>
      </c>
      <c r="O942" s="135">
        <f t="shared" si="564"/>
        <v>0</v>
      </c>
      <c r="P942" s="135">
        <f t="shared" si="564"/>
        <v>0</v>
      </c>
      <c r="Q942" s="135">
        <f t="shared" si="564"/>
        <v>0</v>
      </c>
      <c r="R942" s="135">
        <f t="shared" si="564"/>
        <v>0</v>
      </c>
      <c r="S942" s="135">
        <f t="shared" si="564"/>
        <v>0</v>
      </c>
      <c r="T942" s="135">
        <f t="shared" si="564"/>
        <v>0</v>
      </c>
      <c r="U942" s="135">
        <f t="shared" si="564"/>
        <v>0</v>
      </c>
      <c r="V942" s="135">
        <f t="shared" si="564"/>
        <v>0</v>
      </c>
      <c r="W942" s="135">
        <f t="shared" si="564"/>
        <v>0</v>
      </c>
      <c r="X942" s="135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 x14ac:dyDescent="0.2">
      <c r="A943" s="44">
        <f t="shared" si="514"/>
        <v>914</v>
      </c>
      <c r="B943" s="44"/>
      <c r="C943" s="44"/>
      <c r="D943" s="44"/>
      <c r="E943" s="44"/>
      <c r="G943" s="43"/>
      <c r="H943" s="135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 x14ac:dyDescent="0.2">
      <c r="A944" s="44">
        <f t="shared" si="514"/>
        <v>915</v>
      </c>
      <c r="B944" s="44"/>
      <c r="C944" s="44"/>
      <c r="D944" s="44" t="s">
        <v>149</v>
      </c>
      <c r="E944" s="44"/>
      <c r="G944" s="43"/>
      <c r="H944" s="135"/>
      <c r="I944" s="42">
        <f>'Plt. Class.'!G$131</f>
        <v>22386350.02133704</v>
      </c>
      <c r="J944" s="135">
        <f>+J131+J402+J673</f>
        <v>12878249.090911277</v>
      </c>
      <c r="K944" s="135">
        <f t="shared" ref="K944:X944" si="565">+K131+K402+K673</f>
        <v>5424969.2224938059</v>
      </c>
      <c r="L944" s="135">
        <f t="shared" si="565"/>
        <v>190731.03020799498</v>
      </c>
      <c r="M944" s="135">
        <f t="shared" si="565"/>
        <v>2051605.9519843955</v>
      </c>
      <c r="N944" s="135">
        <f t="shared" si="565"/>
        <v>1840794.7257395666</v>
      </c>
      <c r="O944" s="135">
        <f t="shared" si="565"/>
        <v>0</v>
      </c>
      <c r="P944" s="135">
        <f t="shared" si="565"/>
        <v>0</v>
      </c>
      <c r="Q944" s="135">
        <f t="shared" si="565"/>
        <v>0</v>
      </c>
      <c r="R944" s="135">
        <f t="shared" si="565"/>
        <v>0</v>
      </c>
      <c r="S944" s="135">
        <f t="shared" si="565"/>
        <v>0</v>
      </c>
      <c r="T944" s="135">
        <f t="shared" si="565"/>
        <v>0</v>
      </c>
      <c r="U944" s="135">
        <f t="shared" si="565"/>
        <v>0</v>
      </c>
      <c r="V944" s="135">
        <f t="shared" si="565"/>
        <v>0</v>
      </c>
      <c r="W944" s="135">
        <f t="shared" si="565"/>
        <v>0</v>
      </c>
      <c r="X944" s="135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 x14ac:dyDescent="0.2">
      <c r="A945" s="44">
        <f t="shared" si="514"/>
        <v>916</v>
      </c>
      <c r="B945" s="44"/>
      <c r="C945" s="44"/>
      <c r="D945" s="44"/>
      <c r="E945" s="44"/>
      <c r="G945" s="43"/>
      <c r="H945" s="135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 x14ac:dyDescent="0.2">
      <c r="A946" s="44">
        <f t="shared" si="514"/>
        <v>917</v>
      </c>
      <c r="B946" s="44"/>
      <c r="C946" s="44"/>
      <c r="D946" s="44" t="s">
        <v>349</v>
      </c>
      <c r="E946" s="44"/>
      <c r="G946" s="43"/>
      <c r="H946" s="135"/>
      <c r="I946" s="42">
        <f>'Plt. Class.'!G$133</f>
        <v>704356322.99829137</v>
      </c>
      <c r="J946" s="42">
        <f t="shared" ref="J946:X946" si="566">J944+J904+J878+J865+J843+J831</f>
        <v>405196745.68139321</v>
      </c>
      <c r="K946" s="42">
        <f t="shared" si="566"/>
        <v>170689342.8492198</v>
      </c>
      <c r="L946" s="42">
        <f t="shared" si="566"/>
        <v>6001094.7291958639</v>
      </c>
      <c r="M946" s="42">
        <f t="shared" si="566"/>
        <v>64551015.382311568</v>
      </c>
      <c r="N946" s="42">
        <f t="shared" si="566"/>
        <v>57918124.356170982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 x14ac:dyDescent="0.2">
      <c r="A947" s="44">
        <f t="shared" si="514"/>
        <v>918</v>
      </c>
      <c r="B947" s="44"/>
      <c r="C947" s="44"/>
      <c r="D947" s="44"/>
      <c r="E947" s="44"/>
      <c r="G947" s="43"/>
      <c r="H947" s="135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 x14ac:dyDescent="0.2">
      <c r="A948" s="44">
        <f t="shared" si="514"/>
        <v>919</v>
      </c>
      <c r="B948" s="44"/>
      <c r="C948" s="44"/>
      <c r="D948" s="44" t="s">
        <v>348</v>
      </c>
      <c r="E948" s="44"/>
      <c r="G948" s="43"/>
      <c r="H948" s="135"/>
      <c r="I948" s="42">
        <f>'Plt. Class.'!G$135</f>
        <v>38154808.559999995</v>
      </c>
      <c r="J948" s="135">
        <f>+J135+J406+J677</f>
        <v>21949407.928643048</v>
      </c>
      <c r="K948" s="135">
        <f t="shared" ref="K948:X948" si="567">+K135+K406+K677</f>
        <v>9246199.6676928867</v>
      </c>
      <c r="L948" s="135">
        <f t="shared" si="567"/>
        <v>325077.8236336619</v>
      </c>
      <c r="M948" s="135">
        <f t="shared" si="567"/>
        <v>3496712.6067407872</v>
      </c>
      <c r="N948" s="135">
        <f t="shared" si="567"/>
        <v>3137410.5332896071</v>
      </c>
      <c r="O948" s="135">
        <f t="shared" si="567"/>
        <v>0</v>
      </c>
      <c r="P948" s="135">
        <f t="shared" si="567"/>
        <v>0</v>
      </c>
      <c r="Q948" s="135">
        <f t="shared" si="567"/>
        <v>0</v>
      </c>
      <c r="R948" s="135">
        <f t="shared" si="567"/>
        <v>0</v>
      </c>
      <c r="S948" s="135">
        <f t="shared" si="567"/>
        <v>0</v>
      </c>
      <c r="T948" s="135">
        <f t="shared" si="567"/>
        <v>0</v>
      </c>
      <c r="U948" s="135">
        <f t="shared" si="567"/>
        <v>0</v>
      </c>
      <c r="V948" s="135">
        <f t="shared" si="567"/>
        <v>0</v>
      </c>
      <c r="W948" s="135">
        <f t="shared" si="567"/>
        <v>0</v>
      </c>
      <c r="X948" s="135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 x14ac:dyDescent="0.2">
      <c r="A949" s="44">
        <f t="shared" si="514"/>
        <v>920</v>
      </c>
      <c r="B949" s="44"/>
      <c r="C949" s="44"/>
      <c r="D949" s="44"/>
      <c r="E949" s="44"/>
      <c r="G949" s="43"/>
      <c r="H949" s="135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 x14ac:dyDescent="0.2">
      <c r="A950" s="44">
        <f t="shared" si="514"/>
        <v>921</v>
      </c>
      <c r="B950" s="44"/>
      <c r="C950" s="44"/>
      <c r="D950" s="44" t="s">
        <v>347</v>
      </c>
      <c r="E950" s="44"/>
      <c r="G950" s="43"/>
      <c r="H950" s="135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 x14ac:dyDescent="0.2">
      <c r="A951" s="44">
        <f t="shared" si="514"/>
        <v>922</v>
      </c>
      <c r="B951" s="44"/>
      <c r="C951" s="44"/>
      <c r="D951" s="44"/>
      <c r="E951" s="44"/>
      <c r="G951" s="43"/>
      <c r="H951" s="135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 x14ac:dyDescent="0.2">
      <c r="A952" s="44">
        <f t="shared" si="514"/>
        <v>923</v>
      </c>
      <c r="B952" s="44"/>
      <c r="C952" s="44"/>
      <c r="D952" s="44" t="s">
        <v>322</v>
      </c>
      <c r="E952" s="44"/>
      <c r="G952" s="43"/>
      <c r="H952" s="135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 x14ac:dyDescent="0.2">
      <c r="A953" s="44">
        <f t="shared" si="514"/>
        <v>924</v>
      </c>
      <c r="B953" s="44"/>
      <c r="C953" s="44"/>
      <c r="D953" s="44"/>
      <c r="E953" s="44"/>
      <c r="G953" s="43"/>
      <c r="H953" s="135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 x14ac:dyDescent="0.2">
      <c r="A954" s="44">
        <f t="shared" ref="A954:A1017" si="568">A953+1</f>
        <v>925</v>
      </c>
      <c r="B954" s="44"/>
      <c r="C954" s="136">
        <v>30100</v>
      </c>
      <c r="D954" s="44"/>
      <c r="E954" s="137" t="s">
        <v>323</v>
      </c>
      <c r="G954" s="43"/>
      <c r="H954" s="135"/>
      <c r="I954" s="42">
        <f>'Plt. Class.'!G$141</f>
        <v>92246.954605999999</v>
      </c>
      <c r="J954" s="135">
        <f t="shared" ref="J954:X954" si="569">+J141+J412+J683</f>
        <v>53067.126090754296</v>
      </c>
      <c r="K954" s="135">
        <f t="shared" si="569"/>
        <v>22354.554857283707</v>
      </c>
      <c r="L954" s="135">
        <f t="shared" si="569"/>
        <v>785.94128425504221</v>
      </c>
      <c r="M954" s="135">
        <f t="shared" si="569"/>
        <v>8454.0088465390891</v>
      </c>
      <c r="N954" s="135">
        <f t="shared" si="569"/>
        <v>7585.3235271678341</v>
      </c>
      <c r="O954" s="135">
        <f t="shared" si="569"/>
        <v>0</v>
      </c>
      <c r="P954" s="135">
        <f t="shared" si="569"/>
        <v>0</v>
      </c>
      <c r="Q954" s="135">
        <f t="shared" si="569"/>
        <v>0</v>
      </c>
      <c r="R954" s="135">
        <f t="shared" si="569"/>
        <v>0</v>
      </c>
      <c r="S954" s="135">
        <f t="shared" si="569"/>
        <v>0</v>
      </c>
      <c r="T954" s="135">
        <f t="shared" si="569"/>
        <v>0</v>
      </c>
      <c r="U954" s="135">
        <f t="shared" si="569"/>
        <v>0</v>
      </c>
      <c r="V954" s="135">
        <f t="shared" si="569"/>
        <v>0</v>
      </c>
      <c r="W954" s="135">
        <f t="shared" si="569"/>
        <v>0</v>
      </c>
      <c r="X954" s="135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 x14ac:dyDescent="0.2">
      <c r="A955" s="44">
        <f t="shared" si="568"/>
        <v>926</v>
      </c>
      <c r="B955" s="44"/>
      <c r="C955" s="136">
        <v>30200</v>
      </c>
      <c r="D955" s="44"/>
      <c r="E955" s="137" t="s">
        <v>185</v>
      </c>
      <c r="G955" s="43"/>
      <c r="H955" s="135"/>
      <c r="I955" s="42">
        <f>'Plt. Class.'!G$142</f>
        <v>0</v>
      </c>
      <c r="J955" s="135">
        <f t="shared" ref="J955:X955" si="570">+J142+J413+J684</f>
        <v>0</v>
      </c>
      <c r="K955" s="135">
        <f t="shared" si="570"/>
        <v>0</v>
      </c>
      <c r="L955" s="135">
        <f t="shared" si="570"/>
        <v>0</v>
      </c>
      <c r="M955" s="135">
        <f t="shared" si="570"/>
        <v>0</v>
      </c>
      <c r="N955" s="135">
        <f t="shared" si="570"/>
        <v>0</v>
      </c>
      <c r="O955" s="135">
        <f t="shared" si="570"/>
        <v>0</v>
      </c>
      <c r="P955" s="135">
        <f t="shared" si="570"/>
        <v>0</v>
      </c>
      <c r="Q955" s="135">
        <f t="shared" si="570"/>
        <v>0</v>
      </c>
      <c r="R955" s="135">
        <f t="shared" si="570"/>
        <v>0</v>
      </c>
      <c r="S955" s="135">
        <f t="shared" si="570"/>
        <v>0</v>
      </c>
      <c r="T955" s="135">
        <f t="shared" si="570"/>
        <v>0</v>
      </c>
      <c r="U955" s="135">
        <f t="shared" si="570"/>
        <v>0</v>
      </c>
      <c r="V955" s="135">
        <f t="shared" si="570"/>
        <v>0</v>
      </c>
      <c r="W955" s="135">
        <f t="shared" si="570"/>
        <v>0</v>
      </c>
      <c r="X955" s="135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 x14ac:dyDescent="0.2">
      <c r="A956" s="44">
        <f t="shared" si="568"/>
        <v>927</v>
      </c>
      <c r="B956" s="44"/>
      <c r="C956" s="138">
        <v>30300</v>
      </c>
      <c r="D956" s="44"/>
      <c r="E956" s="137" t="s">
        <v>324</v>
      </c>
      <c r="G956" s="43"/>
      <c r="H956" s="135"/>
      <c r="I956" s="42">
        <f>'Plt. Class.'!G$143</f>
        <v>552334.82630399999</v>
      </c>
      <c r="J956" s="135">
        <f t="shared" ref="J956:X956" si="571">+J143+J414+J685</f>
        <v>317742.97587362077</v>
      </c>
      <c r="K956" s="135">
        <f t="shared" si="571"/>
        <v>133849.39618806602</v>
      </c>
      <c r="L956" s="135">
        <f t="shared" si="571"/>
        <v>4705.8761406082904</v>
      </c>
      <c r="M956" s="135">
        <f t="shared" si="571"/>
        <v>50618.944850477848</v>
      </c>
      <c r="N956" s="135">
        <f t="shared" si="571"/>
        <v>45417.633251226966</v>
      </c>
      <c r="O956" s="135">
        <f t="shared" si="571"/>
        <v>0</v>
      </c>
      <c r="P956" s="135">
        <f t="shared" si="571"/>
        <v>0</v>
      </c>
      <c r="Q956" s="135">
        <f t="shared" si="571"/>
        <v>0</v>
      </c>
      <c r="R956" s="135">
        <f t="shared" si="571"/>
        <v>0</v>
      </c>
      <c r="S956" s="135">
        <f t="shared" si="571"/>
        <v>0</v>
      </c>
      <c r="T956" s="135">
        <f t="shared" si="571"/>
        <v>0</v>
      </c>
      <c r="U956" s="135">
        <f t="shared" si="571"/>
        <v>0</v>
      </c>
      <c r="V956" s="135">
        <f t="shared" si="571"/>
        <v>0</v>
      </c>
      <c r="W956" s="135">
        <f t="shared" si="571"/>
        <v>0</v>
      </c>
      <c r="X956" s="135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 x14ac:dyDescent="0.2">
      <c r="A957" s="44">
        <f t="shared" si="568"/>
        <v>928</v>
      </c>
      <c r="B957" s="44"/>
      <c r="C957" s="44"/>
      <c r="D957" s="44"/>
      <c r="E957" s="44"/>
      <c r="G957" s="43"/>
      <c r="H957" s="135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 x14ac:dyDescent="0.2">
      <c r="A958" s="44">
        <f t="shared" si="568"/>
        <v>929</v>
      </c>
      <c r="B958" s="44"/>
      <c r="C958" s="44"/>
      <c r="D958" s="44" t="s">
        <v>325</v>
      </c>
      <c r="E958" s="44"/>
      <c r="G958" s="43"/>
      <c r="H958" s="135"/>
      <c r="I958" s="42">
        <f>'Plt. Class.'!G$145</f>
        <v>644581.78090999997</v>
      </c>
      <c r="J958" s="42">
        <f>SUM(J954:J956)</f>
        <v>370810.10196437506</v>
      </c>
      <c r="K958" s="42">
        <f t="shared" ref="K958:X958" si="572">SUM(K954:K956)</f>
        <v>156203.95104534974</v>
      </c>
      <c r="L958" s="42">
        <f t="shared" si="572"/>
        <v>5491.8174248633322</v>
      </c>
      <c r="M958" s="42">
        <f t="shared" si="572"/>
        <v>59072.953697016936</v>
      </c>
      <c r="N958" s="42">
        <f t="shared" si="572"/>
        <v>53002.9567783948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 x14ac:dyDescent="0.2">
      <c r="A959" s="44">
        <f t="shared" si="568"/>
        <v>930</v>
      </c>
      <c r="B959" s="44"/>
      <c r="C959" s="44"/>
      <c r="D959" s="44"/>
      <c r="E959" s="44"/>
      <c r="G959" s="43"/>
      <c r="H959" s="135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 x14ac:dyDescent="0.2">
      <c r="A960" s="44">
        <f t="shared" si="568"/>
        <v>931</v>
      </c>
      <c r="B960" s="44"/>
      <c r="C960" s="44"/>
      <c r="D960" s="44" t="s">
        <v>148</v>
      </c>
      <c r="E960" s="44"/>
      <c r="G960" s="43"/>
      <c r="H960" s="135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 x14ac:dyDescent="0.2">
      <c r="A961" s="44">
        <f t="shared" si="568"/>
        <v>932</v>
      </c>
      <c r="B961" s="44"/>
      <c r="C961" s="44"/>
      <c r="D961" s="44"/>
      <c r="E961" s="44"/>
      <c r="G961" s="43"/>
      <c r="H961" s="135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 x14ac:dyDescent="0.2">
      <c r="A962" s="44">
        <f t="shared" si="568"/>
        <v>933</v>
      </c>
      <c r="B962" s="44"/>
      <c r="C962" s="141">
        <v>37400</v>
      </c>
      <c r="E962" s="137" t="s">
        <v>115</v>
      </c>
      <c r="G962" s="43"/>
      <c r="H962" s="135"/>
      <c r="I962" s="42">
        <f>'Plt. Class.'!G$149</f>
        <v>0</v>
      </c>
      <c r="J962" s="135">
        <f t="shared" ref="J962:X962" si="573">+J149+J420+J691</f>
        <v>0</v>
      </c>
      <c r="K962" s="135">
        <f t="shared" si="573"/>
        <v>0</v>
      </c>
      <c r="L962" s="135">
        <f t="shared" si="573"/>
        <v>0</v>
      </c>
      <c r="M962" s="135">
        <f t="shared" si="573"/>
        <v>0</v>
      </c>
      <c r="N962" s="135">
        <f t="shared" si="573"/>
        <v>0</v>
      </c>
      <c r="O962" s="135">
        <f t="shared" si="573"/>
        <v>0</v>
      </c>
      <c r="P962" s="135">
        <f t="shared" si="573"/>
        <v>0</v>
      </c>
      <c r="Q962" s="135">
        <f t="shared" si="573"/>
        <v>0</v>
      </c>
      <c r="R962" s="135">
        <f t="shared" si="573"/>
        <v>0</v>
      </c>
      <c r="S962" s="135">
        <f t="shared" si="573"/>
        <v>0</v>
      </c>
      <c r="T962" s="135">
        <f t="shared" si="573"/>
        <v>0</v>
      </c>
      <c r="U962" s="135">
        <f t="shared" si="573"/>
        <v>0</v>
      </c>
      <c r="V962" s="135">
        <f t="shared" si="573"/>
        <v>0</v>
      </c>
      <c r="W962" s="135">
        <f t="shared" si="573"/>
        <v>0</v>
      </c>
      <c r="X962" s="135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 x14ac:dyDescent="0.2">
      <c r="A963" s="44">
        <f t="shared" si="568"/>
        <v>934</v>
      </c>
      <c r="B963" s="44"/>
      <c r="C963" s="141">
        <v>39001</v>
      </c>
      <c r="E963" s="137" t="s">
        <v>291</v>
      </c>
      <c r="G963" s="43"/>
      <c r="H963" s="135"/>
      <c r="I963" s="42">
        <f>'Plt. Class.'!G$150</f>
        <v>89274.715255999996</v>
      </c>
      <c r="J963" s="135">
        <f t="shared" ref="J963:X963" si="575">+J150+J421+J692</f>
        <v>51357.278854799137</v>
      </c>
      <c r="K963" s="135">
        <f t="shared" si="575"/>
        <v>21634.28080723685</v>
      </c>
      <c r="L963" s="135">
        <f t="shared" si="575"/>
        <v>760.61789421111303</v>
      </c>
      <c r="M963" s="135">
        <f t="shared" si="575"/>
        <v>8181.616789085766</v>
      </c>
      <c r="N963" s="135">
        <f t="shared" si="575"/>
        <v>7340.9209106671187</v>
      </c>
      <c r="O963" s="135">
        <f t="shared" si="575"/>
        <v>0</v>
      </c>
      <c r="P963" s="135">
        <f t="shared" si="575"/>
        <v>0</v>
      </c>
      <c r="Q963" s="135">
        <f t="shared" si="575"/>
        <v>0</v>
      </c>
      <c r="R963" s="135">
        <f t="shared" si="575"/>
        <v>0</v>
      </c>
      <c r="S963" s="135">
        <f t="shared" si="575"/>
        <v>0</v>
      </c>
      <c r="T963" s="135">
        <f t="shared" si="575"/>
        <v>0</v>
      </c>
      <c r="U963" s="135">
        <f t="shared" si="575"/>
        <v>0</v>
      </c>
      <c r="V963" s="135">
        <f t="shared" si="575"/>
        <v>0</v>
      </c>
      <c r="W963" s="135">
        <f t="shared" si="575"/>
        <v>0</v>
      </c>
      <c r="X963" s="135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 x14ac:dyDescent="0.2">
      <c r="A964" s="44">
        <f t="shared" si="568"/>
        <v>935</v>
      </c>
      <c r="B964" s="44"/>
      <c r="C964" s="141">
        <v>36602</v>
      </c>
      <c r="E964" s="137" t="s">
        <v>139</v>
      </c>
      <c r="G964" s="43"/>
      <c r="H964" s="135"/>
      <c r="I964" s="42">
        <f>'Plt. Class.'!G$151</f>
        <v>0</v>
      </c>
      <c r="J964" s="135">
        <f t="shared" ref="J964:X964" si="576">+J151+J422+J693</f>
        <v>0</v>
      </c>
      <c r="K964" s="135">
        <f t="shared" si="576"/>
        <v>0</v>
      </c>
      <c r="L964" s="135">
        <f t="shared" si="576"/>
        <v>0</v>
      </c>
      <c r="M964" s="135">
        <f t="shared" si="576"/>
        <v>0</v>
      </c>
      <c r="N964" s="135">
        <f t="shared" si="576"/>
        <v>0</v>
      </c>
      <c r="O964" s="135">
        <f t="shared" si="576"/>
        <v>0</v>
      </c>
      <c r="P964" s="135">
        <f t="shared" si="576"/>
        <v>0</v>
      </c>
      <c r="Q964" s="135">
        <f t="shared" si="576"/>
        <v>0</v>
      </c>
      <c r="R964" s="135">
        <f t="shared" si="576"/>
        <v>0</v>
      </c>
      <c r="S964" s="135">
        <f t="shared" si="576"/>
        <v>0</v>
      </c>
      <c r="T964" s="135">
        <f t="shared" si="576"/>
        <v>0</v>
      </c>
      <c r="U964" s="135">
        <f t="shared" si="576"/>
        <v>0</v>
      </c>
      <c r="V964" s="135">
        <f t="shared" si="576"/>
        <v>0</v>
      </c>
      <c r="W964" s="135">
        <f t="shared" si="576"/>
        <v>0</v>
      </c>
      <c r="X964" s="135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 x14ac:dyDescent="0.2">
      <c r="A965" s="44">
        <f t="shared" si="568"/>
        <v>936</v>
      </c>
      <c r="B965" s="44"/>
      <c r="C965" s="141">
        <v>38900</v>
      </c>
      <c r="E965" s="137" t="s">
        <v>115</v>
      </c>
      <c r="G965" s="43"/>
      <c r="H965" s="135"/>
      <c r="I965" s="42">
        <f>'Plt. Class.'!G$152</f>
        <v>0</v>
      </c>
      <c r="J965" s="135">
        <f t="shared" ref="J965:X965" si="577">+J152+J423+J694</f>
        <v>0</v>
      </c>
      <c r="K965" s="135">
        <f t="shared" si="577"/>
        <v>0</v>
      </c>
      <c r="L965" s="135">
        <f t="shared" si="577"/>
        <v>0</v>
      </c>
      <c r="M965" s="135">
        <f t="shared" si="577"/>
        <v>0</v>
      </c>
      <c r="N965" s="135">
        <f t="shared" si="577"/>
        <v>0</v>
      </c>
      <c r="O965" s="135">
        <f t="shared" si="577"/>
        <v>0</v>
      </c>
      <c r="P965" s="135">
        <f t="shared" si="577"/>
        <v>0</v>
      </c>
      <c r="Q965" s="135">
        <f t="shared" si="577"/>
        <v>0</v>
      </c>
      <c r="R965" s="135">
        <f t="shared" si="577"/>
        <v>0</v>
      </c>
      <c r="S965" s="135">
        <f t="shared" si="577"/>
        <v>0</v>
      </c>
      <c r="T965" s="135">
        <f t="shared" si="577"/>
        <v>0</v>
      </c>
      <c r="U965" s="135">
        <f t="shared" si="577"/>
        <v>0</v>
      </c>
      <c r="V965" s="135">
        <f t="shared" si="577"/>
        <v>0</v>
      </c>
      <c r="W965" s="135">
        <f t="shared" si="577"/>
        <v>0</v>
      </c>
      <c r="X965" s="135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 x14ac:dyDescent="0.2">
      <c r="A966" s="44">
        <f t="shared" si="568"/>
        <v>937</v>
      </c>
      <c r="B966" s="44"/>
      <c r="C966" s="141">
        <v>39004</v>
      </c>
      <c r="E966" s="137" t="s">
        <v>293</v>
      </c>
      <c r="G966" s="43"/>
      <c r="H966" s="135"/>
      <c r="I966" s="42">
        <f>'Plt. Class.'!G$153</f>
        <v>7658.1103980000007</v>
      </c>
      <c r="J966" s="135">
        <f t="shared" ref="J966:X966" si="578">+J153+J424+J695</f>
        <v>4405.4994752222392</v>
      </c>
      <c r="K966" s="135">
        <f t="shared" si="578"/>
        <v>1855.8189777258067</v>
      </c>
      <c r="L966" s="135">
        <f t="shared" si="578"/>
        <v>65.246870716526971</v>
      </c>
      <c r="M966" s="135">
        <f t="shared" si="578"/>
        <v>701.83057347514875</v>
      </c>
      <c r="N966" s="135">
        <f t="shared" si="578"/>
        <v>629.71450086027824</v>
      </c>
      <c r="O966" s="135">
        <f t="shared" si="578"/>
        <v>0</v>
      </c>
      <c r="P966" s="135">
        <f t="shared" si="578"/>
        <v>0</v>
      </c>
      <c r="Q966" s="135">
        <f t="shared" si="578"/>
        <v>0</v>
      </c>
      <c r="R966" s="135">
        <f t="shared" si="578"/>
        <v>0</v>
      </c>
      <c r="S966" s="135">
        <f t="shared" si="578"/>
        <v>0</v>
      </c>
      <c r="T966" s="135">
        <f t="shared" si="578"/>
        <v>0</v>
      </c>
      <c r="U966" s="135">
        <f t="shared" si="578"/>
        <v>0</v>
      </c>
      <c r="V966" s="135">
        <f t="shared" si="578"/>
        <v>0</v>
      </c>
      <c r="W966" s="135">
        <f t="shared" si="578"/>
        <v>0</v>
      </c>
      <c r="X966" s="135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 x14ac:dyDescent="0.2">
      <c r="A967" s="44">
        <f t="shared" si="568"/>
        <v>938</v>
      </c>
      <c r="B967" s="44"/>
      <c r="C967" s="141">
        <v>39009</v>
      </c>
      <c r="E967" s="137" t="s">
        <v>294</v>
      </c>
      <c r="G967" s="43"/>
      <c r="H967" s="135"/>
      <c r="I967" s="42">
        <f>'Plt. Class.'!G$154</f>
        <v>19331.565200000001</v>
      </c>
      <c r="J967" s="135">
        <f t="shared" ref="J967:X967" si="579">+J154+J425+J696</f>
        <v>11120.915724336688</v>
      </c>
      <c r="K967" s="135">
        <f t="shared" si="579"/>
        <v>4684.6916148758</v>
      </c>
      <c r="L967" s="135">
        <f t="shared" si="579"/>
        <v>164.70435522605166</v>
      </c>
      <c r="M967" s="135">
        <f t="shared" si="579"/>
        <v>1771.6489819775288</v>
      </c>
      <c r="N967" s="135">
        <f t="shared" si="579"/>
        <v>1589.6045235839292</v>
      </c>
      <c r="O967" s="135">
        <f t="shared" si="579"/>
        <v>0</v>
      </c>
      <c r="P967" s="135">
        <f t="shared" si="579"/>
        <v>0</v>
      </c>
      <c r="Q967" s="135">
        <f t="shared" si="579"/>
        <v>0</v>
      </c>
      <c r="R967" s="135">
        <f t="shared" si="579"/>
        <v>0</v>
      </c>
      <c r="S967" s="135">
        <f t="shared" si="579"/>
        <v>0</v>
      </c>
      <c r="T967" s="135">
        <f t="shared" si="579"/>
        <v>0</v>
      </c>
      <c r="U967" s="135">
        <f t="shared" si="579"/>
        <v>0</v>
      </c>
      <c r="V967" s="135">
        <f t="shared" si="579"/>
        <v>0</v>
      </c>
      <c r="W967" s="135">
        <f t="shared" si="579"/>
        <v>0</v>
      </c>
      <c r="X967" s="135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 x14ac:dyDescent="0.2">
      <c r="A968" s="44">
        <f t="shared" si="568"/>
        <v>939</v>
      </c>
      <c r="B968" s="44"/>
      <c r="C968" s="141">
        <v>39100</v>
      </c>
      <c r="E968" s="137" t="s">
        <v>295</v>
      </c>
      <c r="G968" s="43"/>
      <c r="H968" s="135"/>
      <c r="I968" s="42">
        <f>'Plt. Class.'!G$155</f>
        <v>19219.724474000006</v>
      </c>
      <c r="J968" s="135">
        <f t="shared" ref="J968:X968" si="580">+J155+J426+J697</f>
        <v>11056.576842537579</v>
      </c>
      <c r="K968" s="135">
        <f t="shared" si="580"/>
        <v>4657.5888269808083</v>
      </c>
      <c r="L968" s="135">
        <f t="shared" si="580"/>
        <v>163.75147559766839</v>
      </c>
      <c r="M968" s="135">
        <f t="shared" si="580"/>
        <v>1761.3992941580698</v>
      </c>
      <c r="N968" s="135">
        <f t="shared" si="580"/>
        <v>1580.4080347258771</v>
      </c>
      <c r="O968" s="135">
        <f t="shared" si="580"/>
        <v>0</v>
      </c>
      <c r="P968" s="135">
        <f t="shared" si="580"/>
        <v>0</v>
      </c>
      <c r="Q968" s="135">
        <f t="shared" si="580"/>
        <v>0</v>
      </c>
      <c r="R968" s="135">
        <f t="shared" si="580"/>
        <v>0</v>
      </c>
      <c r="S968" s="135">
        <f t="shared" si="580"/>
        <v>0</v>
      </c>
      <c r="T968" s="135">
        <f t="shared" si="580"/>
        <v>0</v>
      </c>
      <c r="U968" s="135">
        <f t="shared" si="580"/>
        <v>0</v>
      </c>
      <c r="V968" s="135">
        <f t="shared" si="580"/>
        <v>0</v>
      </c>
      <c r="W968" s="135">
        <f t="shared" si="580"/>
        <v>0</v>
      </c>
      <c r="X968" s="135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 x14ac:dyDescent="0.2">
      <c r="A969" s="44">
        <f t="shared" si="568"/>
        <v>940</v>
      </c>
      <c r="B969" s="44"/>
      <c r="C969" s="141">
        <v>39102</v>
      </c>
      <c r="E969" s="137" t="s">
        <v>296</v>
      </c>
      <c r="G969" s="43"/>
      <c r="H969" s="135"/>
      <c r="I969" s="42">
        <f>'Plt. Class.'!G$156</f>
        <v>0</v>
      </c>
      <c r="J969" s="135">
        <f t="shared" ref="J969:X969" si="581">+J156+J427+J698</f>
        <v>0</v>
      </c>
      <c r="K969" s="135">
        <f t="shared" si="581"/>
        <v>0</v>
      </c>
      <c r="L969" s="135">
        <f t="shared" si="581"/>
        <v>0</v>
      </c>
      <c r="M969" s="135">
        <f t="shared" si="581"/>
        <v>0</v>
      </c>
      <c r="N969" s="135">
        <f t="shared" si="581"/>
        <v>0</v>
      </c>
      <c r="O969" s="135">
        <f t="shared" si="581"/>
        <v>0</v>
      </c>
      <c r="P969" s="135">
        <f t="shared" si="581"/>
        <v>0</v>
      </c>
      <c r="Q969" s="135">
        <f t="shared" si="581"/>
        <v>0</v>
      </c>
      <c r="R969" s="135">
        <f t="shared" si="581"/>
        <v>0</v>
      </c>
      <c r="S969" s="135">
        <f t="shared" si="581"/>
        <v>0</v>
      </c>
      <c r="T969" s="135">
        <f t="shared" si="581"/>
        <v>0</v>
      </c>
      <c r="U969" s="135">
        <f t="shared" si="581"/>
        <v>0</v>
      </c>
      <c r="V969" s="135">
        <f t="shared" si="581"/>
        <v>0</v>
      </c>
      <c r="W969" s="135">
        <f t="shared" si="581"/>
        <v>0</v>
      </c>
      <c r="X969" s="135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 x14ac:dyDescent="0.2">
      <c r="A970" s="44">
        <f t="shared" si="568"/>
        <v>941</v>
      </c>
      <c r="B970" s="44"/>
      <c r="C970" s="141">
        <v>39103</v>
      </c>
      <c r="E970" s="137" t="s">
        <v>297</v>
      </c>
      <c r="G970" s="43"/>
      <c r="H970" s="135"/>
      <c r="I970" s="42">
        <f>'Plt. Class.'!G$157</f>
        <v>0</v>
      </c>
      <c r="J970" s="135">
        <f t="shared" ref="J970:X970" si="582">+J157+J428+J699</f>
        <v>0</v>
      </c>
      <c r="K970" s="135">
        <f t="shared" si="582"/>
        <v>0</v>
      </c>
      <c r="L970" s="135">
        <f t="shared" si="582"/>
        <v>0</v>
      </c>
      <c r="M970" s="135">
        <f t="shared" si="582"/>
        <v>0</v>
      </c>
      <c r="N970" s="135">
        <f t="shared" si="582"/>
        <v>0</v>
      </c>
      <c r="O970" s="135">
        <f t="shared" si="582"/>
        <v>0</v>
      </c>
      <c r="P970" s="135">
        <f t="shared" si="582"/>
        <v>0</v>
      </c>
      <c r="Q970" s="135">
        <f t="shared" si="582"/>
        <v>0</v>
      </c>
      <c r="R970" s="135">
        <f t="shared" si="582"/>
        <v>0</v>
      </c>
      <c r="S970" s="135">
        <f t="shared" si="582"/>
        <v>0</v>
      </c>
      <c r="T970" s="135">
        <f t="shared" si="582"/>
        <v>0</v>
      </c>
      <c r="U970" s="135">
        <f t="shared" si="582"/>
        <v>0</v>
      </c>
      <c r="V970" s="135">
        <f t="shared" si="582"/>
        <v>0</v>
      </c>
      <c r="W970" s="135">
        <f t="shared" si="582"/>
        <v>0</v>
      </c>
      <c r="X970" s="135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 x14ac:dyDescent="0.2">
      <c r="A971" s="44">
        <f t="shared" si="568"/>
        <v>942</v>
      </c>
      <c r="B971" s="44"/>
      <c r="C971" s="141">
        <v>39200</v>
      </c>
      <c r="E971" s="137" t="s">
        <v>298</v>
      </c>
      <c r="G971" s="43"/>
      <c r="H971" s="135"/>
      <c r="I971" s="42">
        <f>'Plt. Class.'!G$158</f>
        <v>13582.318681999999</v>
      </c>
      <c r="J971" s="135">
        <f t="shared" ref="J971:X971" si="583">+J158+J429+J700</f>
        <v>7813.5329364642312</v>
      </c>
      <c r="K971" s="135">
        <f t="shared" si="583"/>
        <v>3291.454870924591</v>
      </c>
      <c r="L971" s="135">
        <f t="shared" si="583"/>
        <v>115.72094746852495</v>
      </c>
      <c r="M971" s="135">
        <f t="shared" si="583"/>
        <v>1244.7569980448179</v>
      </c>
      <c r="N971" s="135">
        <f t="shared" si="583"/>
        <v>1116.8529290978315</v>
      </c>
      <c r="O971" s="135">
        <f t="shared" si="583"/>
        <v>0</v>
      </c>
      <c r="P971" s="135">
        <f t="shared" si="583"/>
        <v>0</v>
      </c>
      <c r="Q971" s="135">
        <f t="shared" si="583"/>
        <v>0</v>
      </c>
      <c r="R971" s="135">
        <f t="shared" si="583"/>
        <v>0</v>
      </c>
      <c r="S971" s="135">
        <f t="shared" si="583"/>
        <v>0</v>
      </c>
      <c r="T971" s="135">
        <f t="shared" si="583"/>
        <v>0</v>
      </c>
      <c r="U971" s="135">
        <f t="shared" si="583"/>
        <v>0</v>
      </c>
      <c r="V971" s="135">
        <f t="shared" si="583"/>
        <v>0</v>
      </c>
      <c r="W971" s="135">
        <f t="shared" si="583"/>
        <v>0</v>
      </c>
      <c r="X971" s="135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 x14ac:dyDescent="0.2">
      <c r="A972" s="44">
        <f t="shared" si="568"/>
        <v>943</v>
      </c>
      <c r="B972" s="44"/>
      <c r="C972" s="141">
        <v>39201</v>
      </c>
      <c r="E972" s="137" t="s">
        <v>299</v>
      </c>
      <c r="G972" s="43"/>
      <c r="H972" s="135"/>
      <c r="I972" s="42">
        <f>'Plt. Class.'!G$159</f>
        <v>0</v>
      </c>
      <c r="J972" s="135">
        <f t="shared" ref="J972:X972" si="584">+J159+J430+J701</f>
        <v>0</v>
      </c>
      <c r="K972" s="135">
        <f t="shared" si="584"/>
        <v>0</v>
      </c>
      <c r="L972" s="135">
        <f t="shared" si="584"/>
        <v>0</v>
      </c>
      <c r="M972" s="135">
        <f t="shared" si="584"/>
        <v>0</v>
      </c>
      <c r="N972" s="135">
        <f t="shared" si="584"/>
        <v>0</v>
      </c>
      <c r="O972" s="135">
        <f t="shared" si="584"/>
        <v>0</v>
      </c>
      <c r="P972" s="135">
        <f t="shared" si="584"/>
        <v>0</v>
      </c>
      <c r="Q972" s="135">
        <f t="shared" si="584"/>
        <v>0</v>
      </c>
      <c r="R972" s="135">
        <f t="shared" si="584"/>
        <v>0</v>
      </c>
      <c r="S972" s="135">
        <f t="shared" si="584"/>
        <v>0</v>
      </c>
      <c r="T972" s="135">
        <f t="shared" si="584"/>
        <v>0</v>
      </c>
      <c r="U972" s="135">
        <f t="shared" si="584"/>
        <v>0</v>
      </c>
      <c r="V972" s="135">
        <f t="shared" si="584"/>
        <v>0</v>
      </c>
      <c r="W972" s="135">
        <f t="shared" si="584"/>
        <v>0</v>
      </c>
      <c r="X972" s="135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 x14ac:dyDescent="0.2">
      <c r="A973" s="44">
        <f t="shared" si="568"/>
        <v>944</v>
      </c>
      <c r="B973" s="44"/>
      <c r="C973" s="141">
        <v>39202</v>
      </c>
      <c r="E973" s="137" t="s">
        <v>300</v>
      </c>
      <c r="G973" s="43"/>
      <c r="H973" s="135"/>
      <c r="I973" s="42">
        <f>'Plt. Class.'!G$160</f>
        <v>0</v>
      </c>
      <c r="J973" s="135">
        <f t="shared" ref="J973:X973" si="585">+J160+J431+J702</f>
        <v>0</v>
      </c>
      <c r="K973" s="135">
        <f t="shared" si="585"/>
        <v>0</v>
      </c>
      <c r="L973" s="135">
        <f t="shared" si="585"/>
        <v>0</v>
      </c>
      <c r="M973" s="135">
        <f t="shared" si="585"/>
        <v>0</v>
      </c>
      <c r="N973" s="135">
        <f t="shared" si="585"/>
        <v>0</v>
      </c>
      <c r="O973" s="135">
        <f t="shared" si="585"/>
        <v>0</v>
      </c>
      <c r="P973" s="135">
        <f t="shared" si="585"/>
        <v>0</v>
      </c>
      <c r="Q973" s="135">
        <f t="shared" si="585"/>
        <v>0</v>
      </c>
      <c r="R973" s="135">
        <f t="shared" si="585"/>
        <v>0</v>
      </c>
      <c r="S973" s="135">
        <f t="shared" si="585"/>
        <v>0</v>
      </c>
      <c r="T973" s="135">
        <f t="shared" si="585"/>
        <v>0</v>
      </c>
      <c r="U973" s="135">
        <f t="shared" si="585"/>
        <v>0</v>
      </c>
      <c r="V973" s="135">
        <f t="shared" si="585"/>
        <v>0</v>
      </c>
      <c r="W973" s="135">
        <f t="shared" si="585"/>
        <v>0</v>
      </c>
      <c r="X973" s="135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 x14ac:dyDescent="0.2">
      <c r="A974" s="44">
        <f t="shared" si="568"/>
        <v>945</v>
      </c>
      <c r="B974" s="44"/>
      <c r="C974" s="141">
        <v>39300</v>
      </c>
      <c r="E974" s="137" t="s">
        <v>186</v>
      </c>
      <c r="G974" s="43"/>
      <c r="H974" s="135"/>
      <c r="I974" s="42">
        <f>'Plt. Class.'!G$161</f>
        <v>0</v>
      </c>
      <c r="J974" s="135">
        <f t="shared" ref="J974:X974" si="586">+J161+J432+J703</f>
        <v>0</v>
      </c>
      <c r="K974" s="135">
        <f t="shared" si="586"/>
        <v>0</v>
      </c>
      <c r="L974" s="135">
        <f t="shared" si="586"/>
        <v>0</v>
      </c>
      <c r="M974" s="135">
        <f t="shared" si="586"/>
        <v>0</v>
      </c>
      <c r="N974" s="135">
        <f t="shared" si="586"/>
        <v>0</v>
      </c>
      <c r="O974" s="135">
        <f t="shared" si="586"/>
        <v>0</v>
      </c>
      <c r="P974" s="135">
        <f t="shared" si="586"/>
        <v>0</v>
      </c>
      <c r="Q974" s="135">
        <f t="shared" si="586"/>
        <v>0</v>
      </c>
      <c r="R974" s="135">
        <f t="shared" si="586"/>
        <v>0</v>
      </c>
      <c r="S974" s="135">
        <f t="shared" si="586"/>
        <v>0</v>
      </c>
      <c r="T974" s="135">
        <f t="shared" si="586"/>
        <v>0</v>
      </c>
      <c r="U974" s="135">
        <f t="shared" si="586"/>
        <v>0</v>
      </c>
      <c r="V974" s="135">
        <f t="shared" si="586"/>
        <v>0</v>
      </c>
      <c r="W974" s="135">
        <f t="shared" si="586"/>
        <v>0</v>
      </c>
      <c r="X974" s="135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 x14ac:dyDescent="0.2">
      <c r="A975" s="44">
        <f t="shared" si="568"/>
        <v>946</v>
      </c>
      <c r="B975" s="44"/>
      <c r="C975" s="141">
        <v>39400</v>
      </c>
      <c r="E975" s="137" t="s">
        <v>301</v>
      </c>
      <c r="G975" s="43"/>
      <c r="H975" s="135"/>
      <c r="I975" s="42">
        <f>'Plt. Class.'!G$162</f>
        <v>87546.811631999997</v>
      </c>
      <c r="J975" s="135">
        <f t="shared" ref="J975:X975" si="587">+J162+J433+J704</f>
        <v>50363.263606500455</v>
      </c>
      <c r="K975" s="135">
        <f t="shared" si="587"/>
        <v>21215.551359573383</v>
      </c>
      <c r="L975" s="135">
        <f t="shared" si="587"/>
        <v>745.89620720132677</v>
      </c>
      <c r="M975" s="135">
        <f t="shared" si="587"/>
        <v>8023.2623741822663</v>
      </c>
      <c r="N975" s="135">
        <f t="shared" si="587"/>
        <v>7198.8380845425445</v>
      </c>
      <c r="O975" s="135">
        <f t="shared" si="587"/>
        <v>0</v>
      </c>
      <c r="P975" s="135">
        <f t="shared" si="587"/>
        <v>0</v>
      </c>
      <c r="Q975" s="135">
        <f t="shared" si="587"/>
        <v>0</v>
      </c>
      <c r="R975" s="135">
        <f t="shared" si="587"/>
        <v>0</v>
      </c>
      <c r="S975" s="135">
        <f t="shared" si="587"/>
        <v>0</v>
      </c>
      <c r="T975" s="135">
        <f t="shared" si="587"/>
        <v>0</v>
      </c>
      <c r="U975" s="135">
        <f t="shared" si="587"/>
        <v>0</v>
      </c>
      <c r="V975" s="135">
        <f t="shared" si="587"/>
        <v>0</v>
      </c>
      <c r="W975" s="135">
        <f t="shared" si="587"/>
        <v>0</v>
      </c>
      <c r="X975" s="135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 x14ac:dyDescent="0.2">
      <c r="A976" s="44">
        <f t="shared" si="568"/>
        <v>947</v>
      </c>
      <c r="B976" s="44"/>
      <c r="C976" s="141">
        <v>39600</v>
      </c>
      <c r="E976" s="137" t="s">
        <v>302</v>
      </c>
      <c r="G976" s="43"/>
      <c r="H976" s="135"/>
      <c r="I976" s="42">
        <f>'Plt. Class.'!G$163</f>
        <v>10212.710482</v>
      </c>
      <c r="J976" s="135">
        <f t="shared" ref="J976:X976" si="588">+J163+J434+J705</f>
        <v>5875.0903722670073</v>
      </c>
      <c r="K976" s="135">
        <f t="shared" si="588"/>
        <v>2474.8849182775739</v>
      </c>
      <c r="L976" s="135">
        <f t="shared" si="588"/>
        <v>87.011986750464942</v>
      </c>
      <c r="M976" s="135">
        <f t="shared" si="588"/>
        <v>935.94791427786402</v>
      </c>
      <c r="N976" s="135">
        <f t="shared" si="588"/>
        <v>839.77529042708909</v>
      </c>
      <c r="O976" s="135">
        <f t="shared" si="588"/>
        <v>0</v>
      </c>
      <c r="P976" s="135">
        <f t="shared" si="588"/>
        <v>0</v>
      </c>
      <c r="Q976" s="135">
        <f t="shared" si="588"/>
        <v>0</v>
      </c>
      <c r="R976" s="135">
        <f t="shared" si="588"/>
        <v>0</v>
      </c>
      <c r="S976" s="135">
        <f t="shared" si="588"/>
        <v>0</v>
      </c>
      <c r="T976" s="135">
        <f t="shared" si="588"/>
        <v>0</v>
      </c>
      <c r="U976" s="135">
        <f t="shared" si="588"/>
        <v>0</v>
      </c>
      <c r="V976" s="135">
        <f t="shared" si="588"/>
        <v>0</v>
      </c>
      <c r="W976" s="135">
        <f t="shared" si="588"/>
        <v>0</v>
      </c>
      <c r="X976" s="135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 x14ac:dyDescent="0.2">
      <c r="A977" s="44">
        <f t="shared" si="568"/>
        <v>948</v>
      </c>
      <c r="B977" s="44"/>
      <c r="C977" s="141">
        <v>39603</v>
      </c>
      <c r="E977" s="137" t="s">
        <v>303</v>
      </c>
      <c r="G977" s="43"/>
      <c r="H977" s="135"/>
      <c r="I977" s="42">
        <f>'Plt. Class.'!G$164</f>
        <v>0</v>
      </c>
      <c r="J977" s="135">
        <f t="shared" ref="J977:X977" si="589">+J164+J435+J706</f>
        <v>0</v>
      </c>
      <c r="K977" s="135">
        <f t="shared" si="589"/>
        <v>0</v>
      </c>
      <c r="L977" s="135">
        <f t="shared" si="589"/>
        <v>0</v>
      </c>
      <c r="M977" s="135">
        <f t="shared" si="589"/>
        <v>0</v>
      </c>
      <c r="N977" s="135">
        <f t="shared" si="589"/>
        <v>0</v>
      </c>
      <c r="O977" s="135">
        <f t="shared" si="589"/>
        <v>0</v>
      </c>
      <c r="P977" s="135">
        <f t="shared" si="589"/>
        <v>0</v>
      </c>
      <c r="Q977" s="135">
        <f t="shared" si="589"/>
        <v>0</v>
      </c>
      <c r="R977" s="135">
        <f t="shared" si="589"/>
        <v>0</v>
      </c>
      <c r="S977" s="135">
        <f t="shared" si="589"/>
        <v>0</v>
      </c>
      <c r="T977" s="135">
        <f t="shared" si="589"/>
        <v>0</v>
      </c>
      <c r="U977" s="135">
        <f t="shared" si="589"/>
        <v>0</v>
      </c>
      <c r="V977" s="135">
        <f t="shared" si="589"/>
        <v>0</v>
      </c>
      <c r="W977" s="135">
        <f t="shared" si="589"/>
        <v>0</v>
      </c>
      <c r="X977" s="135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 x14ac:dyDescent="0.2">
      <c r="A978" s="44">
        <f t="shared" si="568"/>
        <v>949</v>
      </c>
      <c r="B978" s="44"/>
      <c r="C978" s="141">
        <v>39604</v>
      </c>
      <c r="E978" s="137" t="s">
        <v>304</v>
      </c>
      <c r="G978" s="43"/>
      <c r="H978" s="135"/>
      <c r="I978" s="42">
        <f>'Plt. Class.'!G$165</f>
        <v>0</v>
      </c>
      <c r="J978" s="135">
        <f t="shared" ref="J978:X978" si="590">+J165+J436+J707</f>
        <v>0</v>
      </c>
      <c r="K978" s="135">
        <f t="shared" si="590"/>
        <v>0</v>
      </c>
      <c r="L978" s="135">
        <f t="shared" si="590"/>
        <v>0</v>
      </c>
      <c r="M978" s="135">
        <f t="shared" si="590"/>
        <v>0</v>
      </c>
      <c r="N978" s="135">
        <f t="shared" si="590"/>
        <v>0</v>
      </c>
      <c r="O978" s="135">
        <f t="shared" si="590"/>
        <v>0</v>
      </c>
      <c r="P978" s="135">
        <f t="shared" si="590"/>
        <v>0</v>
      </c>
      <c r="Q978" s="135">
        <f t="shared" si="590"/>
        <v>0</v>
      </c>
      <c r="R978" s="135">
        <f t="shared" si="590"/>
        <v>0</v>
      </c>
      <c r="S978" s="135">
        <f t="shared" si="590"/>
        <v>0</v>
      </c>
      <c r="T978" s="135">
        <f t="shared" si="590"/>
        <v>0</v>
      </c>
      <c r="U978" s="135">
        <f t="shared" si="590"/>
        <v>0</v>
      </c>
      <c r="V978" s="135">
        <f t="shared" si="590"/>
        <v>0</v>
      </c>
      <c r="W978" s="135">
        <f t="shared" si="590"/>
        <v>0</v>
      </c>
      <c r="X978" s="135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 x14ac:dyDescent="0.2">
      <c r="A979" s="44">
        <f t="shared" si="568"/>
        <v>950</v>
      </c>
      <c r="B979" s="44"/>
      <c r="C979" s="141">
        <v>39605</v>
      </c>
      <c r="E979" s="140" t="s">
        <v>305</v>
      </c>
      <c r="G979" s="43"/>
      <c r="H979" s="135"/>
      <c r="I979" s="42">
        <f>'Plt. Class.'!G$166</f>
        <v>0</v>
      </c>
      <c r="J979" s="135">
        <f t="shared" ref="J979:X979" si="591">+J166+J437+J708</f>
        <v>0</v>
      </c>
      <c r="K979" s="135">
        <f t="shared" si="591"/>
        <v>0</v>
      </c>
      <c r="L979" s="135">
        <f t="shared" si="591"/>
        <v>0</v>
      </c>
      <c r="M979" s="135">
        <f t="shared" si="591"/>
        <v>0</v>
      </c>
      <c r="N979" s="135">
        <f t="shared" si="591"/>
        <v>0</v>
      </c>
      <c r="O979" s="135">
        <f t="shared" si="591"/>
        <v>0</v>
      </c>
      <c r="P979" s="135">
        <f t="shared" si="591"/>
        <v>0</v>
      </c>
      <c r="Q979" s="135">
        <f t="shared" si="591"/>
        <v>0</v>
      </c>
      <c r="R979" s="135">
        <f t="shared" si="591"/>
        <v>0</v>
      </c>
      <c r="S979" s="135">
        <f t="shared" si="591"/>
        <v>0</v>
      </c>
      <c r="T979" s="135">
        <f t="shared" si="591"/>
        <v>0</v>
      </c>
      <c r="U979" s="135">
        <f t="shared" si="591"/>
        <v>0</v>
      </c>
      <c r="V979" s="135">
        <f t="shared" si="591"/>
        <v>0</v>
      </c>
      <c r="W979" s="135">
        <f t="shared" si="591"/>
        <v>0</v>
      </c>
      <c r="X979" s="135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 x14ac:dyDescent="0.2">
      <c r="A980" s="44">
        <f t="shared" si="568"/>
        <v>951</v>
      </c>
      <c r="B980" s="44"/>
      <c r="C980" s="141">
        <v>39700</v>
      </c>
      <c r="E980" s="137" t="s">
        <v>306</v>
      </c>
      <c r="G980" s="43"/>
      <c r="H980" s="135"/>
      <c r="I980" s="42">
        <f>'Plt. Class.'!G$167</f>
        <v>18687.909800000001</v>
      </c>
      <c r="J980" s="135">
        <f t="shared" ref="J980:X980" si="592">+J167+J438+J709</f>
        <v>10750.638543732906</v>
      </c>
      <c r="K980" s="135">
        <f t="shared" si="592"/>
        <v>4528.7121572347023</v>
      </c>
      <c r="L980" s="135">
        <f t="shared" si="592"/>
        <v>159.22043053873421</v>
      </c>
      <c r="M980" s="135">
        <f t="shared" si="592"/>
        <v>1712.6609268274813</v>
      </c>
      <c r="N980" s="135">
        <f t="shared" si="592"/>
        <v>1536.677741666176</v>
      </c>
      <c r="O980" s="135">
        <f t="shared" si="592"/>
        <v>0</v>
      </c>
      <c r="P980" s="135">
        <f t="shared" si="592"/>
        <v>0</v>
      </c>
      <c r="Q980" s="135">
        <f t="shared" si="592"/>
        <v>0</v>
      </c>
      <c r="R980" s="135">
        <f t="shared" si="592"/>
        <v>0</v>
      </c>
      <c r="S980" s="135">
        <f t="shared" si="592"/>
        <v>0</v>
      </c>
      <c r="T980" s="135">
        <f t="shared" si="592"/>
        <v>0</v>
      </c>
      <c r="U980" s="135">
        <f t="shared" si="592"/>
        <v>0</v>
      </c>
      <c r="V980" s="135">
        <f t="shared" si="592"/>
        <v>0</v>
      </c>
      <c r="W980" s="135">
        <f t="shared" si="592"/>
        <v>0</v>
      </c>
      <c r="X980" s="135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 x14ac:dyDescent="0.2">
      <c r="A981" s="44">
        <f t="shared" si="568"/>
        <v>952</v>
      </c>
      <c r="B981" s="44"/>
      <c r="C981" s="141">
        <v>39701</v>
      </c>
      <c r="E981" s="137" t="s">
        <v>307</v>
      </c>
      <c r="G981" s="43"/>
      <c r="H981" s="135"/>
      <c r="I981" s="42">
        <f>'Plt. Class.'!G$168</f>
        <v>0</v>
      </c>
      <c r="J981" s="135">
        <f t="shared" ref="J981:X981" si="593">+J168+J439+J710</f>
        <v>0</v>
      </c>
      <c r="K981" s="135">
        <f t="shared" si="593"/>
        <v>0</v>
      </c>
      <c r="L981" s="135">
        <f t="shared" si="593"/>
        <v>0</v>
      </c>
      <c r="M981" s="135">
        <f t="shared" si="593"/>
        <v>0</v>
      </c>
      <c r="N981" s="135">
        <f t="shared" si="593"/>
        <v>0</v>
      </c>
      <c r="O981" s="135">
        <f t="shared" si="593"/>
        <v>0</v>
      </c>
      <c r="P981" s="135">
        <f t="shared" si="593"/>
        <v>0</v>
      </c>
      <c r="Q981" s="135">
        <f t="shared" si="593"/>
        <v>0</v>
      </c>
      <c r="R981" s="135">
        <f t="shared" si="593"/>
        <v>0</v>
      </c>
      <c r="S981" s="135">
        <f t="shared" si="593"/>
        <v>0</v>
      </c>
      <c r="T981" s="135">
        <f t="shared" si="593"/>
        <v>0</v>
      </c>
      <c r="U981" s="135">
        <f t="shared" si="593"/>
        <v>0</v>
      </c>
      <c r="V981" s="135">
        <f t="shared" si="593"/>
        <v>0</v>
      </c>
      <c r="W981" s="135">
        <f t="shared" si="593"/>
        <v>0</v>
      </c>
      <c r="X981" s="135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 x14ac:dyDescent="0.2">
      <c r="A982" s="44">
        <f t="shared" si="568"/>
        <v>953</v>
      </c>
      <c r="B982" s="44"/>
      <c r="C982" s="141">
        <v>39702</v>
      </c>
      <c r="E982" s="137" t="s">
        <v>308</v>
      </c>
      <c r="G982" s="43"/>
      <c r="H982" s="135"/>
      <c r="I982" s="42">
        <f>'Plt. Class.'!G$169</f>
        <v>0</v>
      </c>
      <c r="J982" s="135">
        <f t="shared" ref="J982:X982" si="594">+J169+J440+J711</f>
        <v>0</v>
      </c>
      <c r="K982" s="135">
        <f t="shared" si="594"/>
        <v>0</v>
      </c>
      <c r="L982" s="135">
        <f t="shared" si="594"/>
        <v>0</v>
      </c>
      <c r="M982" s="135">
        <f t="shared" si="594"/>
        <v>0</v>
      </c>
      <c r="N982" s="135">
        <f t="shared" si="594"/>
        <v>0</v>
      </c>
      <c r="O982" s="135">
        <f t="shared" si="594"/>
        <v>0</v>
      </c>
      <c r="P982" s="135">
        <f t="shared" si="594"/>
        <v>0</v>
      </c>
      <c r="Q982" s="135">
        <f t="shared" si="594"/>
        <v>0</v>
      </c>
      <c r="R982" s="135">
        <f t="shared" si="594"/>
        <v>0</v>
      </c>
      <c r="S982" s="135">
        <f t="shared" si="594"/>
        <v>0</v>
      </c>
      <c r="T982" s="135">
        <f t="shared" si="594"/>
        <v>0</v>
      </c>
      <c r="U982" s="135">
        <f t="shared" si="594"/>
        <v>0</v>
      </c>
      <c r="V982" s="135">
        <f t="shared" si="594"/>
        <v>0</v>
      </c>
      <c r="W982" s="135">
        <f t="shared" si="594"/>
        <v>0</v>
      </c>
      <c r="X982" s="135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 x14ac:dyDescent="0.2">
      <c r="A983" s="44">
        <f t="shared" si="568"/>
        <v>954</v>
      </c>
      <c r="B983" s="44"/>
      <c r="C983" s="141">
        <v>39705</v>
      </c>
      <c r="E983" s="137" t="s">
        <v>309</v>
      </c>
      <c r="G983" s="43"/>
      <c r="H983" s="135"/>
      <c r="I983" s="42">
        <f>'Plt. Class.'!G$170</f>
        <v>0</v>
      </c>
      <c r="J983" s="135">
        <f t="shared" ref="J983:X983" si="595">+J170+J441+J712</f>
        <v>0</v>
      </c>
      <c r="K983" s="135">
        <f t="shared" si="595"/>
        <v>0</v>
      </c>
      <c r="L983" s="135">
        <f t="shared" si="595"/>
        <v>0</v>
      </c>
      <c r="M983" s="135">
        <f t="shared" si="595"/>
        <v>0</v>
      </c>
      <c r="N983" s="135">
        <f t="shared" si="595"/>
        <v>0</v>
      </c>
      <c r="O983" s="135">
        <f t="shared" si="595"/>
        <v>0</v>
      </c>
      <c r="P983" s="135">
        <f t="shared" si="595"/>
        <v>0</v>
      </c>
      <c r="Q983" s="135">
        <f t="shared" si="595"/>
        <v>0</v>
      </c>
      <c r="R983" s="135">
        <f t="shared" si="595"/>
        <v>0</v>
      </c>
      <c r="S983" s="135">
        <f t="shared" si="595"/>
        <v>0</v>
      </c>
      <c r="T983" s="135">
        <f t="shared" si="595"/>
        <v>0</v>
      </c>
      <c r="U983" s="135">
        <f t="shared" si="595"/>
        <v>0</v>
      </c>
      <c r="V983" s="135">
        <f t="shared" si="595"/>
        <v>0</v>
      </c>
      <c r="W983" s="135">
        <f t="shared" si="595"/>
        <v>0</v>
      </c>
      <c r="X983" s="135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 x14ac:dyDescent="0.2">
      <c r="A984" s="44">
        <f t="shared" si="568"/>
        <v>955</v>
      </c>
      <c r="B984" s="44"/>
      <c r="C984" s="141">
        <v>39800</v>
      </c>
      <c r="E984" s="137" t="s">
        <v>310</v>
      </c>
      <c r="G984" s="43"/>
      <c r="H984" s="135"/>
      <c r="I984" s="42">
        <f>'Plt. Class.'!G$171</f>
        <v>405292.27286400006</v>
      </c>
      <c r="J984" s="135">
        <f t="shared" ref="J984:X984" si="596">+J171+J442+J713</f>
        <v>233153.45465381222</v>
      </c>
      <c r="K984" s="135">
        <f t="shared" si="596"/>
        <v>98216.015755410001</v>
      </c>
      <c r="L984" s="135">
        <f t="shared" si="596"/>
        <v>3453.0779990937367</v>
      </c>
      <c r="M984" s="135">
        <f t="shared" si="596"/>
        <v>37143.171553582448</v>
      </c>
      <c r="N984" s="135">
        <f t="shared" si="596"/>
        <v>33326.552902101612</v>
      </c>
      <c r="O984" s="135">
        <f t="shared" si="596"/>
        <v>0</v>
      </c>
      <c r="P984" s="135">
        <f t="shared" si="596"/>
        <v>0</v>
      </c>
      <c r="Q984" s="135">
        <f t="shared" si="596"/>
        <v>0</v>
      </c>
      <c r="R984" s="135">
        <f t="shared" si="596"/>
        <v>0</v>
      </c>
      <c r="S984" s="135">
        <f t="shared" si="596"/>
        <v>0</v>
      </c>
      <c r="T984" s="135">
        <f t="shared" si="596"/>
        <v>0</v>
      </c>
      <c r="U984" s="135">
        <f t="shared" si="596"/>
        <v>0</v>
      </c>
      <c r="V984" s="135">
        <f t="shared" si="596"/>
        <v>0</v>
      </c>
      <c r="W984" s="135">
        <f t="shared" si="596"/>
        <v>0</v>
      </c>
      <c r="X984" s="135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 x14ac:dyDescent="0.2">
      <c r="A985" s="44">
        <f t="shared" si="568"/>
        <v>956</v>
      </c>
      <c r="B985" s="44"/>
      <c r="C985" s="141">
        <v>39900</v>
      </c>
      <c r="E985" s="137" t="s">
        <v>311</v>
      </c>
      <c r="G985" s="43"/>
      <c r="H985" s="135"/>
      <c r="I985" s="42">
        <f>'Plt. Class.'!G$172</f>
        <v>0</v>
      </c>
      <c r="J985" s="135">
        <f t="shared" ref="J985:X985" si="597">+J172+J443+J714</f>
        <v>0</v>
      </c>
      <c r="K985" s="135">
        <f t="shared" si="597"/>
        <v>0</v>
      </c>
      <c r="L985" s="135">
        <f t="shared" si="597"/>
        <v>0</v>
      </c>
      <c r="M985" s="135">
        <f t="shared" si="597"/>
        <v>0</v>
      </c>
      <c r="N985" s="135">
        <f t="shared" si="597"/>
        <v>0</v>
      </c>
      <c r="O985" s="135">
        <f t="shared" si="597"/>
        <v>0</v>
      </c>
      <c r="P985" s="135">
        <f t="shared" si="597"/>
        <v>0</v>
      </c>
      <c r="Q985" s="135">
        <f t="shared" si="597"/>
        <v>0</v>
      </c>
      <c r="R985" s="135">
        <f t="shared" si="597"/>
        <v>0</v>
      </c>
      <c r="S985" s="135">
        <f t="shared" si="597"/>
        <v>0</v>
      </c>
      <c r="T985" s="135">
        <f t="shared" si="597"/>
        <v>0</v>
      </c>
      <c r="U985" s="135">
        <f t="shared" si="597"/>
        <v>0</v>
      </c>
      <c r="V985" s="135">
        <f t="shared" si="597"/>
        <v>0</v>
      </c>
      <c r="W985" s="135">
        <f t="shared" si="597"/>
        <v>0</v>
      </c>
      <c r="X985" s="135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 x14ac:dyDescent="0.2">
      <c r="A986" s="44">
        <f t="shared" si="568"/>
        <v>957</v>
      </c>
      <c r="B986" s="44"/>
      <c r="C986" s="141">
        <v>39901</v>
      </c>
      <c r="E986" s="137" t="s">
        <v>312</v>
      </c>
      <c r="G986" s="43"/>
      <c r="H986" s="135"/>
      <c r="I986" s="42">
        <f>'Plt. Class.'!G$173</f>
        <v>0</v>
      </c>
      <c r="J986" s="135">
        <f t="shared" ref="J986:X986" si="598">+J173+J444+J715</f>
        <v>0</v>
      </c>
      <c r="K986" s="135">
        <f t="shared" si="598"/>
        <v>0</v>
      </c>
      <c r="L986" s="135">
        <f t="shared" si="598"/>
        <v>0</v>
      </c>
      <c r="M986" s="135">
        <f t="shared" si="598"/>
        <v>0</v>
      </c>
      <c r="N986" s="135">
        <f t="shared" si="598"/>
        <v>0</v>
      </c>
      <c r="O986" s="135">
        <f t="shared" si="598"/>
        <v>0</v>
      </c>
      <c r="P986" s="135">
        <f t="shared" si="598"/>
        <v>0</v>
      </c>
      <c r="Q986" s="135">
        <f t="shared" si="598"/>
        <v>0</v>
      </c>
      <c r="R986" s="135">
        <f t="shared" si="598"/>
        <v>0</v>
      </c>
      <c r="S986" s="135">
        <f t="shared" si="598"/>
        <v>0</v>
      </c>
      <c r="T986" s="135">
        <f t="shared" si="598"/>
        <v>0</v>
      </c>
      <c r="U986" s="135">
        <f t="shared" si="598"/>
        <v>0</v>
      </c>
      <c r="V986" s="135">
        <f t="shared" si="598"/>
        <v>0</v>
      </c>
      <c r="W986" s="135">
        <f t="shared" si="598"/>
        <v>0</v>
      </c>
      <c r="X986" s="135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 x14ac:dyDescent="0.2">
      <c r="A987" s="44">
        <f t="shared" si="568"/>
        <v>958</v>
      </c>
      <c r="B987" s="44"/>
      <c r="C987" s="141">
        <v>39902</v>
      </c>
      <c r="E987" s="137" t="s">
        <v>313</v>
      </c>
      <c r="G987" s="43"/>
      <c r="H987" s="135"/>
      <c r="I987" s="42">
        <f>'Plt. Class.'!G$174</f>
        <v>0</v>
      </c>
      <c r="J987" s="135">
        <f t="shared" ref="J987:X987" si="599">+J174+J445+J716</f>
        <v>0</v>
      </c>
      <c r="K987" s="135">
        <f t="shared" si="599"/>
        <v>0</v>
      </c>
      <c r="L987" s="135">
        <f t="shared" si="599"/>
        <v>0</v>
      </c>
      <c r="M987" s="135">
        <f t="shared" si="599"/>
        <v>0</v>
      </c>
      <c r="N987" s="135">
        <f t="shared" si="599"/>
        <v>0</v>
      </c>
      <c r="O987" s="135">
        <f t="shared" si="599"/>
        <v>0</v>
      </c>
      <c r="P987" s="135">
        <f t="shared" si="599"/>
        <v>0</v>
      </c>
      <c r="Q987" s="135">
        <f t="shared" si="599"/>
        <v>0</v>
      </c>
      <c r="R987" s="135">
        <f t="shared" si="599"/>
        <v>0</v>
      </c>
      <c r="S987" s="135">
        <f t="shared" si="599"/>
        <v>0</v>
      </c>
      <c r="T987" s="135">
        <f t="shared" si="599"/>
        <v>0</v>
      </c>
      <c r="U987" s="135">
        <f t="shared" si="599"/>
        <v>0</v>
      </c>
      <c r="V987" s="135">
        <f t="shared" si="599"/>
        <v>0</v>
      </c>
      <c r="W987" s="135">
        <f t="shared" si="599"/>
        <v>0</v>
      </c>
      <c r="X987" s="135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 x14ac:dyDescent="0.2">
      <c r="A988" s="44">
        <f t="shared" si="568"/>
        <v>959</v>
      </c>
      <c r="B988" s="44"/>
      <c r="C988" s="141">
        <v>39903</v>
      </c>
      <c r="E988" s="137" t="s">
        <v>314</v>
      </c>
      <c r="G988" s="43"/>
      <c r="H988" s="135"/>
      <c r="I988" s="42">
        <f>'Plt. Class.'!G$175</f>
        <v>0</v>
      </c>
      <c r="J988" s="135">
        <f t="shared" ref="J988:X988" si="600">+J175+J446+J717</f>
        <v>0</v>
      </c>
      <c r="K988" s="135">
        <f t="shared" si="600"/>
        <v>0</v>
      </c>
      <c r="L988" s="135">
        <f t="shared" si="600"/>
        <v>0</v>
      </c>
      <c r="M988" s="135">
        <f t="shared" si="600"/>
        <v>0</v>
      </c>
      <c r="N988" s="135">
        <f t="shared" si="600"/>
        <v>0</v>
      </c>
      <c r="O988" s="135">
        <f t="shared" si="600"/>
        <v>0</v>
      </c>
      <c r="P988" s="135">
        <f t="shared" si="600"/>
        <v>0</v>
      </c>
      <c r="Q988" s="135">
        <f t="shared" si="600"/>
        <v>0</v>
      </c>
      <c r="R988" s="135">
        <f t="shared" si="600"/>
        <v>0</v>
      </c>
      <c r="S988" s="135">
        <f t="shared" si="600"/>
        <v>0</v>
      </c>
      <c r="T988" s="135">
        <f t="shared" si="600"/>
        <v>0</v>
      </c>
      <c r="U988" s="135">
        <f t="shared" si="600"/>
        <v>0</v>
      </c>
      <c r="V988" s="135">
        <f t="shared" si="600"/>
        <v>0</v>
      </c>
      <c r="W988" s="135">
        <f t="shared" si="600"/>
        <v>0</v>
      </c>
      <c r="X988" s="135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 x14ac:dyDescent="0.2">
      <c r="A989" s="44">
        <f t="shared" si="568"/>
        <v>960</v>
      </c>
      <c r="B989" s="44"/>
      <c r="C989" s="141">
        <v>39904</v>
      </c>
      <c r="E989" s="137" t="s">
        <v>315</v>
      </c>
      <c r="G989" s="43"/>
      <c r="H989" s="135"/>
      <c r="I989" s="42">
        <f>'Plt. Class.'!G$176</f>
        <v>0</v>
      </c>
      <c r="J989" s="135">
        <f t="shared" ref="J989:X989" si="601">+J176+J447+J718</f>
        <v>0</v>
      </c>
      <c r="K989" s="135">
        <f t="shared" si="601"/>
        <v>0</v>
      </c>
      <c r="L989" s="135">
        <f t="shared" si="601"/>
        <v>0</v>
      </c>
      <c r="M989" s="135">
        <f t="shared" si="601"/>
        <v>0</v>
      </c>
      <c r="N989" s="135">
        <f t="shared" si="601"/>
        <v>0</v>
      </c>
      <c r="O989" s="135">
        <f t="shared" si="601"/>
        <v>0</v>
      </c>
      <c r="P989" s="135">
        <f t="shared" si="601"/>
        <v>0</v>
      </c>
      <c r="Q989" s="135">
        <f t="shared" si="601"/>
        <v>0</v>
      </c>
      <c r="R989" s="135">
        <f t="shared" si="601"/>
        <v>0</v>
      </c>
      <c r="S989" s="135">
        <f t="shared" si="601"/>
        <v>0</v>
      </c>
      <c r="T989" s="135">
        <f t="shared" si="601"/>
        <v>0</v>
      </c>
      <c r="U989" s="135">
        <f t="shared" si="601"/>
        <v>0</v>
      </c>
      <c r="V989" s="135">
        <f t="shared" si="601"/>
        <v>0</v>
      </c>
      <c r="W989" s="135">
        <f t="shared" si="601"/>
        <v>0</v>
      </c>
      <c r="X989" s="135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 x14ac:dyDescent="0.2">
      <c r="A990" s="44">
        <f t="shared" si="568"/>
        <v>961</v>
      </c>
      <c r="B990" s="44"/>
      <c r="C990" s="141">
        <v>39905</v>
      </c>
      <c r="E990" s="137" t="s">
        <v>316</v>
      </c>
      <c r="G990" s="43"/>
      <c r="H990" s="135"/>
      <c r="I990" s="42">
        <f>'Plt. Class.'!G$177</f>
        <v>0</v>
      </c>
      <c r="J990" s="135">
        <f t="shared" ref="J990:X990" si="602">+J177+J448+J719</f>
        <v>0</v>
      </c>
      <c r="K990" s="135">
        <f t="shared" si="602"/>
        <v>0</v>
      </c>
      <c r="L990" s="135">
        <f t="shared" si="602"/>
        <v>0</v>
      </c>
      <c r="M990" s="135">
        <f t="shared" si="602"/>
        <v>0</v>
      </c>
      <c r="N990" s="135">
        <f t="shared" si="602"/>
        <v>0</v>
      </c>
      <c r="O990" s="135">
        <f t="shared" si="602"/>
        <v>0</v>
      </c>
      <c r="P990" s="135">
        <f t="shared" si="602"/>
        <v>0</v>
      </c>
      <c r="Q990" s="135">
        <f t="shared" si="602"/>
        <v>0</v>
      </c>
      <c r="R990" s="135">
        <f t="shared" si="602"/>
        <v>0</v>
      </c>
      <c r="S990" s="135">
        <f t="shared" si="602"/>
        <v>0</v>
      </c>
      <c r="T990" s="135">
        <f t="shared" si="602"/>
        <v>0</v>
      </c>
      <c r="U990" s="135">
        <f t="shared" si="602"/>
        <v>0</v>
      </c>
      <c r="V990" s="135">
        <f t="shared" si="602"/>
        <v>0</v>
      </c>
      <c r="W990" s="135">
        <f t="shared" si="602"/>
        <v>0</v>
      </c>
      <c r="X990" s="135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 x14ac:dyDescent="0.2">
      <c r="A991" s="44">
        <f t="shared" si="568"/>
        <v>962</v>
      </c>
      <c r="B991" s="44"/>
      <c r="C991" s="141">
        <v>39906</v>
      </c>
      <c r="E991" s="137" t="s">
        <v>317</v>
      </c>
      <c r="G991" s="43"/>
      <c r="H991" s="135"/>
      <c r="I991" s="42">
        <f>'Plt. Class.'!G$178</f>
        <v>34934.444126000009</v>
      </c>
      <c r="J991" s="135">
        <f t="shared" ref="J991:X991" si="603">+J178+J449+J720</f>
        <v>20096.821182476986</v>
      </c>
      <c r="K991" s="135">
        <f t="shared" si="603"/>
        <v>8465.7965236782475</v>
      </c>
      <c r="L991" s="135">
        <f t="shared" si="603"/>
        <v>297.64041532205363</v>
      </c>
      <c r="M991" s="135">
        <f t="shared" si="603"/>
        <v>3201.5810272713343</v>
      </c>
      <c r="N991" s="135">
        <f t="shared" si="603"/>
        <v>2872.6049772513834</v>
      </c>
      <c r="O991" s="135">
        <f t="shared" si="603"/>
        <v>0</v>
      </c>
      <c r="P991" s="135">
        <f t="shared" si="603"/>
        <v>0</v>
      </c>
      <c r="Q991" s="135">
        <f t="shared" si="603"/>
        <v>0</v>
      </c>
      <c r="R991" s="135">
        <f t="shared" si="603"/>
        <v>0</v>
      </c>
      <c r="S991" s="135">
        <f t="shared" si="603"/>
        <v>0</v>
      </c>
      <c r="T991" s="135">
        <f t="shared" si="603"/>
        <v>0</v>
      </c>
      <c r="U991" s="135">
        <f t="shared" si="603"/>
        <v>0</v>
      </c>
      <c r="V991" s="135">
        <f t="shared" si="603"/>
        <v>0</v>
      </c>
      <c r="W991" s="135">
        <f t="shared" si="603"/>
        <v>0</v>
      </c>
      <c r="X991" s="135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 x14ac:dyDescent="0.2">
      <c r="A992" s="44">
        <f t="shared" si="568"/>
        <v>963</v>
      </c>
      <c r="B992" s="44"/>
      <c r="C992" s="141">
        <v>39907</v>
      </c>
      <c r="E992" s="137" t="s">
        <v>318</v>
      </c>
      <c r="G992" s="43"/>
      <c r="H992" s="135"/>
      <c r="I992" s="42">
        <f>'Plt. Class.'!G$179</f>
        <v>82288.231257076928</v>
      </c>
      <c r="J992" s="135">
        <f t="shared" ref="J992:X992" si="604">+J179+J450+J721</f>
        <v>47338.147503683795</v>
      </c>
      <c r="K992" s="135">
        <f t="shared" si="604"/>
        <v>19941.219605590395</v>
      </c>
      <c r="L992" s="135">
        <f t="shared" si="604"/>
        <v>701.09326025442999</v>
      </c>
      <c r="M992" s="135">
        <f t="shared" si="604"/>
        <v>7541.3376840966703</v>
      </c>
      <c r="N992" s="135">
        <f t="shared" si="604"/>
        <v>6766.4332034516237</v>
      </c>
      <c r="O992" s="135">
        <f t="shared" si="604"/>
        <v>0</v>
      </c>
      <c r="P992" s="135">
        <f t="shared" si="604"/>
        <v>0</v>
      </c>
      <c r="Q992" s="135">
        <f t="shared" si="604"/>
        <v>0</v>
      </c>
      <c r="R992" s="135">
        <f t="shared" si="604"/>
        <v>0</v>
      </c>
      <c r="S992" s="135">
        <f t="shared" si="604"/>
        <v>0</v>
      </c>
      <c r="T992" s="135">
        <f t="shared" si="604"/>
        <v>0</v>
      </c>
      <c r="U992" s="135">
        <f t="shared" si="604"/>
        <v>0</v>
      </c>
      <c r="V992" s="135">
        <f t="shared" si="604"/>
        <v>0</v>
      </c>
      <c r="W992" s="135">
        <f t="shared" si="604"/>
        <v>0</v>
      </c>
      <c r="X992" s="135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 x14ac:dyDescent="0.2">
      <c r="A993" s="44">
        <f t="shared" si="568"/>
        <v>964</v>
      </c>
      <c r="B993" s="44"/>
      <c r="C993" s="141">
        <v>39908</v>
      </c>
      <c r="E993" s="137" t="s">
        <v>319</v>
      </c>
      <c r="G993" s="43"/>
      <c r="H993" s="135"/>
      <c r="I993" s="42">
        <f>'Plt. Class.'!G$180</f>
        <v>412431.959408</v>
      </c>
      <c r="J993" s="135">
        <f t="shared" ref="J993:X993" si="605">+J180+J451+J722</f>
        <v>237260.71919926163</v>
      </c>
      <c r="K993" s="135">
        <f t="shared" si="605"/>
        <v>99946.203111657713</v>
      </c>
      <c r="L993" s="135">
        <f t="shared" si="605"/>
        <v>3513.9079141357756</v>
      </c>
      <c r="M993" s="135">
        <f t="shared" si="605"/>
        <v>37797.490966752172</v>
      </c>
      <c r="N993" s="135">
        <f t="shared" si="605"/>
        <v>33913.638216192659</v>
      </c>
      <c r="O993" s="135">
        <f t="shared" si="605"/>
        <v>0</v>
      </c>
      <c r="P993" s="135">
        <f t="shared" si="605"/>
        <v>0</v>
      </c>
      <c r="Q993" s="135">
        <f t="shared" si="605"/>
        <v>0</v>
      </c>
      <c r="R993" s="135">
        <f t="shared" si="605"/>
        <v>0</v>
      </c>
      <c r="S993" s="135">
        <f t="shared" si="605"/>
        <v>0</v>
      </c>
      <c r="T993" s="135">
        <f t="shared" si="605"/>
        <v>0</v>
      </c>
      <c r="U993" s="135">
        <f t="shared" si="605"/>
        <v>0</v>
      </c>
      <c r="V993" s="135">
        <f t="shared" si="605"/>
        <v>0</v>
      </c>
      <c r="W993" s="135">
        <f t="shared" si="605"/>
        <v>0</v>
      </c>
      <c r="X993" s="135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 x14ac:dyDescent="0.2">
      <c r="A994" s="44">
        <f t="shared" si="568"/>
        <v>965</v>
      </c>
      <c r="B994" s="44"/>
      <c r="C994" s="141">
        <v>39909</v>
      </c>
      <c r="E994" s="137" t="s">
        <v>320</v>
      </c>
      <c r="G994" s="43"/>
      <c r="H994" s="135"/>
      <c r="I994" s="42">
        <f>'Plt. Class.'!G$181</f>
        <v>0</v>
      </c>
      <c r="J994" s="135">
        <f t="shared" ref="J994:X994" si="606">+J181+J452+J723</f>
        <v>0</v>
      </c>
      <c r="K994" s="135">
        <f t="shared" si="606"/>
        <v>0</v>
      </c>
      <c r="L994" s="135">
        <f t="shared" si="606"/>
        <v>0</v>
      </c>
      <c r="M994" s="135">
        <f t="shared" si="606"/>
        <v>0</v>
      </c>
      <c r="N994" s="135">
        <f t="shared" si="606"/>
        <v>0</v>
      </c>
      <c r="O994" s="135">
        <f t="shared" si="606"/>
        <v>0</v>
      </c>
      <c r="P994" s="135">
        <f t="shared" si="606"/>
        <v>0</v>
      </c>
      <c r="Q994" s="135">
        <f t="shared" si="606"/>
        <v>0</v>
      </c>
      <c r="R994" s="135">
        <f t="shared" si="606"/>
        <v>0</v>
      </c>
      <c r="S994" s="135">
        <f t="shared" si="606"/>
        <v>0</v>
      </c>
      <c r="T994" s="135">
        <f t="shared" si="606"/>
        <v>0</v>
      </c>
      <c r="U994" s="135">
        <f t="shared" si="606"/>
        <v>0</v>
      </c>
      <c r="V994" s="135">
        <f t="shared" si="606"/>
        <v>0</v>
      </c>
      <c r="W994" s="135">
        <f t="shared" si="606"/>
        <v>0</v>
      </c>
      <c r="X994" s="135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 x14ac:dyDescent="0.2">
      <c r="A995" s="44">
        <f t="shared" si="568"/>
        <v>966</v>
      </c>
      <c r="B995" s="44"/>
      <c r="C995" s="141">
        <v>39924</v>
      </c>
      <c r="E995" s="137" t="s">
        <v>321</v>
      </c>
      <c r="G995" s="43"/>
      <c r="H995" s="135"/>
      <c r="I995" s="42">
        <f>'Plt. Class.'!G$182</f>
        <v>0</v>
      </c>
      <c r="J995" s="135">
        <f t="shared" ref="J995:X995" si="607">+J182+J453+J724</f>
        <v>0</v>
      </c>
      <c r="K995" s="135">
        <f t="shared" si="607"/>
        <v>0</v>
      </c>
      <c r="L995" s="135">
        <f t="shared" si="607"/>
        <v>0</v>
      </c>
      <c r="M995" s="135">
        <f t="shared" si="607"/>
        <v>0</v>
      </c>
      <c r="N995" s="135">
        <f t="shared" si="607"/>
        <v>0</v>
      </c>
      <c r="O995" s="135">
        <f t="shared" si="607"/>
        <v>0</v>
      </c>
      <c r="P995" s="135">
        <f t="shared" si="607"/>
        <v>0</v>
      </c>
      <c r="Q995" s="135">
        <f t="shared" si="607"/>
        <v>0</v>
      </c>
      <c r="R995" s="135">
        <f t="shared" si="607"/>
        <v>0</v>
      </c>
      <c r="S995" s="135">
        <f t="shared" si="607"/>
        <v>0</v>
      </c>
      <c r="T995" s="135">
        <f t="shared" si="607"/>
        <v>0</v>
      </c>
      <c r="U995" s="135">
        <f t="shared" si="607"/>
        <v>0</v>
      </c>
      <c r="V995" s="135">
        <f t="shared" si="607"/>
        <v>0</v>
      </c>
      <c r="W995" s="135">
        <f t="shared" si="607"/>
        <v>0</v>
      </c>
      <c r="X995" s="135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 x14ac:dyDescent="0.2">
      <c r="A996" s="44">
        <f t="shared" si="568"/>
        <v>967</v>
      </c>
      <c r="B996" s="44"/>
      <c r="C996" s="44"/>
      <c r="D996" s="44"/>
      <c r="E996" s="44"/>
      <c r="G996" s="43"/>
      <c r="H996" s="135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 x14ac:dyDescent="0.2">
      <c r="A997" s="44">
        <f t="shared" si="568"/>
        <v>968</v>
      </c>
      <c r="B997" s="44"/>
      <c r="C997" s="44"/>
      <c r="D997" s="44" t="s">
        <v>149</v>
      </c>
      <c r="E997" s="44"/>
      <c r="G997" s="43"/>
      <c r="H997" s="135"/>
      <c r="I997" s="42">
        <f>'Plt. Class.'!G$184</f>
        <v>1200460.7735790771</v>
      </c>
      <c r="J997" s="42">
        <f>SUM(J962:J995)</f>
        <v>690591.93889509491</v>
      </c>
      <c r="K997" s="42">
        <f t="shared" ref="K997:X997" si="608">SUM(K962:K995)</f>
        <v>290912.21852916584</v>
      </c>
      <c r="L997" s="42">
        <f t="shared" si="608"/>
        <v>10227.889756516406</v>
      </c>
      <c r="M997" s="42">
        <f t="shared" si="608"/>
        <v>110016.70508373158</v>
      </c>
      <c r="N997" s="42">
        <f t="shared" si="608"/>
        <v>98712.021314568119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 x14ac:dyDescent="0.2">
      <c r="A998" s="44">
        <f t="shared" si="568"/>
        <v>969</v>
      </c>
      <c r="B998" s="44"/>
      <c r="C998" s="44"/>
      <c r="D998" s="44"/>
      <c r="E998" s="44"/>
      <c r="G998" s="43"/>
      <c r="H998" s="135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 x14ac:dyDescent="0.2">
      <c r="A999" s="44">
        <f t="shared" si="568"/>
        <v>970</v>
      </c>
      <c r="B999" s="44"/>
      <c r="C999" s="44"/>
      <c r="D999" s="44" t="s">
        <v>348</v>
      </c>
      <c r="E999" s="44"/>
      <c r="G999" s="43"/>
      <c r="H999" s="135"/>
      <c r="I999" s="42">
        <f>'Plt. Class.'!G$186</f>
        <v>2310.6531939999973</v>
      </c>
      <c r="J999" s="135">
        <f>+J186+J457+J728</f>
        <v>1329.2549864841446</v>
      </c>
      <c r="K999" s="135">
        <f t="shared" ref="K999:X999" si="609">+K186+K457+K728</f>
        <v>559.94936420449653</v>
      </c>
      <c r="L999" s="135">
        <f t="shared" si="609"/>
        <v>19.686695853721471</v>
      </c>
      <c r="M999" s="135">
        <f t="shared" si="609"/>
        <v>211.76073103760993</v>
      </c>
      <c r="N999" s="135">
        <f t="shared" si="609"/>
        <v>190.00141642002427</v>
      </c>
      <c r="O999" s="135">
        <f t="shared" si="609"/>
        <v>0</v>
      </c>
      <c r="P999" s="135">
        <f t="shared" si="609"/>
        <v>0</v>
      </c>
      <c r="Q999" s="135">
        <f t="shared" si="609"/>
        <v>0</v>
      </c>
      <c r="R999" s="135">
        <f t="shared" si="609"/>
        <v>0</v>
      </c>
      <c r="S999" s="135">
        <f t="shared" si="609"/>
        <v>0</v>
      </c>
      <c r="T999" s="135">
        <f t="shared" si="609"/>
        <v>0</v>
      </c>
      <c r="U999" s="135">
        <f t="shared" si="609"/>
        <v>0</v>
      </c>
      <c r="V999" s="135">
        <f t="shared" si="609"/>
        <v>0</v>
      </c>
      <c r="W999" s="135">
        <f t="shared" si="609"/>
        <v>0</v>
      </c>
      <c r="X999" s="135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 x14ac:dyDescent="0.2">
      <c r="A1000" s="44">
        <f t="shared" si="568"/>
        <v>971</v>
      </c>
      <c r="B1000" s="44"/>
      <c r="C1000" s="44"/>
      <c r="D1000" s="44"/>
      <c r="E1000" s="44"/>
      <c r="G1000" s="43"/>
      <c r="H1000" s="135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 x14ac:dyDescent="0.2">
      <c r="A1001" s="44">
        <f t="shared" si="568"/>
        <v>972</v>
      </c>
      <c r="B1001" s="44"/>
      <c r="C1001" s="44"/>
      <c r="D1001" s="44" t="s">
        <v>350</v>
      </c>
      <c r="E1001" s="44"/>
      <c r="G1001" s="43"/>
      <c r="H1001" s="135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 x14ac:dyDescent="0.2">
      <c r="A1002" s="44">
        <f t="shared" si="568"/>
        <v>973</v>
      </c>
      <c r="B1002" s="44"/>
      <c r="C1002" s="44"/>
      <c r="D1002" s="44"/>
      <c r="E1002" s="44"/>
      <c r="G1002" s="43"/>
      <c r="H1002" s="135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 x14ac:dyDescent="0.2">
      <c r="A1003" s="44">
        <f t="shared" si="568"/>
        <v>974</v>
      </c>
      <c r="B1003" s="44"/>
      <c r="C1003" s="44"/>
      <c r="D1003" s="44" t="s">
        <v>148</v>
      </c>
      <c r="E1003" s="44"/>
      <c r="G1003" s="43"/>
      <c r="H1003" s="135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 x14ac:dyDescent="0.2">
      <c r="A1004" s="44">
        <f t="shared" si="568"/>
        <v>975</v>
      </c>
      <c r="B1004" s="44"/>
      <c r="C1004" s="44"/>
      <c r="D1004" s="44"/>
      <c r="E1004" s="44"/>
      <c r="G1004" s="43"/>
      <c r="H1004" s="135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 x14ac:dyDescent="0.2">
      <c r="A1005" s="44">
        <f t="shared" si="568"/>
        <v>976</v>
      </c>
      <c r="B1005" s="44"/>
      <c r="C1005" s="141">
        <v>37400</v>
      </c>
      <c r="E1005" s="137" t="s">
        <v>115</v>
      </c>
      <c r="G1005" s="43"/>
      <c r="H1005" s="135"/>
      <c r="I1005" s="42">
        <f>'Plt. Class.'!G$192</f>
        <v>0</v>
      </c>
      <c r="J1005" s="135">
        <f t="shared" ref="J1005:X1005" si="610">+J192+J463+J734</f>
        <v>0</v>
      </c>
      <c r="K1005" s="135">
        <f t="shared" si="610"/>
        <v>0</v>
      </c>
      <c r="L1005" s="135">
        <f t="shared" si="610"/>
        <v>0</v>
      </c>
      <c r="M1005" s="135">
        <f t="shared" si="610"/>
        <v>0</v>
      </c>
      <c r="N1005" s="135">
        <f t="shared" si="610"/>
        <v>0</v>
      </c>
      <c r="O1005" s="135">
        <f t="shared" si="610"/>
        <v>0</v>
      </c>
      <c r="P1005" s="135">
        <f t="shared" si="610"/>
        <v>0</v>
      </c>
      <c r="Q1005" s="135">
        <f t="shared" si="610"/>
        <v>0</v>
      </c>
      <c r="R1005" s="135">
        <f t="shared" si="610"/>
        <v>0</v>
      </c>
      <c r="S1005" s="135">
        <f t="shared" si="610"/>
        <v>0</v>
      </c>
      <c r="T1005" s="135">
        <f t="shared" si="610"/>
        <v>0</v>
      </c>
      <c r="U1005" s="135">
        <f t="shared" si="610"/>
        <v>0</v>
      </c>
      <c r="V1005" s="135">
        <f t="shared" si="610"/>
        <v>0</v>
      </c>
      <c r="W1005" s="135">
        <f t="shared" si="610"/>
        <v>0</v>
      </c>
      <c r="X1005" s="135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 x14ac:dyDescent="0.2">
      <c r="A1006" s="44">
        <f t="shared" si="568"/>
        <v>977</v>
      </c>
      <c r="B1006" s="44"/>
      <c r="C1006" s="141">
        <v>39001</v>
      </c>
      <c r="E1006" s="137" t="s">
        <v>291</v>
      </c>
      <c r="G1006" s="43"/>
      <c r="H1006" s="135"/>
      <c r="I1006" s="42">
        <f>'Plt. Class.'!G$193</f>
        <v>0</v>
      </c>
      <c r="J1006" s="135">
        <f t="shared" ref="J1006:X1006" si="612">+J193+J464+J735</f>
        <v>0</v>
      </c>
      <c r="K1006" s="135">
        <f t="shared" si="612"/>
        <v>0</v>
      </c>
      <c r="L1006" s="135">
        <f t="shared" si="612"/>
        <v>0</v>
      </c>
      <c r="M1006" s="135">
        <f t="shared" si="612"/>
        <v>0</v>
      </c>
      <c r="N1006" s="135">
        <f t="shared" si="612"/>
        <v>0</v>
      </c>
      <c r="O1006" s="135">
        <f t="shared" si="612"/>
        <v>0</v>
      </c>
      <c r="P1006" s="135">
        <f t="shared" si="612"/>
        <v>0</v>
      </c>
      <c r="Q1006" s="135">
        <f t="shared" si="612"/>
        <v>0</v>
      </c>
      <c r="R1006" s="135">
        <f t="shared" si="612"/>
        <v>0</v>
      </c>
      <c r="S1006" s="135">
        <f t="shared" si="612"/>
        <v>0</v>
      </c>
      <c r="T1006" s="135">
        <f t="shared" si="612"/>
        <v>0</v>
      </c>
      <c r="U1006" s="135">
        <f t="shared" si="612"/>
        <v>0</v>
      </c>
      <c r="V1006" s="135">
        <f t="shared" si="612"/>
        <v>0</v>
      </c>
      <c r="W1006" s="135">
        <f t="shared" si="612"/>
        <v>0</v>
      </c>
      <c r="X1006" s="135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 x14ac:dyDescent="0.2">
      <c r="A1007" s="44">
        <f t="shared" si="568"/>
        <v>978</v>
      </c>
      <c r="B1007" s="44"/>
      <c r="C1007" s="141">
        <v>36602</v>
      </c>
      <c r="E1007" s="137" t="s">
        <v>139</v>
      </c>
      <c r="G1007" s="43"/>
      <c r="H1007" s="135"/>
      <c r="I1007" s="42">
        <f>'Plt. Class.'!G$194</f>
        <v>236423.87567341793</v>
      </c>
      <c r="J1007" s="135">
        <f t="shared" ref="J1007:X1007" si="613">+J194+J465+J736</f>
        <v>136008.12812534889</v>
      </c>
      <c r="K1007" s="135">
        <f t="shared" si="613"/>
        <v>57293.49571361659</v>
      </c>
      <c r="L1007" s="135">
        <f t="shared" si="613"/>
        <v>2014.324323973234</v>
      </c>
      <c r="M1007" s="135">
        <f t="shared" si="613"/>
        <v>21667.160124830072</v>
      </c>
      <c r="N1007" s="135">
        <f t="shared" si="613"/>
        <v>19440.76738564912</v>
      </c>
      <c r="O1007" s="135">
        <f t="shared" si="613"/>
        <v>0</v>
      </c>
      <c r="P1007" s="135">
        <f t="shared" si="613"/>
        <v>0</v>
      </c>
      <c r="Q1007" s="135">
        <f t="shared" si="613"/>
        <v>0</v>
      </c>
      <c r="R1007" s="135">
        <f t="shared" si="613"/>
        <v>0</v>
      </c>
      <c r="S1007" s="135">
        <f t="shared" si="613"/>
        <v>0</v>
      </c>
      <c r="T1007" s="135">
        <f t="shared" si="613"/>
        <v>0</v>
      </c>
      <c r="U1007" s="135">
        <f t="shared" si="613"/>
        <v>0</v>
      </c>
      <c r="V1007" s="135">
        <f t="shared" si="613"/>
        <v>0</v>
      </c>
      <c r="W1007" s="135">
        <f t="shared" si="613"/>
        <v>0</v>
      </c>
      <c r="X1007" s="135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 x14ac:dyDescent="0.2">
      <c r="A1008" s="44">
        <f t="shared" si="568"/>
        <v>979</v>
      </c>
      <c r="B1008" s="44"/>
      <c r="C1008" s="141">
        <v>37503</v>
      </c>
      <c r="E1008" s="137" t="s">
        <v>278</v>
      </c>
      <c r="G1008" s="43"/>
      <c r="H1008" s="135"/>
      <c r="I1008" s="42">
        <f>'Plt. Class.'!G$195</f>
        <v>0</v>
      </c>
      <c r="J1008" s="135">
        <f t="shared" ref="J1008:X1008" si="614">+J195+J466+J737</f>
        <v>0</v>
      </c>
      <c r="K1008" s="135">
        <f t="shared" si="614"/>
        <v>0</v>
      </c>
      <c r="L1008" s="135">
        <f t="shared" si="614"/>
        <v>0</v>
      </c>
      <c r="M1008" s="135">
        <f t="shared" si="614"/>
        <v>0</v>
      </c>
      <c r="N1008" s="135">
        <f t="shared" si="614"/>
        <v>0</v>
      </c>
      <c r="O1008" s="135">
        <f t="shared" si="614"/>
        <v>0</v>
      </c>
      <c r="P1008" s="135">
        <f t="shared" si="614"/>
        <v>0</v>
      </c>
      <c r="Q1008" s="135">
        <f t="shared" si="614"/>
        <v>0</v>
      </c>
      <c r="R1008" s="135">
        <f t="shared" si="614"/>
        <v>0</v>
      </c>
      <c r="S1008" s="135">
        <f t="shared" si="614"/>
        <v>0</v>
      </c>
      <c r="T1008" s="135">
        <f t="shared" si="614"/>
        <v>0</v>
      </c>
      <c r="U1008" s="135">
        <f t="shared" si="614"/>
        <v>0</v>
      </c>
      <c r="V1008" s="135">
        <f t="shared" si="614"/>
        <v>0</v>
      </c>
      <c r="W1008" s="135">
        <f t="shared" si="614"/>
        <v>0</v>
      </c>
      <c r="X1008" s="135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 x14ac:dyDescent="0.2">
      <c r="A1009" s="44">
        <f t="shared" si="568"/>
        <v>980</v>
      </c>
      <c r="B1009" s="44"/>
      <c r="C1009" s="141">
        <v>39004</v>
      </c>
      <c r="E1009" s="137" t="s">
        <v>293</v>
      </c>
      <c r="G1009" s="43"/>
      <c r="H1009" s="135"/>
      <c r="I1009" s="42">
        <f>'Plt. Class.'!G$196</f>
        <v>0</v>
      </c>
      <c r="J1009" s="135">
        <f t="shared" ref="J1009:X1009" si="615">+J196+J467+J738</f>
        <v>0</v>
      </c>
      <c r="K1009" s="135">
        <f t="shared" si="615"/>
        <v>0</v>
      </c>
      <c r="L1009" s="135">
        <f t="shared" si="615"/>
        <v>0</v>
      </c>
      <c r="M1009" s="135">
        <f t="shared" si="615"/>
        <v>0</v>
      </c>
      <c r="N1009" s="135">
        <f t="shared" si="615"/>
        <v>0</v>
      </c>
      <c r="O1009" s="135">
        <f t="shared" si="615"/>
        <v>0</v>
      </c>
      <c r="P1009" s="135">
        <f t="shared" si="615"/>
        <v>0</v>
      </c>
      <c r="Q1009" s="135">
        <f t="shared" si="615"/>
        <v>0</v>
      </c>
      <c r="R1009" s="135">
        <f t="shared" si="615"/>
        <v>0</v>
      </c>
      <c r="S1009" s="135">
        <f t="shared" si="615"/>
        <v>0</v>
      </c>
      <c r="T1009" s="135">
        <f t="shared" si="615"/>
        <v>0</v>
      </c>
      <c r="U1009" s="135">
        <f t="shared" si="615"/>
        <v>0</v>
      </c>
      <c r="V1009" s="135">
        <f t="shared" si="615"/>
        <v>0</v>
      </c>
      <c r="W1009" s="135">
        <f t="shared" si="615"/>
        <v>0</v>
      </c>
      <c r="X1009" s="135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 x14ac:dyDescent="0.2">
      <c r="A1010" s="44">
        <f t="shared" si="568"/>
        <v>981</v>
      </c>
      <c r="B1010" s="44"/>
      <c r="C1010" s="141">
        <v>39009</v>
      </c>
      <c r="E1010" s="137" t="s">
        <v>294</v>
      </c>
      <c r="G1010" s="43"/>
      <c r="H1010" s="135"/>
      <c r="I1010" s="42">
        <f>'Plt. Class.'!G$197</f>
        <v>483357.3460935597</v>
      </c>
      <c r="J1010" s="135">
        <f t="shared" ref="J1010:X1010" si="616">+J197+J468+J739</f>
        <v>278062.1359436285</v>
      </c>
      <c r="K1010" s="135">
        <f t="shared" si="616"/>
        <v>117133.82143692736</v>
      </c>
      <c r="L1010" s="135">
        <f t="shared" si="616"/>
        <v>4118.1900797207691</v>
      </c>
      <c r="M1010" s="135">
        <f t="shared" si="616"/>
        <v>44297.476240465781</v>
      </c>
      <c r="N1010" s="135">
        <f t="shared" si="616"/>
        <v>39745.722392817173</v>
      </c>
      <c r="O1010" s="135">
        <f t="shared" si="616"/>
        <v>0</v>
      </c>
      <c r="P1010" s="135">
        <f t="shared" si="616"/>
        <v>0</v>
      </c>
      <c r="Q1010" s="135">
        <f t="shared" si="616"/>
        <v>0</v>
      </c>
      <c r="R1010" s="135">
        <f t="shared" si="616"/>
        <v>0</v>
      </c>
      <c r="S1010" s="135">
        <f t="shared" si="616"/>
        <v>0</v>
      </c>
      <c r="T1010" s="135">
        <f t="shared" si="616"/>
        <v>0</v>
      </c>
      <c r="U1010" s="135">
        <f t="shared" si="616"/>
        <v>0</v>
      </c>
      <c r="V1010" s="135">
        <f t="shared" si="616"/>
        <v>0</v>
      </c>
      <c r="W1010" s="135">
        <f t="shared" si="616"/>
        <v>0</v>
      </c>
      <c r="X1010" s="135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 x14ac:dyDescent="0.2">
      <c r="A1011" s="44">
        <f t="shared" si="568"/>
        <v>982</v>
      </c>
      <c r="B1011" s="44"/>
      <c r="C1011" s="141">
        <v>39100</v>
      </c>
      <c r="E1011" s="137" t="s">
        <v>295</v>
      </c>
      <c r="G1011" s="43"/>
      <c r="H1011" s="135"/>
      <c r="I1011" s="42">
        <f>'Plt. Class.'!G$198</f>
        <v>286917.81176458794</v>
      </c>
      <c r="J1011" s="135">
        <f t="shared" ref="J1011:X1011" si="617">+J198+J469+J740</f>
        <v>165055.89544529381</v>
      </c>
      <c r="K1011" s="135">
        <f t="shared" si="617"/>
        <v>69529.883019098634</v>
      </c>
      <c r="L1011" s="135">
        <f t="shared" si="617"/>
        <v>2444.5311437873697</v>
      </c>
      <c r="M1011" s="135">
        <f t="shared" si="617"/>
        <v>26294.696982112575</v>
      </c>
      <c r="N1011" s="135">
        <f t="shared" si="617"/>
        <v>23592.805174295521</v>
      </c>
      <c r="O1011" s="135">
        <f t="shared" si="617"/>
        <v>0</v>
      </c>
      <c r="P1011" s="135">
        <f t="shared" si="617"/>
        <v>0</v>
      </c>
      <c r="Q1011" s="135">
        <f t="shared" si="617"/>
        <v>0</v>
      </c>
      <c r="R1011" s="135">
        <f t="shared" si="617"/>
        <v>0</v>
      </c>
      <c r="S1011" s="135">
        <f t="shared" si="617"/>
        <v>0</v>
      </c>
      <c r="T1011" s="135">
        <f t="shared" si="617"/>
        <v>0</v>
      </c>
      <c r="U1011" s="135">
        <f t="shared" si="617"/>
        <v>0</v>
      </c>
      <c r="V1011" s="135">
        <f t="shared" si="617"/>
        <v>0</v>
      </c>
      <c r="W1011" s="135">
        <f t="shared" si="617"/>
        <v>0</v>
      </c>
      <c r="X1011" s="135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 x14ac:dyDescent="0.2">
      <c r="A1012" s="44">
        <f t="shared" si="568"/>
        <v>983</v>
      </c>
      <c r="B1012" s="44"/>
      <c r="C1012" s="141">
        <v>39102</v>
      </c>
      <c r="E1012" s="137" t="s">
        <v>296</v>
      </c>
      <c r="G1012" s="43"/>
      <c r="H1012" s="135"/>
      <c r="I1012" s="42">
        <f>'Plt. Class.'!G$199</f>
        <v>0</v>
      </c>
      <c r="J1012" s="135">
        <f t="shared" ref="J1012:X1012" si="618">+J199+J470+J741</f>
        <v>0</v>
      </c>
      <c r="K1012" s="135">
        <f t="shared" si="618"/>
        <v>0</v>
      </c>
      <c r="L1012" s="135">
        <f t="shared" si="618"/>
        <v>0</v>
      </c>
      <c r="M1012" s="135">
        <f t="shared" si="618"/>
        <v>0</v>
      </c>
      <c r="N1012" s="135">
        <f t="shared" si="618"/>
        <v>0</v>
      </c>
      <c r="O1012" s="135">
        <f t="shared" si="618"/>
        <v>0</v>
      </c>
      <c r="P1012" s="135">
        <f t="shared" si="618"/>
        <v>0</v>
      </c>
      <c r="Q1012" s="135">
        <f t="shared" si="618"/>
        <v>0</v>
      </c>
      <c r="R1012" s="135">
        <f t="shared" si="618"/>
        <v>0</v>
      </c>
      <c r="S1012" s="135">
        <f t="shared" si="618"/>
        <v>0</v>
      </c>
      <c r="T1012" s="135">
        <f t="shared" si="618"/>
        <v>0</v>
      </c>
      <c r="U1012" s="135">
        <f t="shared" si="618"/>
        <v>0</v>
      </c>
      <c r="V1012" s="135">
        <f t="shared" si="618"/>
        <v>0</v>
      </c>
      <c r="W1012" s="135">
        <f t="shared" si="618"/>
        <v>0</v>
      </c>
      <c r="X1012" s="135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 x14ac:dyDescent="0.2">
      <c r="A1013" s="44">
        <f t="shared" si="568"/>
        <v>984</v>
      </c>
      <c r="B1013" s="44"/>
      <c r="C1013" s="141">
        <v>39103</v>
      </c>
      <c r="E1013" s="137" t="s">
        <v>297</v>
      </c>
      <c r="G1013" s="43"/>
      <c r="H1013" s="135"/>
      <c r="I1013" s="42">
        <f>'Plt. Class.'!G$200</f>
        <v>0</v>
      </c>
      <c r="J1013" s="135">
        <f t="shared" ref="J1013:X1013" si="619">+J200+J471+J742</f>
        <v>0</v>
      </c>
      <c r="K1013" s="135">
        <f t="shared" si="619"/>
        <v>0</v>
      </c>
      <c r="L1013" s="135">
        <f t="shared" si="619"/>
        <v>0</v>
      </c>
      <c r="M1013" s="135">
        <f t="shared" si="619"/>
        <v>0</v>
      </c>
      <c r="N1013" s="135">
        <f t="shared" si="619"/>
        <v>0</v>
      </c>
      <c r="O1013" s="135">
        <f t="shared" si="619"/>
        <v>0</v>
      </c>
      <c r="P1013" s="135">
        <f t="shared" si="619"/>
        <v>0</v>
      </c>
      <c r="Q1013" s="135">
        <f t="shared" si="619"/>
        <v>0</v>
      </c>
      <c r="R1013" s="135">
        <f t="shared" si="619"/>
        <v>0</v>
      </c>
      <c r="S1013" s="135">
        <f t="shared" si="619"/>
        <v>0</v>
      </c>
      <c r="T1013" s="135">
        <f t="shared" si="619"/>
        <v>0</v>
      </c>
      <c r="U1013" s="135">
        <f t="shared" si="619"/>
        <v>0</v>
      </c>
      <c r="V1013" s="135">
        <f t="shared" si="619"/>
        <v>0</v>
      </c>
      <c r="W1013" s="135">
        <f t="shared" si="619"/>
        <v>0</v>
      </c>
      <c r="X1013" s="135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 x14ac:dyDescent="0.2">
      <c r="A1014" s="44">
        <f t="shared" si="568"/>
        <v>985</v>
      </c>
      <c r="B1014" s="44"/>
      <c r="C1014" s="141">
        <v>39200</v>
      </c>
      <c r="E1014" s="137" t="s">
        <v>298</v>
      </c>
      <c r="G1014" s="43"/>
      <c r="H1014" s="135"/>
      <c r="I1014" s="42">
        <f>'Plt. Class.'!G$201</f>
        <v>368.89102619200014</v>
      </c>
      <c r="J1014" s="135">
        <f t="shared" ref="J1014:X1014" si="620">+J201+J472+J743</f>
        <v>212.21282246433472</v>
      </c>
      <c r="K1014" s="135">
        <f t="shared" si="620"/>
        <v>89.394763399944054</v>
      </c>
      <c r="L1014" s="135">
        <f t="shared" si="620"/>
        <v>3.1429404701089543</v>
      </c>
      <c r="M1014" s="135">
        <f t="shared" si="620"/>
        <v>33.807164823555148</v>
      </c>
      <c r="N1014" s="135">
        <f t="shared" si="620"/>
        <v>30.3333350340572</v>
      </c>
      <c r="O1014" s="135">
        <f t="shared" si="620"/>
        <v>0</v>
      </c>
      <c r="P1014" s="135">
        <f t="shared" si="620"/>
        <v>0</v>
      </c>
      <c r="Q1014" s="135">
        <f t="shared" si="620"/>
        <v>0</v>
      </c>
      <c r="R1014" s="135">
        <f t="shared" si="620"/>
        <v>0</v>
      </c>
      <c r="S1014" s="135">
        <f t="shared" si="620"/>
        <v>0</v>
      </c>
      <c r="T1014" s="135">
        <f t="shared" si="620"/>
        <v>0</v>
      </c>
      <c r="U1014" s="135">
        <f t="shared" si="620"/>
        <v>0</v>
      </c>
      <c r="V1014" s="135">
        <f t="shared" si="620"/>
        <v>0</v>
      </c>
      <c r="W1014" s="135">
        <f t="shared" si="620"/>
        <v>0</v>
      </c>
      <c r="X1014" s="135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 x14ac:dyDescent="0.2">
      <c r="A1015" s="44">
        <f t="shared" si="568"/>
        <v>986</v>
      </c>
      <c r="B1015" s="44"/>
      <c r="C1015" s="141">
        <v>39201</v>
      </c>
      <c r="E1015" s="137" t="s">
        <v>299</v>
      </c>
      <c r="G1015" s="43"/>
      <c r="H1015" s="135"/>
      <c r="I1015" s="42">
        <f>'Plt. Class.'!G$202</f>
        <v>0</v>
      </c>
      <c r="J1015" s="135">
        <f t="shared" ref="J1015:X1015" si="621">+J202+J473+J744</f>
        <v>0</v>
      </c>
      <c r="K1015" s="135">
        <f t="shared" si="621"/>
        <v>0</v>
      </c>
      <c r="L1015" s="135">
        <f t="shared" si="621"/>
        <v>0</v>
      </c>
      <c r="M1015" s="135">
        <f t="shared" si="621"/>
        <v>0</v>
      </c>
      <c r="N1015" s="135">
        <f t="shared" si="621"/>
        <v>0</v>
      </c>
      <c r="O1015" s="135">
        <f t="shared" si="621"/>
        <v>0</v>
      </c>
      <c r="P1015" s="135">
        <f t="shared" si="621"/>
        <v>0</v>
      </c>
      <c r="Q1015" s="135">
        <f t="shared" si="621"/>
        <v>0</v>
      </c>
      <c r="R1015" s="135">
        <f t="shared" si="621"/>
        <v>0</v>
      </c>
      <c r="S1015" s="135">
        <f t="shared" si="621"/>
        <v>0</v>
      </c>
      <c r="T1015" s="135">
        <f t="shared" si="621"/>
        <v>0</v>
      </c>
      <c r="U1015" s="135">
        <f t="shared" si="621"/>
        <v>0</v>
      </c>
      <c r="V1015" s="135">
        <f t="shared" si="621"/>
        <v>0</v>
      </c>
      <c r="W1015" s="135">
        <f t="shared" si="621"/>
        <v>0</v>
      </c>
      <c r="X1015" s="135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 x14ac:dyDescent="0.2">
      <c r="A1016" s="44">
        <f t="shared" si="568"/>
        <v>987</v>
      </c>
      <c r="B1016" s="44"/>
      <c r="C1016" s="141">
        <v>39202</v>
      </c>
      <c r="E1016" s="137" t="s">
        <v>300</v>
      </c>
      <c r="G1016" s="43"/>
      <c r="H1016" s="135"/>
      <c r="I1016" s="42">
        <f>'Plt. Class.'!G$203</f>
        <v>0</v>
      </c>
      <c r="J1016" s="135">
        <f t="shared" ref="J1016:X1016" si="622">+J203+J474+J745</f>
        <v>0</v>
      </c>
      <c r="K1016" s="135">
        <f t="shared" si="622"/>
        <v>0</v>
      </c>
      <c r="L1016" s="135">
        <f t="shared" si="622"/>
        <v>0</v>
      </c>
      <c r="M1016" s="135">
        <f t="shared" si="622"/>
        <v>0</v>
      </c>
      <c r="N1016" s="135">
        <f t="shared" si="622"/>
        <v>0</v>
      </c>
      <c r="O1016" s="135">
        <f t="shared" si="622"/>
        <v>0</v>
      </c>
      <c r="P1016" s="135">
        <f t="shared" si="622"/>
        <v>0</v>
      </c>
      <c r="Q1016" s="135">
        <f t="shared" si="622"/>
        <v>0</v>
      </c>
      <c r="R1016" s="135">
        <f t="shared" si="622"/>
        <v>0</v>
      </c>
      <c r="S1016" s="135">
        <f t="shared" si="622"/>
        <v>0</v>
      </c>
      <c r="T1016" s="135">
        <f t="shared" si="622"/>
        <v>0</v>
      </c>
      <c r="U1016" s="135">
        <f t="shared" si="622"/>
        <v>0</v>
      </c>
      <c r="V1016" s="135">
        <f t="shared" si="622"/>
        <v>0</v>
      </c>
      <c r="W1016" s="135">
        <f t="shared" si="622"/>
        <v>0</v>
      </c>
      <c r="X1016" s="135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 x14ac:dyDescent="0.2">
      <c r="A1017" s="44">
        <f t="shared" si="568"/>
        <v>988</v>
      </c>
      <c r="B1017" s="44"/>
      <c r="C1017" s="141">
        <v>39300</v>
      </c>
      <c r="E1017" s="137" t="s">
        <v>186</v>
      </c>
      <c r="G1017" s="43"/>
      <c r="H1017" s="135"/>
      <c r="I1017" s="42">
        <f>'Plt. Class.'!G$204</f>
        <v>0</v>
      </c>
      <c r="J1017" s="135">
        <f t="shared" ref="J1017:X1017" si="623">+J204+J475+J746</f>
        <v>0</v>
      </c>
      <c r="K1017" s="135">
        <f t="shared" si="623"/>
        <v>0</v>
      </c>
      <c r="L1017" s="135">
        <f t="shared" si="623"/>
        <v>0</v>
      </c>
      <c r="M1017" s="135">
        <f t="shared" si="623"/>
        <v>0</v>
      </c>
      <c r="N1017" s="135">
        <f t="shared" si="623"/>
        <v>0</v>
      </c>
      <c r="O1017" s="135">
        <f t="shared" si="623"/>
        <v>0</v>
      </c>
      <c r="P1017" s="135">
        <f t="shared" si="623"/>
        <v>0</v>
      </c>
      <c r="Q1017" s="135">
        <f t="shared" si="623"/>
        <v>0</v>
      </c>
      <c r="R1017" s="135">
        <f t="shared" si="623"/>
        <v>0</v>
      </c>
      <c r="S1017" s="135">
        <f t="shared" si="623"/>
        <v>0</v>
      </c>
      <c r="T1017" s="135">
        <f t="shared" si="623"/>
        <v>0</v>
      </c>
      <c r="U1017" s="135">
        <f t="shared" si="623"/>
        <v>0</v>
      </c>
      <c r="V1017" s="135">
        <f t="shared" si="623"/>
        <v>0</v>
      </c>
      <c r="W1017" s="135">
        <f t="shared" si="623"/>
        <v>0</v>
      </c>
      <c r="X1017" s="135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 x14ac:dyDescent="0.2">
      <c r="A1018" s="44">
        <f t="shared" ref="A1018:A1081" si="624">A1017+1</f>
        <v>989</v>
      </c>
      <c r="B1018" s="44"/>
      <c r="C1018" s="141">
        <v>39400</v>
      </c>
      <c r="E1018" s="137" t="s">
        <v>301</v>
      </c>
      <c r="G1018" s="43"/>
      <c r="H1018" s="135"/>
      <c r="I1018" s="42">
        <f>'Plt. Class.'!G$205</f>
        <v>3938.3045574079993</v>
      </c>
      <c r="J1018" s="135">
        <f t="shared" ref="J1018:X1018" si="625">+J205+J476+J747</f>
        <v>2265.5978771809669</v>
      </c>
      <c r="K1018" s="135">
        <f t="shared" si="625"/>
        <v>954.38430080748981</v>
      </c>
      <c r="L1018" s="135">
        <f t="shared" si="625"/>
        <v>33.554236612548323</v>
      </c>
      <c r="M1018" s="135">
        <f t="shared" si="625"/>
        <v>360.92748764333595</v>
      </c>
      <c r="N1018" s="135">
        <f t="shared" si="625"/>
        <v>323.8406551636574</v>
      </c>
      <c r="O1018" s="135">
        <f t="shared" si="625"/>
        <v>0</v>
      </c>
      <c r="P1018" s="135">
        <f t="shared" si="625"/>
        <v>0</v>
      </c>
      <c r="Q1018" s="135">
        <f t="shared" si="625"/>
        <v>0</v>
      </c>
      <c r="R1018" s="135">
        <f t="shared" si="625"/>
        <v>0</v>
      </c>
      <c r="S1018" s="135">
        <f t="shared" si="625"/>
        <v>0</v>
      </c>
      <c r="T1018" s="135">
        <f t="shared" si="625"/>
        <v>0</v>
      </c>
      <c r="U1018" s="135">
        <f t="shared" si="625"/>
        <v>0</v>
      </c>
      <c r="V1018" s="135">
        <f t="shared" si="625"/>
        <v>0</v>
      </c>
      <c r="W1018" s="135">
        <f t="shared" si="625"/>
        <v>0</v>
      </c>
      <c r="X1018" s="135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 x14ac:dyDescent="0.2">
      <c r="A1019" s="44">
        <f t="shared" si="624"/>
        <v>990</v>
      </c>
      <c r="B1019" s="44"/>
      <c r="C1019" s="141">
        <v>39600</v>
      </c>
      <c r="E1019" s="137" t="s">
        <v>302</v>
      </c>
      <c r="G1019" s="43"/>
      <c r="H1019" s="135"/>
      <c r="I1019" s="42">
        <f>'Plt. Class.'!G$206</f>
        <v>0</v>
      </c>
      <c r="J1019" s="135">
        <f t="shared" ref="J1019:X1019" si="626">+J206+J477+J748</f>
        <v>0</v>
      </c>
      <c r="K1019" s="135">
        <f t="shared" si="626"/>
        <v>0</v>
      </c>
      <c r="L1019" s="135">
        <f t="shared" si="626"/>
        <v>0</v>
      </c>
      <c r="M1019" s="135">
        <f t="shared" si="626"/>
        <v>0</v>
      </c>
      <c r="N1019" s="135">
        <f t="shared" si="626"/>
        <v>0</v>
      </c>
      <c r="O1019" s="135">
        <f t="shared" si="626"/>
        <v>0</v>
      </c>
      <c r="P1019" s="135">
        <f t="shared" si="626"/>
        <v>0</v>
      </c>
      <c r="Q1019" s="135">
        <f t="shared" si="626"/>
        <v>0</v>
      </c>
      <c r="R1019" s="135">
        <f t="shared" si="626"/>
        <v>0</v>
      </c>
      <c r="S1019" s="135">
        <f t="shared" si="626"/>
        <v>0</v>
      </c>
      <c r="T1019" s="135">
        <f t="shared" si="626"/>
        <v>0</v>
      </c>
      <c r="U1019" s="135">
        <f t="shared" si="626"/>
        <v>0</v>
      </c>
      <c r="V1019" s="135">
        <f t="shared" si="626"/>
        <v>0</v>
      </c>
      <c r="W1019" s="135">
        <f t="shared" si="626"/>
        <v>0</v>
      </c>
      <c r="X1019" s="135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 x14ac:dyDescent="0.2">
      <c r="A1020" s="44">
        <f t="shared" si="624"/>
        <v>991</v>
      </c>
      <c r="B1020" s="44"/>
      <c r="C1020" s="141">
        <v>39603</v>
      </c>
      <c r="E1020" s="137" t="s">
        <v>303</v>
      </c>
      <c r="G1020" s="43"/>
      <c r="H1020" s="135"/>
      <c r="I1020" s="42">
        <f>'Plt. Class.'!G$207</f>
        <v>0</v>
      </c>
      <c r="J1020" s="135">
        <f t="shared" ref="J1020:X1020" si="627">+J207+J478+J749</f>
        <v>0</v>
      </c>
      <c r="K1020" s="135">
        <f t="shared" si="627"/>
        <v>0</v>
      </c>
      <c r="L1020" s="135">
        <f t="shared" si="627"/>
        <v>0</v>
      </c>
      <c r="M1020" s="135">
        <f t="shared" si="627"/>
        <v>0</v>
      </c>
      <c r="N1020" s="135">
        <f t="shared" si="627"/>
        <v>0</v>
      </c>
      <c r="O1020" s="135">
        <f t="shared" si="627"/>
        <v>0</v>
      </c>
      <c r="P1020" s="135">
        <f t="shared" si="627"/>
        <v>0</v>
      </c>
      <c r="Q1020" s="135">
        <f t="shared" si="627"/>
        <v>0</v>
      </c>
      <c r="R1020" s="135">
        <f t="shared" si="627"/>
        <v>0</v>
      </c>
      <c r="S1020" s="135">
        <f t="shared" si="627"/>
        <v>0</v>
      </c>
      <c r="T1020" s="135">
        <f t="shared" si="627"/>
        <v>0</v>
      </c>
      <c r="U1020" s="135">
        <f t="shared" si="627"/>
        <v>0</v>
      </c>
      <c r="V1020" s="135">
        <f t="shared" si="627"/>
        <v>0</v>
      </c>
      <c r="W1020" s="135">
        <f t="shared" si="627"/>
        <v>0</v>
      </c>
      <c r="X1020" s="135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 x14ac:dyDescent="0.2">
      <c r="A1021" s="44">
        <f t="shared" si="624"/>
        <v>992</v>
      </c>
      <c r="B1021" s="44"/>
      <c r="C1021" s="141">
        <v>39604</v>
      </c>
      <c r="E1021" s="137" t="s">
        <v>304</v>
      </c>
      <c r="G1021" s="43"/>
      <c r="H1021" s="135"/>
      <c r="I1021" s="42">
        <f>'Plt. Class.'!G$208</f>
        <v>0</v>
      </c>
      <c r="J1021" s="135">
        <f t="shared" ref="J1021:X1021" si="628">+J208+J479+J750</f>
        <v>0</v>
      </c>
      <c r="K1021" s="135">
        <f t="shared" si="628"/>
        <v>0</v>
      </c>
      <c r="L1021" s="135">
        <f t="shared" si="628"/>
        <v>0</v>
      </c>
      <c r="M1021" s="135">
        <f t="shared" si="628"/>
        <v>0</v>
      </c>
      <c r="N1021" s="135">
        <f t="shared" si="628"/>
        <v>0</v>
      </c>
      <c r="O1021" s="135">
        <f t="shared" si="628"/>
        <v>0</v>
      </c>
      <c r="P1021" s="135">
        <f t="shared" si="628"/>
        <v>0</v>
      </c>
      <c r="Q1021" s="135">
        <f t="shared" si="628"/>
        <v>0</v>
      </c>
      <c r="R1021" s="135">
        <f t="shared" si="628"/>
        <v>0</v>
      </c>
      <c r="S1021" s="135">
        <f t="shared" si="628"/>
        <v>0</v>
      </c>
      <c r="T1021" s="135">
        <f t="shared" si="628"/>
        <v>0</v>
      </c>
      <c r="U1021" s="135">
        <f t="shared" si="628"/>
        <v>0</v>
      </c>
      <c r="V1021" s="135">
        <f t="shared" si="628"/>
        <v>0</v>
      </c>
      <c r="W1021" s="135">
        <f t="shared" si="628"/>
        <v>0</v>
      </c>
      <c r="X1021" s="135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 x14ac:dyDescent="0.2">
      <c r="A1022" s="44">
        <f t="shared" si="624"/>
        <v>993</v>
      </c>
      <c r="B1022" s="44"/>
      <c r="C1022" s="141">
        <v>39605</v>
      </c>
      <c r="E1022" s="140" t="s">
        <v>305</v>
      </c>
      <c r="G1022" s="43"/>
      <c r="H1022" s="135"/>
      <c r="I1022" s="42">
        <f>'Plt. Class.'!G$209</f>
        <v>0</v>
      </c>
      <c r="J1022" s="135">
        <f t="shared" ref="J1022:X1022" si="629">+J209+J480+J751</f>
        <v>0</v>
      </c>
      <c r="K1022" s="135">
        <f t="shared" si="629"/>
        <v>0</v>
      </c>
      <c r="L1022" s="135">
        <f t="shared" si="629"/>
        <v>0</v>
      </c>
      <c r="M1022" s="135">
        <f t="shared" si="629"/>
        <v>0</v>
      </c>
      <c r="N1022" s="135">
        <f t="shared" si="629"/>
        <v>0</v>
      </c>
      <c r="O1022" s="135">
        <f t="shared" si="629"/>
        <v>0</v>
      </c>
      <c r="P1022" s="135">
        <f t="shared" si="629"/>
        <v>0</v>
      </c>
      <c r="Q1022" s="135">
        <f t="shared" si="629"/>
        <v>0</v>
      </c>
      <c r="R1022" s="135">
        <f t="shared" si="629"/>
        <v>0</v>
      </c>
      <c r="S1022" s="135">
        <f t="shared" si="629"/>
        <v>0</v>
      </c>
      <c r="T1022" s="135">
        <f t="shared" si="629"/>
        <v>0</v>
      </c>
      <c r="U1022" s="135">
        <f t="shared" si="629"/>
        <v>0</v>
      </c>
      <c r="V1022" s="135">
        <f t="shared" si="629"/>
        <v>0</v>
      </c>
      <c r="W1022" s="135">
        <f t="shared" si="629"/>
        <v>0</v>
      </c>
      <c r="X1022" s="135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 x14ac:dyDescent="0.2">
      <c r="A1023" s="44">
        <f t="shared" si="624"/>
        <v>994</v>
      </c>
      <c r="B1023" s="44"/>
      <c r="C1023" s="141">
        <v>39700</v>
      </c>
      <c r="E1023" s="137" t="s">
        <v>306</v>
      </c>
      <c r="G1023" s="43"/>
      <c r="H1023" s="135"/>
      <c r="I1023" s="42">
        <f>'Plt. Class.'!G$210</f>
        <v>54369.533272938199</v>
      </c>
      <c r="J1023" s="135">
        <f t="shared" ref="J1023:X1023" si="630">+J210+J481+J752</f>
        <v>31277.291375240802</v>
      </c>
      <c r="K1023" s="135">
        <f t="shared" si="630"/>
        <v>13175.575489792434</v>
      </c>
      <c r="L1023" s="135">
        <f t="shared" si="630"/>
        <v>463.22679146852767</v>
      </c>
      <c r="M1023" s="135">
        <f t="shared" si="630"/>
        <v>4982.7175025431634</v>
      </c>
      <c r="N1023" s="135">
        <f t="shared" si="630"/>
        <v>4470.7221138932664</v>
      </c>
      <c r="O1023" s="135">
        <f t="shared" si="630"/>
        <v>0</v>
      </c>
      <c r="P1023" s="135">
        <f t="shared" si="630"/>
        <v>0</v>
      </c>
      <c r="Q1023" s="135">
        <f t="shared" si="630"/>
        <v>0</v>
      </c>
      <c r="R1023" s="135">
        <f t="shared" si="630"/>
        <v>0</v>
      </c>
      <c r="S1023" s="135">
        <f t="shared" si="630"/>
        <v>0</v>
      </c>
      <c r="T1023" s="135">
        <f t="shared" si="630"/>
        <v>0</v>
      </c>
      <c r="U1023" s="135">
        <f t="shared" si="630"/>
        <v>0</v>
      </c>
      <c r="V1023" s="135">
        <f t="shared" si="630"/>
        <v>0</v>
      </c>
      <c r="W1023" s="135">
        <f t="shared" si="630"/>
        <v>0</v>
      </c>
      <c r="X1023" s="135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 x14ac:dyDescent="0.2">
      <c r="A1024" s="44">
        <f t="shared" si="624"/>
        <v>995</v>
      </c>
      <c r="B1024" s="44"/>
      <c r="C1024" s="141">
        <v>39701</v>
      </c>
      <c r="E1024" s="137" t="s">
        <v>307</v>
      </c>
      <c r="G1024" s="43"/>
      <c r="H1024" s="135"/>
      <c r="I1024" s="42">
        <f>'Plt. Class.'!G$211</f>
        <v>0</v>
      </c>
      <c r="J1024" s="135">
        <f t="shared" ref="J1024:X1024" si="631">+J211+J482+J753</f>
        <v>0</v>
      </c>
      <c r="K1024" s="135">
        <f t="shared" si="631"/>
        <v>0</v>
      </c>
      <c r="L1024" s="135">
        <f t="shared" si="631"/>
        <v>0</v>
      </c>
      <c r="M1024" s="135">
        <f t="shared" si="631"/>
        <v>0</v>
      </c>
      <c r="N1024" s="135">
        <f t="shared" si="631"/>
        <v>0</v>
      </c>
      <c r="O1024" s="135">
        <f t="shared" si="631"/>
        <v>0</v>
      </c>
      <c r="P1024" s="135">
        <f t="shared" si="631"/>
        <v>0</v>
      </c>
      <c r="Q1024" s="135">
        <f t="shared" si="631"/>
        <v>0</v>
      </c>
      <c r="R1024" s="135">
        <f t="shared" si="631"/>
        <v>0</v>
      </c>
      <c r="S1024" s="135">
        <f t="shared" si="631"/>
        <v>0</v>
      </c>
      <c r="T1024" s="135">
        <f t="shared" si="631"/>
        <v>0</v>
      </c>
      <c r="U1024" s="135">
        <f t="shared" si="631"/>
        <v>0</v>
      </c>
      <c r="V1024" s="135">
        <f t="shared" si="631"/>
        <v>0</v>
      </c>
      <c r="W1024" s="135">
        <f t="shared" si="631"/>
        <v>0</v>
      </c>
      <c r="X1024" s="135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 x14ac:dyDescent="0.2">
      <c r="A1025" s="44">
        <f t="shared" si="624"/>
        <v>996</v>
      </c>
      <c r="B1025" s="44"/>
      <c r="C1025" s="141">
        <v>39702</v>
      </c>
      <c r="E1025" s="137" t="s">
        <v>308</v>
      </c>
      <c r="G1025" s="43"/>
      <c r="H1025" s="135"/>
      <c r="I1025" s="42">
        <f>'Plt. Class.'!G$212</f>
        <v>0</v>
      </c>
      <c r="J1025" s="135">
        <f t="shared" ref="J1025:X1025" si="632">+J212+J483+J754</f>
        <v>0</v>
      </c>
      <c r="K1025" s="135">
        <f t="shared" si="632"/>
        <v>0</v>
      </c>
      <c r="L1025" s="135">
        <f t="shared" si="632"/>
        <v>0</v>
      </c>
      <c r="M1025" s="135">
        <f t="shared" si="632"/>
        <v>0</v>
      </c>
      <c r="N1025" s="135">
        <f t="shared" si="632"/>
        <v>0</v>
      </c>
      <c r="O1025" s="135">
        <f t="shared" si="632"/>
        <v>0</v>
      </c>
      <c r="P1025" s="135">
        <f t="shared" si="632"/>
        <v>0</v>
      </c>
      <c r="Q1025" s="135">
        <f t="shared" si="632"/>
        <v>0</v>
      </c>
      <c r="R1025" s="135">
        <f t="shared" si="632"/>
        <v>0</v>
      </c>
      <c r="S1025" s="135">
        <f t="shared" si="632"/>
        <v>0</v>
      </c>
      <c r="T1025" s="135">
        <f t="shared" si="632"/>
        <v>0</v>
      </c>
      <c r="U1025" s="135">
        <f t="shared" si="632"/>
        <v>0</v>
      </c>
      <c r="V1025" s="135">
        <f t="shared" si="632"/>
        <v>0</v>
      </c>
      <c r="W1025" s="135">
        <f t="shared" si="632"/>
        <v>0</v>
      </c>
      <c r="X1025" s="135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 x14ac:dyDescent="0.2">
      <c r="A1026" s="44">
        <f t="shared" si="624"/>
        <v>997</v>
      </c>
      <c r="B1026" s="44"/>
      <c r="C1026" s="141">
        <v>39705</v>
      </c>
      <c r="E1026" s="137" t="s">
        <v>309</v>
      </c>
      <c r="G1026" s="43"/>
      <c r="H1026" s="135"/>
      <c r="I1026" s="42">
        <f>'Plt. Class.'!G$213</f>
        <v>0</v>
      </c>
      <c r="J1026" s="135">
        <f t="shared" ref="J1026:X1026" si="633">+J213+J484+J755</f>
        <v>0</v>
      </c>
      <c r="K1026" s="135">
        <f t="shared" si="633"/>
        <v>0</v>
      </c>
      <c r="L1026" s="135">
        <f t="shared" si="633"/>
        <v>0</v>
      </c>
      <c r="M1026" s="135">
        <f t="shared" si="633"/>
        <v>0</v>
      </c>
      <c r="N1026" s="135">
        <f t="shared" si="633"/>
        <v>0</v>
      </c>
      <c r="O1026" s="135">
        <f t="shared" si="633"/>
        <v>0</v>
      </c>
      <c r="P1026" s="135">
        <f t="shared" si="633"/>
        <v>0</v>
      </c>
      <c r="Q1026" s="135">
        <f t="shared" si="633"/>
        <v>0</v>
      </c>
      <c r="R1026" s="135">
        <f t="shared" si="633"/>
        <v>0</v>
      </c>
      <c r="S1026" s="135">
        <f t="shared" si="633"/>
        <v>0</v>
      </c>
      <c r="T1026" s="135">
        <f t="shared" si="633"/>
        <v>0</v>
      </c>
      <c r="U1026" s="135">
        <f t="shared" si="633"/>
        <v>0</v>
      </c>
      <c r="V1026" s="135">
        <f t="shared" si="633"/>
        <v>0</v>
      </c>
      <c r="W1026" s="135">
        <f t="shared" si="633"/>
        <v>0</v>
      </c>
      <c r="X1026" s="135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 x14ac:dyDescent="0.2">
      <c r="A1027" s="44">
        <f t="shared" si="624"/>
        <v>998</v>
      </c>
      <c r="B1027" s="44"/>
      <c r="C1027" s="141">
        <v>39800</v>
      </c>
      <c r="E1027" s="137" t="s">
        <v>310</v>
      </c>
      <c r="G1027" s="43"/>
      <c r="H1027" s="135"/>
      <c r="I1027" s="42">
        <f>'Plt. Class.'!G$214</f>
        <v>7537.328987411699</v>
      </c>
      <c r="J1027" s="135">
        <f t="shared" ref="J1027:X1027" si="634">+J214+J485+J756</f>
        <v>4336.0172644274808</v>
      </c>
      <c r="K1027" s="135">
        <f t="shared" si="634"/>
        <v>1826.5495597784234</v>
      </c>
      <c r="L1027" s="135">
        <f t="shared" si="634"/>
        <v>64.217816723824953</v>
      </c>
      <c r="M1027" s="135">
        <f t="shared" si="634"/>
        <v>690.76151306039378</v>
      </c>
      <c r="N1027" s="135">
        <f t="shared" si="634"/>
        <v>619.78283342157476</v>
      </c>
      <c r="O1027" s="135">
        <f t="shared" si="634"/>
        <v>0</v>
      </c>
      <c r="P1027" s="135">
        <f t="shared" si="634"/>
        <v>0</v>
      </c>
      <c r="Q1027" s="135">
        <f t="shared" si="634"/>
        <v>0</v>
      </c>
      <c r="R1027" s="135">
        <f t="shared" si="634"/>
        <v>0</v>
      </c>
      <c r="S1027" s="135">
        <f t="shared" si="634"/>
        <v>0</v>
      </c>
      <c r="T1027" s="135">
        <f t="shared" si="634"/>
        <v>0</v>
      </c>
      <c r="U1027" s="135">
        <f t="shared" si="634"/>
        <v>0</v>
      </c>
      <c r="V1027" s="135">
        <f t="shared" si="634"/>
        <v>0</v>
      </c>
      <c r="W1027" s="135">
        <f t="shared" si="634"/>
        <v>0</v>
      </c>
      <c r="X1027" s="135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 x14ac:dyDescent="0.2">
      <c r="A1028" s="44">
        <f t="shared" si="624"/>
        <v>999</v>
      </c>
      <c r="B1028" s="44"/>
      <c r="C1028" s="141">
        <v>39900</v>
      </c>
      <c r="E1028" s="137" t="s">
        <v>311</v>
      </c>
      <c r="G1028" s="43"/>
      <c r="H1028" s="135"/>
      <c r="I1028" s="42">
        <f>'Plt. Class.'!G$215</f>
        <v>8377.3605347514222</v>
      </c>
      <c r="J1028" s="135">
        <f t="shared" ref="J1028:X1028" si="635">+J215+J486+J757</f>
        <v>4819.2642207447689</v>
      </c>
      <c r="K1028" s="135">
        <f t="shared" si="635"/>
        <v>2030.1175950275065</v>
      </c>
      <c r="L1028" s="135">
        <f t="shared" si="635"/>
        <v>71.374860291830075</v>
      </c>
      <c r="M1028" s="135">
        <f t="shared" si="635"/>
        <v>767.74653834295236</v>
      </c>
      <c r="N1028" s="135">
        <f t="shared" si="635"/>
        <v>688.85732034436319</v>
      </c>
      <c r="O1028" s="135">
        <f t="shared" si="635"/>
        <v>0</v>
      </c>
      <c r="P1028" s="135">
        <f t="shared" si="635"/>
        <v>0</v>
      </c>
      <c r="Q1028" s="135">
        <f t="shared" si="635"/>
        <v>0</v>
      </c>
      <c r="R1028" s="135">
        <f t="shared" si="635"/>
        <v>0</v>
      </c>
      <c r="S1028" s="135">
        <f t="shared" si="635"/>
        <v>0</v>
      </c>
      <c r="T1028" s="135">
        <f t="shared" si="635"/>
        <v>0</v>
      </c>
      <c r="U1028" s="135">
        <f t="shared" si="635"/>
        <v>0</v>
      </c>
      <c r="V1028" s="135">
        <f t="shared" si="635"/>
        <v>0</v>
      </c>
      <c r="W1028" s="135">
        <f t="shared" si="635"/>
        <v>0</v>
      </c>
      <c r="X1028" s="135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 x14ac:dyDescent="0.2">
      <c r="A1029" s="44">
        <f t="shared" si="624"/>
        <v>1000</v>
      </c>
      <c r="B1029" s="44"/>
      <c r="C1029" s="141">
        <v>39901</v>
      </c>
      <c r="E1029" s="137" t="s">
        <v>312</v>
      </c>
      <c r="G1029" s="43"/>
      <c r="H1029" s="135"/>
      <c r="I1029" s="42">
        <f>'Plt. Class.'!G$216</f>
        <v>2321928.1387597239</v>
      </c>
      <c r="J1029" s="135">
        <f t="shared" ref="J1029:X1029" si="636">+J216+J487+J758</f>
        <v>1335741.1509086101</v>
      </c>
      <c r="K1029" s="135">
        <f t="shared" si="636"/>
        <v>562681.66438958864</v>
      </c>
      <c r="L1029" s="135">
        <f t="shared" si="636"/>
        <v>19782.758044632952</v>
      </c>
      <c r="M1029" s="135">
        <f t="shared" si="636"/>
        <v>212794.02783477888</v>
      </c>
      <c r="N1029" s="135">
        <f t="shared" si="636"/>
        <v>190928.53758211312</v>
      </c>
      <c r="O1029" s="135">
        <f t="shared" si="636"/>
        <v>0</v>
      </c>
      <c r="P1029" s="135">
        <f t="shared" si="636"/>
        <v>0</v>
      </c>
      <c r="Q1029" s="135">
        <f t="shared" si="636"/>
        <v>0</v>
      </c>
      <c r="R1029" s="135">
        <f t="shared" si="636"/>
        <v>0</v>
      </c>
      <c r="S1029" s="135">
        <f t="shared" si="636"/>
        <v>0</v>
      </c>
      <c r="T1029" s="135">
        <f t="shared" si="636"/>
        <v>0</v>
      </c>
      <c r="U1029" s="135">
        <f t="shared" si="636"/>
        <v>0</v>
      </c>
      <c r="V1029" s="135">
        <f t="shared" si="636"/>
        <v>0</v>
      </c>
      <c r="W1029" s="135">
        <f t="shared" si="636"/>
        <v>0</v>
      </c>
      <c r="X1029" s="135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 x14ac:dyDescent="0.2">
      <c r="A1030" s="44">
        <f t="shared" si="624"/>
        <v>1001</v>
      </c>
      <c r="B1030" s="44"/>
      <c r="C1030" s="141">
        <v>39902</v>
      </c>
      <c r="E1030" s="137" t="s">
        <v>313</v>
      </c>
      <c r="G1030" s="43"/>
      <c r="H1030" s="135"/>
      <c r="I1030" s="42">
        <f>'Plt. Class.'!G$217</f>
        <v>1402427.7960087145</v>
      </c>
      <c r="J1030" s="135">
        <f t="shared" ref="J1030:X1030" si="637">+J217+J488+J759</f>
        <v>806777.99068645283</v>
      </c>
      <c r="K1030" s="135">
        <f t="shared" si="637"/>
        <v>339855.65413144988</v>
      </c>
      <c r="L1030" s="135">
        <f t="shared" si="637"/>
        <v>11948.642725148193</v>
      </c>
      <c r="M1030" s="135">
        <f t="shared" si="637"/>
        <v>128526.05318765539</v>
      </c>
      <c r="N1030" s="135">
        <f t="shared" si="637"/>
        <v>115319.45527800781</v>
      </c>
      <c r="O1030" s="135">
        <f t="shared" si="637"/>
        <v>0</v>
      </c>
      <c r="P1030" s="135">
        <f t="shared" si="637"/>
        <v>0</v>
      </c>
      <c r="Q1030" s="135">
        <f t="shared" si="637"/>
        <v>0</v>
      </c>
      <c r="R1030" s="135">
        <f t="shared" si="637"/>
        <v>0</v>
      </c>
      <c r="S1030" s="135">
        <f t="shared" si="637"/>
        <v>0</v>
      </c>
      <c r="T1030" s="135">
        <f t="shared" si="637"/>
        <v>0</v>
      </c>
      <c r="U1030" s="135">
        <f t="shared" si="637"/>
        <v>0</v>
      </c>
      <c r="V1030" s="135">
        <f t="shared" si="637"/>
        <v>0</v>
      </c>
      <c r="W1030" s="135">
        <f t="shared" si="637"/>
        <v>0</v>
      </c>
      <c r="X1030" s="135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 x14ac:dyDescent="0.2">
      <c r="A1031" s="44">
        <f t="shared" si="624"/>
        <v>1002</v>
      </c>
      <c r="B1031" s="44"/>
      <c r="C1031" s="141">
        <v>39903</v>
      </c>
      <c r="E1031" s="137" t="s">
        <v>314</v>
      </c>
      <c r="G1031" s="43"/>
      <c r="H1031" s="135"/>
      <c r="I1031" s="42">
        <f>'Plt. Class.'!G$218</f>
        <v>442302.88378186361</v>
      </c>
      <c r="J1031" s="135">
        <f t="shared" ref="J1031:X1031" si="638">+J218+J489+J760</f>
        <v>254444.63726968106</v>
      </c>
      <c r="K1031" s="135">
        <f t="shared" si="638"/>
        <v>107184.93766289973</v>
      </c>
      <c r="L1031" s="135">
        <f t="shared" si="638"/>
        <v>3768.4072931619157</v>
      </c>
      <c r="M1031" s="135">
        <f t="shared" si="638"/>
        <v>40535.023712299495</v>
      </c>
      <c r="N1031" s="135">
        <f t="shared" si="638"/>
        <v>36369.877843821319</v>
      </c>
      <c r="O1031" s="135">
        <f t="shared" si="638"/>
        <v>0</v>
      </c>
      <c r="P1031" s="135">
        <f t="shared" si="638"/>
        <v>0</v>
      </c>
      <c r="Q1031" s="135">
        <f t="shared" si="638"/>
        <v>0</v>
      </c>
      <c r="R1031" s="135">
        <f t="shared" si="638"/>
        <v>0</v>
      </c>
      <c r="S1031" s="135">
        <f t="shared" si="638"/>
        <v>0</v>
      </c>
      <c r="T1031" s="135">
        <f t="shared" si="638"/>
        <v>0</v>
      </c>
      <c r="U1031" s="135">
        <f t="shared" si="638"/>
        <v>0</v>
      </c>
      <c r="V1031" s="135">
        <f t="shared" si="638"/>
        <v>0</v>
      </c>
      <c r="W1031" s="135">
        <f t="shared" si="638"/>
        <v>0</v>
      </c>
      <c r="X1031" s="135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 x14ac:dyDescent="0.2">
      <c r="A1032" s="44">
        <f t="shared" si="624"/>
        <v>1003</v>
      </c>
      <c r="B1032" s="44"/>
      <c r="C1032" s="141">
        <v>39904</v>
      </c>
      <c r="E1032" s="137" t="s">
        <v>315</v>
      </c>
      <c r="G1032" s="43"/>
      <c r="H1032" s="135"/>
      <c r="I1032" s="42">
        <f>'Plt. Class.'!G$219</f>
        <v>0</v>
      </c>
      <c r="J1032" s="135">
        <f t="shared" ref="J1032:X1032" si="639">+J219+J490+J761</f>
        <v>0</v>
      </c>
      <c r="K1032" s="135">
        <f t="shared" si="639"/>
        <v>0</v>
      </c>
      <c r="L1032" s="135">
        <f t="shared" si="639"/>
        <v>0</v>
      </c>
      <c r="M1032" s="135">
        <f t="shared" si="639"/>
        <v>0</v>
      </c>
      <c r="N1032" s="135">
        <f t="shared" si="639"/>
        <v>0</v>
      </c>
      <c r="O1032" s="135">
        <f t="shared" si="639"/>
        <v>0</v>
      </c>
      <c r="P1032" s="135">
        <f t="shared" si="639"/>
        <v>0</v>
      </c>
      <c r="Q1032" s="135">
        <f t="shared" si="639"/>
        <v>0</v>
      </c>
      <c r="R1032" s="135">
        <f t="shared" si="639"/>
        <v>0</v>
      </c>
      <c r="S1032" s="135">
        <f t="shared" si="639"/>
        <v>0</v>
      </c>
      <c r="T1032" s="135">
        <f t="shared" si="639"/>
        <v>0</v>
      </c>
      <c r="U1032" s="135">
        <f t="shared" si="639"/>
        <v>0</v>
      </c>
      <c r="V1032" s="135">
        <f t="shared" si="639"/>
        <v>0</v>
      </c>
      <c r="W1032" s="135">
        <f t="shared" si="639"/>
        <v>0</v>
      </c>
      <c r="X1032" s="135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 x14ac:dyDescent="0.2">
      <c r="A1033" s="44">
        <f t="shared" si="624"/>
        <v>1004</v>
      </c>
      <c r="B1033" s="44"/>
      <c r="C1033" s="141">
        <v>39905</v>
      </c>
      <c r="E1033" s="137" t="s">
        <v>316</v>
      </c>
      <c r="G1033" s="43"/>
      <c r="H1033" s="135"/>
      <c r="I1033" s="42">
        <f>'Plt. Class.'!G$220</f>
        <v>0</v>
      </c>
      <c r="J1033" s="135">
        <f t="shared" ref="J1033:X1033" si="640">+J220+J491+J762</f>
        <v>0</v>
      </c>
      <c r="K1033" s="135">
        <f t="shared" si="640"/>
        <v>0</v>
      </c>
      <c r="L1033" s="135">
        <f t="shared" si="640"/>
        <v>0</v>
      </c>
      <c r="M1033" s="135">
        <f t="shared" si="640"/>
        <v>0</v>
      </c>
      <c r="N1033" s="135">
        <f t="shared" si="640"/>
        <v>0</v>
      </c>
      <c r="O1033" s="135">
        <f t="shared" si="640"/>
        <v>0</v>
      </c>
      <c r="P1033" s="135">
        <f t="shared" si="640"/>
        <v>0</v>
      </c>
      <c r="Q1033" s="135">
        <f t="shared" si="640"/>
        <v>0</v>
      </c>
      <c r="R1033" s="135">
        <f t="shared" si="640"/>
        <v>0</v>
      </c>
      <c r="S1033" s="135">
        <f t="shared" si="640"/>
        <v>0</v>
      </c>
      <c r="T1033" s="135">
        <f t="shared" si="640"/>
        <v>0</v>
      </c>
      <c r="U1033" s="135">
        <f t="shared" si="640"/>
        <v>0</v>
      </c>
      <c r="V1033" s="135">
        <f t="shared" si="640"/>
        <v>0</v>
      </c>
      <c r="W1033" s="135">
        <f t="shared" si="640"/>
        <v>0</v>
      </c>
      <c r="X1033" s="135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 x14ac:dyDescent="0.2">
      <c r="A1034" s="44">
        <f t="shared" si="624"/>
        <v>1005</v>
      </c>
      <c r="B1034" s="44"/>
      <c r="C1034" s="141">
        <v>39906</v>
      </c>
      <c r="E1034" s="137" t="s">
        <v>317</v>
      </c>
      <c r="G1034" s="43"/>
      <c r="H1034" s="135"/>
      <c r="I1034" s="42">
        <f>'Plt. Class.'!G$221</f>
        <v>155861.62937063855</v>
      </c>
      <c r="J1034" s="135">
        <f t="shared" ref="J1034:X1034" si="641">+J221+J492+J763</f>
        <v>89662.892112257468</v>
      </c>
      <c r="K1034" s="135">
        <f t="shared" si="641"/>
        <v>37770.540597173684</v>
      </c>
      <c r="L1034" s="135">
        <f t="shared" si="641"/>
        <v>1327.9364037203181</v>
      </c>
      <c r="M1034" s="135">
        <f t="shared" si="641"/>
        <v>14284.001018388863</v>
      </c>
      <c r="N1034" s="135">
        <f t="shared" si="641"/>
        <v>12816.259239098177</v>
      </c>
      <c r="O1034" s="135">
        <f t="shared" si="641"/>
        <v>0</v>
      </c>
      <c r="P1034" s="135">
        <f t="shared" si="641"/>
        <v>0</v>
      </c>
      <c r="Q1034" s="135">
        <f t="shared" si="641"/>
        <v>0</v>
      </c>
      <c r="R1034" s="135">
        <f t="shared" si="641"/>
        <v>0</v>
      </c>
      <c r="S1034" s="135">
        <f t="shared" si="641"/>
        <v>0</v>
      </c>
      <c r="T1034" s="135">
        <f t="shared" si="641"/>
        <v>0</v>
      </c>
      <c r="U1034" s="135">
        <f t="shared" si="641"/>
        <v>0</v>
      </c>
      <c r="V1034" s="135">
        <f t="shared" si="641"/>
        <v>0</v>
      </c>
      <c r="W1034" s="135">
        <f t="shared" si="641"/>
        <v>0</v>
      </c>
      <c r="X1034" s="135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 x14ac:dyDescent="0.2">
      <c r="A1035" s="44">
        <f t="shared" si="624"/>
        <v>1006</v>
      </c>
      <c r="B1035" s="44"/>
      <c r="C1035" s="141">
        <v>39907</v>
      </c>
      <c r="E1035" s="137" t="s">
        <v>318</v>
      </c>
      <c r="G1035" s="43"/>
      <c r="H1035" s="135"/>
      <c r="I1035" s="42">
        <f>'Plt. Class.'!G$222</f>
        <v>86214.098836087593</v>
      </c>
      <c r="J1035" s="135">
        <f t="shared" ref="J1035:X1035" si="642">+J222+J493+J764</f>
        <v>49596.59073057177</v>
      </c>
      <c r="K1035" s="135">
        <f t="shared" si="642"/>
        <v>20892.590006188064</v>
      </c>
      <c r="L1035" s="135">
        <f t="shared" si="642"/>
        <v>734.54153418435544</v>
      </c>
      <c r="M1035" s="135">
        <f t="shared" si="642"/>
        <v>7901.125379907915</v>
      </c>
      <c r="N1035" s="135">
        <f t="shared" si="642"/>
        <v>7089.2511852354701</v>
      </c>
      <c r="O1035" s="135">
        <f t="shared" si="642"/>
        <v>0</v>
      </c>
      <c r="P1035" s="135">
        <f t="shared" si="642"/>
        <v>0</v>
      </c>
      <c r="Q1035" s="135">
        <f t="shared" si="642"/>
        <v>0</v>
      </c>
      <c r="R1035" s="135">
        <f t="shared" si="642"/>
        <v>0</v>
      </c>
      <c r="S1035" s="135">
        <f t="shared" si="642"/>
        <v>0</v>
      </c>
      <c r="T1035" s="135">
        <f t="shared" si="642"/>
        <v>0</v>
      </c>
      <c r="U1035" s="135">
        <f t="shared" si="642"/>
        <v>0</v>
      </c>
      <c r="V1035" s="135">
        <f t="shared" si="642"/>
        <v>0</v>
      </c>
      <c r="W1035" s="135">
        <f t="shared" si="642"/>
        <v>0</v>
      </c>
      <c r="X1035" s="135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 x14ac:dyDescent="0.2">
      <c r="A1036" s="44">
        <f t="shared" si="624"/>
        <v>1007</v>
      </c>
      <c r="B1036" s="44"/>
      <c r="C1036" s="141">
        <v>39908</v>
      </c>
      <c r="E1036" s="137" t="s">
        <v>319</v>
      </c>
      <c r="G1036" s="43"/>
      <c r="H1036" s="135"/>
      <c r="I1036" s="42">
        <f>'Plt. Class.'!G$223</f>
        <v>3879642.7607732783</v>
      </c>
      <c r="J1036" s="135">
        <f t="shared" ref="J1036:X1036" si="643">+J223+J494+J765</f>
        <v>2231851.3652010215</v>
      </c>
      <c r="K1036" s="135">
        <f t="shared" si="643"/>
        <v>940168.56483551452</v>
      </c>
      <c r="L1036" s="135">
        <f t="shared" si="643"/>
        <v>33054.439866078807</v>
      </c>
      <c r="M1036" s="135">
        <f t="shared" si="643"/>
        <v>355551.40395773377</v>
      </c>
      <c r="N1036" s="135">
        <f t="shared" si="643"/>
        <v>319016.98691292963</v>
      </c>
      <c r="O1036" s="135">
        <f t="shared" si="643"/>
        <v>0</v>
      </c>
      <c r="P1036" s="135">
        <f t="shared" si="643"/>
        <v>0</v>
      </c>
      <c r="Q1036" s="135">
        <f t="shared" si="643"/>
        <v>0</v>
      </c>
      <c r="R1036" s="135">
        <f t="shared" si="643"/>
        <v>0</v>
      </c>
      <c r="S1036" s="135">
        <f t="shared" si="643"/>
        <v>0</v>
      </c>
      <c r="T1036" s="135">
        <f t="shared" si="643"/>
        <v>0</v>
      </c>
      <c r="U1036" s="135">
        <f t="shared" si="643"/>
        <v>0</v>
      </c>
      <c r="V1036" s="135">
        <f t="shared" si="643"/>
        <v>0</v>
      </c>
      <c r="W1036" s="135">
        <f t="shared" si="643"/>
        <v>0</v>
      </c>
      <c r="X1036" s="135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 x14ac:dyDescent="0.2">
      <c r="A1037" s="44">
        <f t="shared" si="624"/>
        <v>1008</v>
      </c>
      <c r="B1037" s="44"/>
      <c r="C1037" s="141">
        <v>39909</v>
      </c>
      <c r="E1037" s="137" t="s">
        <v>320</v>
      </c>
      <c r="G1037" s="43"/>
      <c r="H1037" s="135"/>
      <c r="I1037" s="42">
        <f>'Plt. Class.'!G$224</f>
        <v>1322956.2502607522</v>
      </c>
      <c r="J1037" s="135">
        <f t="shared" ref="J1037:X1037" si="644">+J224+J495+J766</f>
        <v>761060.20458882966</v>
      </c>
      <c r="K1037" s="135">
        <f t="shared" si="644"/>
        <v>320597.01262286177</v>
      </c>
      <c r="L1037" s="135">
        <f t="shared" si="644"/>
        <v>11271.547540882628</v>
      </c>
      <c r="M1037" s="135">
        <f t="shared" si="644"/>
        <v>121242.85176739184</v>
      </c>
      <c r="N1037" s="135">
        <f t="shared" si="644"/>
        <v>108784.63374078598</v>
      </c>
      <c r="O1037" s="135">
        <f t="shared" si="644"/>
        <v>0</v>
      </c>
      <c r="P1037" s="135">
        <f t="shared" si="644"/>
        <v>0</v>
      </c>
      <c r="Q1037" s="135">
        <f t="shared" si="644"/>
        <v>0</v>
      </c>
      <c r="R1037" s="135">
        <f t="shared" si="644"/>
        <v>0</v>
      </c>
      <c r="S1037" s="135">
        <f t="shared" si="644"/>
        <v>0</v>
      </c>
      <c r="T1037" s="135">
        <f t="shared" si="644"/>
        <v>0</v>
      </c>
      <c r="U1037" s="135">
        <f t="shared" si="644"/>
        <v>0</v>
      </c>
      <c r="V1037" s="135">
        <f t="shared" si="644"/>
        <v>0</v>
      </c>
      <c r="W1037" s="135">
        <f t="shared" si="644"/>
        <v>0</v>
      </c>
      <c r="X1037" s="135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 x14ac:dyDescent="0.2">
      <c r="A1038" s="44">
        <f t="shared" si="624"/>
        <v>1009</v>
      </c>
      <c r="B1038" s="44"/>
      <c r="C1038" s="141">
        <v>39931</v>
      </c>
      <c r="E1038" s="137" t="s">
        <v>481</v>
      </c>
      <c r="G1038" s="43"/>
      <c r="H1038" s="135"/>
      <c r="I1038" s="42">
        <f>'Plt. Class.'!G$225</f>
        <v>0</v>
      </c>
      <c r="J1038" s="135">
        <f t="shared" ref="J1038:X1038" si="645">+J225+J496+J767</f>
        <v>0</v>
      </c>
      <c r="K1038" s="135">
        <f t="shared" si="645"/>
        <v>0</v>
      </c>
      <c r="L1038" s="135">
        <f t="shared" si="645"/>
        <v>0</v>
      </c>
      <c r="M1038" s="135">
        <f t="shared" si="645"/>
        <v>0</v>
      </c>
      <c r="N1038" s="135">
        <f t="shared" si="645"/>
        <v>0</v>
      </c>
      <c r="O1038" s="135">
        <f t="shared" si="645"/>
        <v>0</v>
      </c>
      <c r="P1038" s="135">
        <f t="shared" si="645"/>
        <v>0</v>
      </c>
      <c r="Q1038" s="135">
        <f t="shared" si="645"/>
        <v>0</v>
      </c>
      <c r="R1038" s="135">
        <f t="shared" si="645"/>
        <v>0</v>
      </c>
      <c r="S1038" s="135">
        <f t="shared" si="645"/>
        <v>0</v>
      </c>
      <c r="T1038" s="135">
        <f t="shared" si="645"/>
        <v>0</v>
      </c>
      <c r="U1038" s="135">
        <f t="shared" si="645"/>
        <v>0</v>
      </c>
      <c r="V1038" s="135">
        <f t="shared" si="645"/>
        <v>0</v>
      </c>
      <c r="W1038" s="135">
        <f t="shared" si="645"/>
        <v>0</v>
      </c>
      <c r="X1038" s="135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 x14ac:dyDescent="0.2">
      <c r="A1039" s="44">
        <f t="shared" si="624"/>
        <v>1010</v>
      </c>
      <c r="B1039" s="44"/>
      <c r="C1039" s="44"/>
      <c r="D1039" s="44"/>
      <c r="E1039" s="44"/>
      <c r="G1039" s="43"/>
      <c r="H1039" s="135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 x14ac:dyDescent="0.2">
      <c r="A1040" s="44">
        <f t="shared" si="624"/>
        <v>1011</v>
      </c>
      <c r="B1040" s="44"/>
      <c r="C1040" s="44"/>
      <c r="D1040" s="44" t="s">
        <v>149</v>
      </c>
      <c r="E1040" s="44"/>
      <c r="G1040" s="43"/>
      <c r="H1040" s="135"/>
      <c r="I1040" s="42">
        <f>'Plt. Class.'!G$227</f>
        <v>10692624.009701325</v>
      </c>
      <c r="J1040" s="42">
        <f>SUM(J1005:J1038)</f>
        <v>6151171.3745717537</v>
      </c>
      <c r="K1040" s="42">
        <f t="shared" ref="K1040:X1040" si="646">SUM(K1005:K1038)</f>
        <v>2591184.1861241246</v>
      </c>
      <c r="L1040" s="42">
        <f t="shared" si="646"/>
        <v>91100.83560085739</v>
      </c>
      <c r="M1040" s="42">
        <f t="shared" si="646"/>
        <v>979929.78041197802</v>
      </c>
      <c r="N1040" s="42">
        <f t="shared" si="646"/>
        <v>879237.83299261029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 x14ac:dyDescent="0.2">
      <c r="A1041" s="44">
        <f t="shared" si="624"/>
        <v>1012</v>
      </c>
      <c r="B1041" s="44"/>
      <c r="C1041" s="44"/>
      <c r="D1041" s="44"/>
      <c r="E1041" s="44"/>
      <c r="G1041" s="43"/>
      <c r="H1041" s="135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 x14ac:dyDescent="0.2">
      <c r="A1042" s="44">
        <f t="shared" si="624"/>
        <v>1013</v>
      </c>
      <c r="B1042" s="44"/>
      <c r="C1042" s="44"/>
      <c r="D1042" s="44" t="s">
        <v>348</v>
      </c>
      <c r="E1042" s="44"/>
      <c r="G1042" s="43"/>
      <c r="H1042" s="135"/>
      <c r="I1042" s="42">
        <f>'Plt. Class.'!G$229</f>
        <v>748344.46230835153</v>
      </c>
      <c r="J1042" s="135">
        <f>+J229+J500+J771</f>
        <v>430501.90773508762</v>
      </c>
      <c r="K1042" s="135">
        <f t="shared" ref="K1042:X1042" si="647">+K229+K500+K771</f>
        <v>181349.15571216517</v>
      </c>
      <c r="L1042" s="135">
        <f t="shared" si="647"/>
        <v>6375.8723557202366</v>
      </c>
      <c r="M1042" s="135">
        <f t="shared" si="647"/>
        <v>68582.325905877093</v>
      </c>
      <c r="N1042" s="135">
        <f t="shared" si="647"/>
        <v>61535.200599501302</v>
      </c>
      <c r="O1042" s="135">
        <f t="shared" si="647"/>
        <v>0</v>
      </c>
      <c r="P1042" s="135">
        <f t="shared" si="647"/>
        <v>0</v>
      </c>
      <c r="Q1042" s="135">
        <f t="shared" si="647"/>
        <v>0</v>
      </c>
      <c r="R1042" s="135">
        <f t="shared" si="647"/>
        <v>0</v>
      </c>
      <c r="S1042" s="135">
        <f t="shared" si="647"/>
        <v>0</v>
      </c>
      <c r="T1042" s="135">
        <f t="shared" si="647"/>
        <v>0</v>
      </c>
      <c r="U1042" s="135">
        <f t="shared" si="647"/>
        <v>0</v>
      </c>
      <c r="V1042" s="135">
        <f t="shared" si="647"/>
        <v>0</v>
      </c>
      <c r="W1042" s="135">
        <f t="shared" si="647"/>
        <v>0</v>
      </c>
      <c r="X1042" s="135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 x14ac:dyDescent="0.2">
      <c r="A1043" s="44">
        <f t="shared" si="624"/>
        <v>1014</v>
      </c>
      <c r="B1043" s="44"/>
      <c r="C1043" s="44"/>
      <c r="D1043" s="44"/>
      <c r="E1043" s="44"/>
      <c r="G1043" s="43"/>
      <c r="H1043" s="135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 x14ac:dyDescent="0.2">
      <c r="A1044" s="44">
        <f t="shared" si="624"/>
        <v>1015</v>
      </c>
      <c r="B1044" s="44"/>
      <c r="C1044" s="44"/>
      <c r="D1044" s="44" t="s">
        <v>352</v>
      </c>
      <c r="E1044" s="44"/>
      <c r="G1044" s="43"/>
      <c r="H1044" s="135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 x14ac:dyDescent="0.2">
      <c r="A1045" s="44">
        <f t="shared" si="624"/>
        <v>1016</v>
      </c>
      <c r="B1045" s="44"/>
      <c r="C1045" s="44"/>
      <c r="D1045" s="44"/>
      <c r="E1045" s="44"/>
      <c r="G1045" s="43"/>
      <c r="H1045" s="135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 x14ac:dyDescent="0.2">
      <c r="A1046" s="44">
        <f t="shared" si="624"/>
        <v>1017</v>
      </c>
      <c r="B1046" s="44"/>
      <c r="C1046" s="44"/>
      <c r="D1046" s="44" t="s">
        <v>148</v>
      </c>
      <c r="E1046" s="44"/>
      <c r="G1046" s="43"/>
      <c r="H1046" s="135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 x14ac:dyDescent="0.2">
      <c r="A1047" s="44">
        <f t="shared" si="624"/>
        <v>1018</v>
      </c>
      <c r="B1047" s="44"/>
      <c r="C1047" s="44"/>
      <c r="D1047" s="44"/>
      <c r="E1047" s="44"/>
      <c r="G1047" s="43"/>
      <c r="H1047" s="135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 x14ac:dyDescent="0.2">
      <c r="A1048" s="44">
        <f t="shared" si="624"/>
        <v>1019</v>
      </c>
      <c r="B1048" s="44"/>
      <c r="C1048" s="141">
        <v>37400</v>
      </c>
      <c r="E1048" s="137" t="s">
        <v>115</v>
      </c>
      <c r="G1048" s="43"/>
      <c r="H1048" s="135"/>
      <c r="I1048" s="42">
        <f>'Plt. Class.'!G$235</f>
        <v>205881.50310308125</v>
      </c>
      <c r="J1048" s="135">
        <f t="shared" ref="J1048:X1048" si="648">+J235+J506+J777</f>
        <v>118437.94444586044</v>
      </c>
      <c r="K1048" s="135">
        <f t="shared" si="648"/>
        <v>49892.046570809005</v>
      </c>
      <c r="L1048" s="135">
        <f t="shared" si="648"/>
        <v>1754.1042264680848</v>
      </c>
      <c r="M1048" s="135">
        <f t="shared" si="648"/>
        <v>18868.092242245202</v>
      </c>
      <c r="N1048" s="135">
        <f t="shared" si="648"/>
        <v>16929.315617698492</v>
      </c>
      <c r="O1048" s="135">
        <f t="shared" si="648"/>
        <v>0</v>
      </c>
      <c r="P1048" s="135">
        <f t="shared" si="648"/>
        <v>0</v>
      </c>
      <c r="Q1048" s="135">
        <f t="shared" si="648"/>
        <v>0</v>
      </c>
      <c r="R1048" s="135">
        <f t="shared" si="648"/>
        <v>0</v>
      </c>
      <c r="S1048" s="135">
        <f t="shared" si="648"/>
        <v>0</v>
      </c>
      <c r="T1048" s="135">
        <f t="shared" si="648"/>
        <v>0</v>
      </c>
      <c r="U1048" s="135">
        <f t="shared" si="648"/>
        <v>0</v>
      </c>
      <c r="V1048" s="135">
        <f t="shared" si="648"/>
        <v>0</v>
      </c>
      <c r="W1048" s="135">
        <f t="shared" si="648"/>
        <v>0</v>
      </c>
      <c r="X1048" s="135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 x14ac:dyDescent="0.2">
      <c r="A1049" s="44">
        <f t="shared" si="624"/>
        <v>1020</v>
      </c>
      <c r="B1049" s="44"/>
      <c r="C1049" s="141">
        <v>39001</v>
      </c>
      <c r="E1049" s="137" t="s">
        <v>291</v>
      </c>
      <c r="G1049" s="43"/>
      <c r="H1049" s="135"/>
      <c r="I1049" s="42">
        <f>'Plt. Class.'!G$236</f>
        <v>0</v>
      </c>
      <c r="J1049" s="135">
        <f t="shared" ref="J1049:X1049" si="650">+J236+J507+J778</f>
        <v>0</v>
      </c>
      <c r="K1049" s="135">
        <f t="shared" si="650"/>
        <v>0</v>
      </c>
      <c r="L1049" s="135">
        <f t="shared" si="650"/>
        <v>0</v>
      </c>
      <c r="M1049" s="135">
        <f t="shared" si="650"/>
        <v>0</v>
      </c>
      <c r="N1049" s="135">
        <f t="shared" si="650"/>
        <v>0</v>
      </c>
      <c r="O1049" s="135">
        <f t="shared" si="650"/>
        <v>0</v>
      </c>
      <c r="P1049" s="135">
        <f t="shared" si="650"/>
        <v>0</v>
      </c>
      <c r="Q1049" s="135">
        <f t="shared" si="650"/>
        <v>0</v>
      </c>
      <c r="R1049" s="135">
        <f t="shared" si="650"/>
        <v>0</v>
      </c>
      <c r="S1049" s="135">
        <f t="shared" si="650"/>
        <v>0</v>
      </c>
      <c r="T1049" s="135">
        <f t="shared" si="650"/>
        <v>0</v>
      </c>
      <c r="U1049" s="135">
        <f t="shared" si="650"/>
        <v>0</v>
      </c>
      <c r="V1049" s="135">
        <f t="shared" si="650"/>
        <v>0</v>
      </c>
      <c r="W1049" s="135">
        <f t="shared" si="650"/>
        <v>0</v>
      </c>
      <c r="X1049" s="135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 x14ac:dyDescent="0.2">
      <c r="A1050" s="44">
        <f t="shared" si="624"/>
        <v>1021</v>
      </c>
      <c r="B1050" s="44"/>
      <c r="C1050" s="141">
        <v>36602</v>
      </c>
      <c r="E1050" s="137" t="s">
        <v>139</v>
      </c>
      <c r="G1050" s="43"/>
      <c r="H1050" s="135"/>
      <c r="I1050" s="42">
        <f>'Plt. Class.'!G$237</f>
        <v>1000011.228113234</v>
      </c>
      <c r="J1050" s="135">
        <f t="shared" ref="J1050:X1050" si="651">+J237+J508+J779</f>
        <v>575278.84970419807</v>
      </c>
      <c r="K1050" s="135">
        <f t="shared" si="651"/>
        <v>242336.51888279169</v>
      </c>
      <c r="L1050" s="135">
        <f t="shared" si="651"/>
        <v>8520.0656460658593</v>
      </c>
      <c r="M1050" s="135">
        <f t="shared" si="651"/>
        <v>91646.426759738475</v>
      </c>
      <c r="N1050" s="135">
        <f t="shared" si="651"/>
        <v>82229.367120439725</v>
      </c>
      <c r="O1050" s="135">
        <f t="shared" si="651"/>
        <v>0</v>
      </c>
      <c r="P1050" s="135">
        <f t="shared" si="651"/>
        <v>0</v>
      </c>
      <c r="Q1050" s="135">
        <f t="shared" si="651"/>
        <v>0</v>
      </c>
      <c r="R1050" s="135">
        <f t="shared" si="651"/>
        <v>0</v>
      </c>
      <c r="S1050" s="135">
        <f t="shared" si="651"/>
        <v>0</v>
      </c>
      <c r="T1050" s="135">
        <f t="shared" si="651"/>
        <v>0</v>
      </c>
      <c r="U1050" s="135">
        <f t="shared" si="651"/>
        <v>0</v>
      </c>
      <c r="V1050" s="135">
        <f t="shared" si="651"/>
        <v>0</v>
      </c>
      <c r="W1050" s="135">
        <f t="shared" si="651"/>
        <v>0</v>
      </c>
      <c r="X1050" s="135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 x14ac:dyDescent="0.2">
      <c r="A1051" s="44">
        <f t="shared" si="624"/>
        <v>1022</v>
      </c>
      <c r="B1051" s="44"/>
      <c r="C1051" s="141">
        <v>37503</v>
      </c>
      <c r="E1051" s="137" t="s">
        <v>278</v>
      </c>
      <c r="G1051" s="43"/>
      <c r="H1051" s="135"/>
      <c r="I1051" s="42">
        <f>'Plt. Class.'!G$238</f>
        <v>0</v>
      </c>
      <c r="J1051" s="135">
        <f t="shared" ref="J1051:X1051" si="652">+J238+J509+J780</f>
        <v>0</v>
      </c>
      <c r="K1051" s="135">
        <f t="shared" si="652"/>
        <v>0</v>
      </c>
      <c r="L1051" s="135">
        <f t="shared" si="652"/>
        <v>0</v>
      </c>
      <c r="M1051" s="135">
        <f t="shared" si="652"/>
        <v>0</v>
      </c>
      <c r="N1051" s="135">
        <f t="shared" si="652"/>
        <v>0</v>
      </c>
      <c r="O1051" s="135">
        <f t="shared" si="652"/>
        <v>0</v>
      </c>
      <c r="P1051" s="135">
        <f t="shared" si="652"/>
        <v>0</v>
      </c>
      <c r="Q1051" s="135">
        <f t="shared" si="652"/>
        <v>0</v>
      </c>
      <c r="R1051" s="135">
        <f t="shared" si="652"/>
        <v>0</v>
      </c>
      <c r="S1051" s="135">
        <f t="shared" si="652"/>
        <v>0</v>
      </c>
      <c r="T1051" s="135">
        <f t="shared" si="652"/>
        <v>0</v>
      </c>
      <c r="U1051" s="135">
        <f t="shared" si="652"/>
        <v>0</v>
      </c>
      <c r="V1051" s="135">
        <f t="shared" si="652"/>
        <v>0</v>
      </c>
      <c r="W1051" s="135">
        <f t="shared" si="652"/>
        <v>0</v>
      </c>
      <c r="X1051" s="135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 x14ac:dyDescent="0.2">
      <c r="A1052" s="44">
        <f t="shared" si="624"/>
        <v>1023</v>
      </c>
      <c r="B1052" s="44"/>
      <c r="C1052" s="141">
        <v>39004</v>
      </c>
      <c r="E1052" s="137" t="s">
        <v>293</v>
      </c>
      <c r="G1052" s="43"/>
      <c r="H1052" s="135"/>
      <c r="I1052" s="42">
        <f>'Plt. Class.'!G$239</f>
        <v>0</v>
      </c>
      <c r="J1052" s="135">
        <f t="shared" ref="J1052:X1052" si="653">+J239+J510+J781</f>
        <v>0</v>
      </c>
      <c r="K1052" s="135">
        <f t="shared" si="653"/>
        <v>0</v>
      </c>
      <c r="L1052" s="135">
        <f t="shared" si="653"/>
        <v>0</v>
      </c>
      <c r="M1052" s="135">
        <f t="shared" si="653"/>
        <v>0</v>
      </c>
      <c r="N1052" s="135">
        <f t="shared" si="653"/>
        <v>0</v>
      </c>
      <c r="O1052" s="135">
        <f t="shared" si="653"/>
        <v>0</v>
      </c>
      <c r="P1052" s="135">
        <f t="shared" si="653"/>
        <v>0</v>
      </c>
      <c r="Q1052" s="135">
        <f t="shared" si="653"/>
        <v>0</v>
      </c>
      <c r="R1052" s="135">
        <f t="shared" si="653"/>
        <v>0</v>
      </c>
      <c r="S1052" s="135">
        <f t="shared" si="653"/>
        <v>0</v>
      </c>
      <c r="T1052" s="135">
        <f t="shared" si="653"/>
        <v>0</v>
      </c>
      <c r="U1052" s="135">
        <f t="shared" si="653"/>
        <v>0</v>
      </c>
      <c r="V1052" s="135">
        <f t="shared" si="653"/>
        <v>0</v>
      </c>
      <c r="W1052" s="135">
        <f t="shared" si="653"/>
        <v>0</v>
      </c>
      <c r="X1052" s="135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 x14ac:dyDescent="0.2">
      <c r="A1053" s="44">
        <f t="shared" si="624"/>
        <v>1024</v>
      </c>
      <c r="B1053" s="44"/>
      <c r="C1053" s="141">
        <v>39009</v>
      </c>
      <c r="E1053" s="137" t="s">
        <v>294</v>
      </c>
      <c r="G1053" s="43"/>
      <c r="H1053" s="135"/>
      <c r="I1053" s="42">
        <f>'Plt. Class.'!G$240</f>
        <v>159116.95868813875</v>
      </c>
      <c r="J1053" s="135">
        <f t="shared" ref="J1053:X1053" si="654">+J240+J511+J782</f>
        <v>91535.593190537591</v>
      </c>
      <c r="K1053" s="135">
        <f t="shared" si="654"/>
        <v>38559.416914201167</v>
      </c>
      <c r="L1053" s="135">
        <f t="shared" si="654"/>
        <v>1355.6717117898031</v>
      </c>
      <c r="M1053" s="135">
        <f t="shared" si="654"/>
        <v>14582.336968514144</v>
      </c>
      <c r="N1053" s="135">
        <f t="shared" si="654"/>
        <v>13083.939903096025</v>
      </c>
      <c r="O1053" s="135">
        <f t="shared" si="654"/>
        <v>0</v>
      </c>
      <c r="P1053" s="135">
        <f t="shared" si="654"/>
        <v>0</v>
      </c>
      <c r="Q1053" s="135">
        <f t="shared" si="654"/>
        <v>0</v>
      </c>
      <c r="R1053" s="135">
        <f t="shared" si="654"/>
        <v>0</v>
      </c>
      <c r="S1053" s="135">
        <f t="shared" si="654"/>
        <v>0</v>
      </c>
      <c r="T1053" s="135">
        <f t="shared" si="654"/>
        <v>0</v>
      </c>
      <c r="U1053" s="135">
        <f t="shared" si="654"/>
        <v>0</v>
      </c>
      <c r="V1053" s="135">
        <f t="shared" si="654"/>
        <v>0</v>
      </c>
      <c r="W1053" s="135">
        <f t="shared" si="654"/>
        <v>0</v>
      </c>
      <c r="X1053" s="135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 x14ac:dyDescent="0.2">
      <c r="A1054" s="44">
        <f t="shared" si="624"/>
        <v>1025</v>
      </c>
      <c r="B1054" s="44"/>
      <c r="C1054" s="141">
        <v>39100</v>
      </c>
      <c r="E1054" s="137" t="s">
        <v>295</v>
      </c>
      <c r="G1054" s="43"/>
      <c r="H1054" s="135"/>
      <c r="I1054" s="42">
        <f>'Plt. Class.'!G$241</f>
        <v>154692.00708565279</v>
      </c>
      <c r="J1054" s="135">
        <f t="shared" ref="J1054:X1054" si="655">+J241+J512+J783</f>
        <v>88990.040704414278</v>
      </c>
      <c r="K1054" s="135">
        <f t="shared" si="655"/>
        <v>37487.101586707809</v>
      </c>
      <c r="L1054" s="135">
        <f t="shared" si="655"/>
        <v>1317.9712569609344</v>
      </c>
      <c r="M1054" s="135">
        <f t="shared" si="655"/>
        <v>14176.810518858421</v>
      </c>
      <c r="N1054" s="135">
        <f t="shared" si="655"/>
        <v>12720.08301871133</v>
      </c>
      <c r="O1054" s="135">
        <f t="shared" si="655"/>
        <v>0</v>
      </c>
      <c r="P1054" s="135">
        <f t="shared" si="655"/>
        <v>0</v>
      </c>
      <c r="Q1054" s="135">
        <f t="shared" si="655"/>
        <v>0</v>
      </c>
      <c r="R1054" s="135">
        <f t="shared" si="655"/>
        <v>0</v>
      </c>
      <c r="S1054" s="135">
        <f t="shared" si="655"/>
        <v>0</v>
      </c>
      <c r="T1054" s="135">
        <f t="shared" si="655"/>
        <v>0</v>
      </c>
      <c r="U1054" s="135">
        <f t="shared" si="655"/>
        <v>0</v>
      </c>
      <c r="V1054" s="135">
        <f t="shared" si="655"/>
        <v>0</v>
      </c>
      <c r="W1054" s="135">
        <f t="shared" si="655"/>
        <v>0</v>
      </c>
      <c r="X1054" s="135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 x14ac:dyDescent="0.2">
      <c r="A1055" s="44">
        <f t="shared" si="624"/>
        <v>1026</v>
      </c>
      <c r="B1055" s="44"/>
      <c r="C1055" s="141">
        <v>39102</v>
      </c>
      <c r="E1055" s="137" t="s">
        <v>296</v>
      </c>
      <c r="G1055" s="43"/>
      <c r="H1055" s="135"/>
      <c r="I1055" s="42">
        <f>'Plt. Class.'!G$242</f>
        <v>0</v>
      </c>
      <c r="J1055" s="135">
        <f t="shared" ref="J1055:X1055" si="656">+J242+J513+J784</f>
        <v>0</v>
      </c>
      <c r="K1055" s="135">
        <f t="shared" si="656"/>
        <v>0</v>
      </c>
      <c r="L1055" s="135">
        <f t="shared" si="656"/>
        <v>0</v>
      </c>
      <c r="M1055" s="135">
        <f t="shared" si="656"/>
        <v>0</v>
      </c>
      <c r="N1055" s="135">
        <f t="shared" si="656"/>
        <v>0</v>
      </c>
      <c r="O1055" s="135">
        <f t="shared" si="656"/>
        <v>0</v>
      </c>
      <c r="P1055" s="135">
        <f t="shared" si="656"/>
        <v>0</v>
      </c>
      <c r="Q1055" s="135">
        <f t="shared" si="656"/>
        <v>0</v>
      </c>
      <c r="R1055" s="135">
        <f t="shared" si="656"/>
        <v>0</v>
      </c>
      <c r="S1055" s="135">
        <f t="shared" si="656"/>
        <v>0</v>
      </c>
      <c r="T1055" s="135">
        <f t="shared" si="656"/>
        <v>0</v>
      </c>
      <c r="U1055" s="135">
        <f t="shared" si="656"/>
        <v>0</v>
      </c>
      <c r="V1055" s="135">
        <f t="shared" si="656"/>
        <v>0</v>
      </c>
      <c r="W1055" s="135">
        <f t="shared" si="656"/>
        <v>0</v>
      </c>
      <c r="X1055" s="135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 x14ac:dyDescent="0.2">
      <c r="A1056" s="44">
        <f t="shared" si="624"/>
        <v>1027</v>
      </c>
      <c r="B1056" s="44"/>
      <c r="C1056" s="141">
        <v>39103</v>
      </c>
      <c r="E1056" s="137" t="s">
        <v>297</v>
      </c>
      <c r="G1056" s="43"/>
      <c r="H1056" s="135"/>
      <c r="I1056" s="42">
        <f>'Plt. Class.'!G$243</f>
        <v>0</v>
      </c>
      <c r="J1056" s="135">
        <f t="shared" ref="J1056:X1056" si="657">+J243+J514+J785</f>
        <v>0</v>
      </c>
      <c r="K1056" s="135">
        <f t="shared" si="657"/>
        <v>0</v>
      </c>
      <c r="L1056" s="135">
        <f t="shared" si="657"/>
        <v>0</v>
      </c>
      <c r="M1056" s="135">
        <f t="shared" si="657"/>
        <v>0</v>
      </c>
      <c r="N1056" s="135">
        <f t="shared" si="657"/>
        <v>0</v>
      </c>
      <c r="O1056" s="135">
        <f t="shared" si="657"/>
        <v>0</v>
      </c>
      <c r="P1056" s="135">
        <f t="shared" si="657"/>
        <v>0</v>
      </c>
      <c r="Q1056" s="135">
        <f t="shared" si="657"/>
        <v>0</v>
      </c>
      <c r="R1056" s="135">
        <f t="shared" si="657"/>
        <v>0</v>
      </c>
      <c r="S1056" s="135">
        <f t="shared" si="657"/>
        <v>0</v>
      </c>
      <c r="T1056" s="135">
        <f t="shared" si="657"/>
        <v>0</v>
      </c>
      <c r="U1056" s="135">
        <f t="shared" si="657"/>
        <v>0</v>
      </c>
      <c r="V1056" s="135">
        <f t="shared" si="657"/>
        <v>0</v>
      </c>
      <c r="W1056" s="135">
        <f t="shared" si="657"/>
        <v>0</v>
      </c>
      <c r="X1056" s="135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 x14ac:dyDescent="0.2">
      <c r="A1057" s="44">
        <f t="shared" si="624"/>
        <v>1028</v>
      </c>
      <c r="B1057" s="44"/>
      <c r="C1057" s="141">
        <v>39200</v>
      </c>
      <c r="E1057" s="137" t="s">
        <v>298</v>
      </c>
      <c r="G1057" s="43"/>
      <c r="H1057" s="135"/>
      <c r="I1057" s="42">
        <f>'Plt. Class.'!G$244</f>
        <v>2232.6004473551998</v>
      </c>
      <c r="J1057" s="135">
        <f t="shared" ref="J1057:X1057" si="658">+J244+J515+J786</f>
        <v>1284.3533963382108</v>
      </c>
      <c r="K1057" s="135">
        <f t="shared" si="658"/>
        <v>541.03454567108008</v>
      </c>
      <c r="L1057" s="135">
        <f t="shared" si="658"/>
        <v>19.021688795226606</v>
      </c>
      <c r="M1057" s="135">
        <f t="shared" si="658"/>
        <v>204.60755602549008</v>
      </c>
      <c r="N1057" s="135">
        <f t="shared" si="658"/>
        <v>183.58326052519166</v>
      </c>
      <c r="O1057" s="135">
        <f t="shared" si="658"/>
        <v>0</v>
      </c>
      <c r="P1057" s="135">
        <f t="shared" si="658"/>
        <v>0</v>
      </c>
      <c r="Q1057" s="135">
        <f t="shared" si="658"/>
        <v>0</v>
      </c>
      <c r="R1057" s="135">
        <f t="shared" si="658"/>
        <v>0</v>
      </c>
      <c r="S1057" s="135">
        <f t="shared" si="658"/>
        <v>0</v>
      </c>
      <c r="T1057" s="135">
        <f t="shared" si="658"/>
        <v>0</v>
      </c>
      <c r="U1057" s="135">
        <f t="shared" si="658"/>
        <v>0</v>
      </c>
      <c r="V1057" s="135">
        <f t="shared" si="658"/>
        <v>0</v>
      </c>
      <c r="W1057" s="135">
        <f t="shared" si="658"/>
        <v>0</v>
      </c>
      <c r="X1057" s="135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 x14ac:dyDescent="0.2">
      <c r="A1058" s="44">
        <f t="shared" si="624"/>
        <v>1029</v>
      </c>
      <c r="B1058" s="44"/>
      <c r="C1058" s="141">
        <v>39201</v>
      </c>
      <c r="E1058" s="137" t="s">
        <v>299</v>
      </c>
      <c r="G1058" s="43"/>
      <c r="H1058" s="135"/>
      <c r="I1058" s="42">
        <f>'Plt. Class.'!G$245</f>
        <v>0</v>
      </c>
      <c r="J1058" s="135">
        <f t="shared" ref="J1058:X1058" si="659">+J245+J516+J787</f>
        <v>0</v>
      </c>
      <c r="K1058" s="135">
        <f t="shared" si="659"/>
        <v>0</v>
      </c>
      <c r="L1058" s="135">
        <f t="shared" si="659"/>
        <v>0</v>
      </c>
      <c r="M1058" s="135">
        <f t="shared" si="659"/>
        <v>0</v>
      </c>
      <c r="N1058" s="135">
        <f t="shared" si="659"/>
        <v>0</v>
      </c>
      <c r="O1058" s="135">
        <f t="shared" si="659"/>
        <v>0</v>
      </c>
      <c r="P1058" s="135">
        <f t="shared" si="659"/>
        <v>0</v>
      </c>
      <c r="Q1058" s="135">
        <f t="shared" si="659"/>
        <v>0</v>
      </c>
      <c r="R1058" s="135">
        <f t="shared" si="659"/>
        <v>0</v>
      </c>
      <c r="S1058" s="135">
        <f t="shared" si="659"/>
        <v>0</v>
      </c>
      <c r="T1058" s="135">
        <f t="shared" si="659"/>
        <v>0</v>
      </c>
      <c r="U1058" s="135">
        <f t="shared" si="659"/>
        <v>0</v>
      </c>
      <c r="V1058" s="135">
        <f t="shared" si="659"/>
        <v>0</v>
      </c>
      <c r="W1058" s="135">
        <f t="shared" si="659"/>
        <v>0</v>
      </c>
      <c r="X1058" s="135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 x14ac:dyDescent="0.2">
      <c r="A1059" s="44">
        <f t="shared" si="624"/>
        <v>1030</v>
      </c>
      <c r="B1059" s="44"/>
      <c r="C1059" s="141">
        <v>39202</v>
      </c>
      <c r="E1059" s="137" t="s">
        <v>300</v>
      </c>
      <c r="G1059" s="43"/>
      <c r="H1059" s="135"/>
      <c r="I1059" s="42">
        <f>'Plt. Class.'!G$246</f>
        <v>0</v>
      </c>
      <c r="J1059" s="135">
        <f t="shared" ref="J1059:X1059" si="660">+J246+J517+J788</f>
        <v>0</v>
      </c>
      <c r="K1059" s="135">
        <f t="shared" si="660"/>
        <v>0</v>
      </c>
      <c r="L1059" s="135">
        <f t="shared" si="660"/>
        <v>0</v>
      </c>
      <c r="M1059" s="135">
        <f t="shared" si="660"/>
        <v>0</v>
      </c>
      <c r="N1059" s="135">
        <f t="shared" si="660"/>
        <v>0</v>
      </c>
      <c r="O1059" s="135">
        <f t="shared" si="660"/>
        <v>0</v>
      </c>
      <c r="P1059" s="135">
        <f t="shared" si="660"/>
        <v>0</v>
      </c>
      <c r="Q1059" s="135">
        <f t="shared" si="660"/>
        <v>0</v>
      </c>
      <c r="R1059" s="135">
        <f t="shared" si="660"/>
        <v>0</v>
      </c>
      <c r="S1059" s="135">
        <f t="shared" si="660"/>
        <v>0</v>
      </c>
      <c r="T1059" s="135">
        <f t="shared" si="660"/>
        <v>0</v>
      </c>
      <c r="U1059" s="135">
        <f t="shared" si="660"/>
        <v>0</v>
      </c>
      <c r="V1059" s="135">
        <f t="shared" si="660"/>
        <v>0</v>
      </c>
      <c r="W1059" s="135">
        <f t="shared" si="660"/>
        <v>0</v>
      </c>
      <c r="X1059" s="135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 x14ac:dyDescent="0.2">
      <c r="A1060" s="44">
        <f t="shared" si="624"/>
        <v>1031</v>
      </c>
      <c r="B1060" s="44"/>
      <c r="C1060" s="141">
        <v>39300</v>
      </c>
      <c r="E1060" s="137" t="s">
        <v>186</v>
      </c>
      <c r="G1060" s="43"/>
      <c r="H1060" s="135"/>
      <c r="I1060" s="42">
        <f>'Plt. Class.'!G$247</f>
        <v>0</v>
      </c>
      <c r="J1060" s="135">
        <f t="shared" ref="J1060:X1060" si="661">+J247+J518+J789</f>
        <v>0</v>
      </c>
      <c r="K1060" s="135">
        <f t="shared" si="661"/>
        <v>0</v>
      </c>
      <c r="L1060" s="135">
        <f t="shared" si="661"/>
        <v>0</v>
      </c>
      <c r="M1060" s="135">
        <f t="shared" si="661"/>
        <v>0</v>
      </c>
      <c r="N1060" s="135">
        <f t="shared" si="661"/>
        <v>0</v>
      </c>
      <c r="O1060" s="135">
        <f t="shared" si="661"/>
        <v>0</v>
      </c>
      <c r="P1060" s="135">
        <f t="shared" si="661"/>
        <v>0</v>
      </c>
      <c r="Q1060" s="135">
        <f t="shared" si="661"/>
        <v>0</v>
      </c>
      <c r="R1060" s="135">
        <f t="shared" si="661"/>
        <v>0</v>
      </c>
      <c r="S1060" s="135">
        <f t="shared" si="661"/>
        <v>0</v>
      </c>
      <c r="T1060" s="135">
        <f t="shared" si="661"/>
        <v>0</v>
      </c>
      <c r="U1060" s="135">
        <f t="shared" si="661"/>
        <v>0</v>
      </c>
      <c r="V1060" s="135">
        <f t="shared" si="661"/>
        <v>0</v>
      </c>
      <c r="W1060" s="135">
        <f t="shared" si="661"/>
        <v>0</v>
      </c>
      <c r="X1060" s="135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 x14ac:dyDescent="0.2">
      <c r="A1061" s="44">
        <f t="shared" si="624"/>
        <v>1032</v>
      </c>
      <c r="B1061" s="44"/>
      <c r="C1061" s="141">
        <v>39400</v>
      </c>
      <c r="E1061" s="137" t="s">
        <v>301</v>
      </c>
      <c r="G1061" s="43"/>
      <c r="H1061" s="135"/>
      <c r="I1061" s="42">
        <f>'Plt. Class.'!G$248</f>
        <v>14092.647561609576</v>
      </c>
      <c r="J1061" s="135">
        <f t="shared" ref="J1061:X1061" si="662">+J248+J519+J790</f>
        <v>8107.1110509685486</v>
      </c>
      <c r="K1061" s="135">
        <f t="shared" si="662"/>
        <v>3415.124806514491</v>
      </c>
      <c r="L1061" s="135">
        <f t="shared" si="662"/>
        <v>120.06893420419439</v>
      </c>
      <c r="M1061" s="135">
        <f t="shared" si="662"/>
        <v>1291.526291202417</v>
      </c>
      <c r="N1061" s="135">
        <f t="shared" si="662"/>
        <v>1158.8164787199232</v>
      </c>
      <c r="O1061" s="135">
        <f t="shared" si="662"/>
        <v>0</v>
      </c>
      <c r="P1061" s="135">
        <f t="shared" si="662"/>
        <v>0</v>
      </c>
      <c r="Q1061" s="135">
        <f t="shared" si="662"/>
        <v>0</v>
      </c>
      <c r="R1061" s="135">
        <f t="shared" si="662"/>
        <v>0</v>
      </c>
      <c r="S1061" s="135">
        <f t="shared" si="662"/>
        <v>0</v>
      </c>
      <c r="T1061" s="135">
        <f t="shared" si="662"/>
        <v>0</v>
      </c>
      <c r="U1061" s="135">
        <f t="shared" si="662"/>
        <v>0</v>
      </c>
      <c r="V1061" s="135">
        <f t="shared" si="662"/>
        <v>0</v>
      </c>
      <c r="W1061" s="135">
        <f t="shared" si="662"/>
        <v>0</v>
      </c>
      <c r="X1061" s="135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 x14ac:dyDescent="0.2">
      <c r="A1062" s="44">
        <f t="shared" si="624"/>
        <v>1033</v>
      </c>
      <c r="B1062" s="44"/>
      <c r="C1062" s="141">
        <v>39600</v>
      </c>
      <c r="E1062" s="137" t="s">
        <v>302</v>
      </c>
      <c r="G1062" s="43"/>
      <c r="H1062" s="135"/>
      <c r="I1062" s="42">
        <f>'Plt. Class.'!G$249</f>
        <v>547.93695615120009</v>
      </c>
      <c r="J1062" s="135">
        <f t="shared" ref="J1062:X1062" si="663">+J249+J520+J791</f>
        <v>315.21300259779611</v>
      </c>
      <c r="K1062" s="135">
        <f t="shared" si="663"/>
        <v>132.78364361112858</v>
      </c>
      <c r="L1062" s="135">
        <f t="shared" si="663"/>
        <v>4.66840641891784</v>
      </c>
      <c r="M1062" s="135">
        <f t="shared" si="663"/>
        <v>50.215900291050382</v>
      </c>
      <c r="N1062" s="135">
        <f t="shared" si="663"/>
        <v>45.056003232307155</v>
      </c>
      <c r="O1062" s="135">
        <f t="shared" si="663"/>
        <v>0</v>
      </c>
      <c r="P1062" s="135">
        <f t="shared" si="663"/>
        <v>0</v>
      </c>
      <c r="Q1062" s="135">
        <f t="shared" si="663"/>
        <v>0</v>
      </c>
      <c r="R1062" s="135">
        <f t="shared" si="663"/>
        <v>0</v>
      </c>
      <c r="S1062" s="135">
        <f t="shared" si="663"/>
        <v>0</v>
      </c>
      <c r="T1062" s="135">
        <f t="shared" si="663"/>
        <v>0</v>
      </c>
      <c r="U1062" s="135">
        <f t="shared" si="663"/>
        <v>0</v>
      </c>
      <c r="V1062" s="135">
        <f t="shared" si="663"/>
        <v>0</v>
      </c>
      <c r="W1062" s="135">
        <f t="shared" si="663"/>
        <v>0</v>
      </c>
      <c r="X1062" s="135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 x14ac:dyDescent="0.2">
      <c r="A1063" s="44">
        <f t="shared" si="624"/>
        <v>1034</v>
      </c>
      <c r="B1063" s="44"/>
      <c r="C1063" s="141">
        <v>39603</v>
      </c>
      <c r="E1063" s="137" t="s">
        <v>303</v>
      </c>
      <c r="G1063" s="43"/>
      <c r="H1063" s="135"/>
      <c r="I1063" s="42">
        <f>'Plt. Class.'!G$250</f>
        <v>0</v>
      </c>
      <c r="J1063" s="135">
        <f t="shared" ref="J1063:X1063" si="664">+J250+J521+J792</f>
        <v>0</v>
      </c>
      <c r="K1063" s="135">
        <f t="shared" si="664"/>
        <v>0</v>
      </c>
      <c r="L1063" s="135">
        <f t="shared" si="664"/>
        <v>0</v>
      </c>
      <c r="M1063" s="135">
        <f t="shared" si="664"/>
        <v>0</v>
      </c>
      <c r="N1063" s="135">
        <f t="shared" si="664"/>
        <v>0</v>
      </c>
      <c r="O1063" s="135">
        <f t="shared" si="664"/>
        <v>0</v>
      </c>
      <c r="P1063" s="135">
        <f t="shared" si="664"/>
        <v>0</v>
      </c>
      <c r="Q1063" s="135">
        <f t="shared" si="664"/>
        <v>0</v>
      </c>
      <c r="R1063" s="135">
        <f t="shared" si="664"/>
        <v>0</v>
      </c>
      <c r="S1063" s="135">
        <f t="shared" si="664"/>
        <v>0</v>
      </c>
      <c r="T1063" s="135">
        <f t="shared" si="664"/>
        <v>0</v>
      </c>
      <c r="U1063" s="135">
        <f t="shared" si="664"/>
        <v>0</v>
      </c>
      <c r="V1063" s="135">
        <f t="shared" si="664"/>
        <v>0</v>
      </c>
      <c r="W1063" s="135">
        <f t="shared" si="664"/>
        <v>0</v>
      </c>
      <c r="X1063" s="135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 x14ac:dyDescent="0.2">
      <c r="A1064" s="44">
        <f t="shared" si="624"/>
        <v>1035</v>
      </c>
      <c r="B1064" s="44"/>
      <c r="C1064" s="141">
        <v>39604</v>
      </c>
      <c r="E1064" s="137" t="s">
        <v>304</v>
      </c>
      <c r="G1064" s="43"/>
      <c r="H1064" s="135"/>
      <c r="I1064" s="42">
        <f>'Plt. Class.'!G$251</f>
        <v>0</v>
      </c>
      <c r="J1064" s="135">
        <f t="shared" ref="J1064:X1064" si="665">+J251+J522+J793</f>
        <v>0</v>
      </c>
      <c r="K1064" s="135">
        <f t="shared" si="665"/>
        <v>0</v>
      </c>
      <c r="L1064" s="135">
        <f t="shared" si="665"/>
        <v>0</v>
      </c>
      <c r="M1064" s="135">
        <f t="shared" si="665"/>
        <v>0</v>
      </c>
      <c r="N1064" s="135">
        <f t="shared" si="665"/>
        <v>0</v>
      </c>
      <c r="O1064" s="135">
        <f t="shared" si="665"/>
        <v>0</v>
      </c>
      <c r="P1064" s="135">
        <f t="shared" si="665"/>
        <v>0</v>
      </c>
      <c r="Q1064" s="135">
        <f t="shared" si="665"/>
        <v>0</v>
      </c>
      <c r="R1064" s="135">
        <f t="shared" si="665"/>
        <v>0</v>
      </c>
      <c r="S1064" s="135">
        <f t="shared" si="665"/>
        <v>0</v>
      </c>
      <c r="T1064" s="135">
        <f t="shared" si="665"/>
        <v>0</v>
      </c>
      <c r="U1064" s="135">
        <f t="shared" si="665"/>
        <v>0</v>
      </c>
      <c r="V1064" s="135">
        <f t="shared" si="665"/>
        <v>0</v>
      </c>
      <c r="W1064" s="135">
        <f t="shared" si="665"/>
        <v>0</v>
      </c>
      <c r="X1064" s="135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 x14ac:dyDescent="0.2">
      <c r="A1065" s="44">
        <f t="shared" si="624"/>
        <v>1036</v>
      </c>
      <c r="B1065" s="44"/>
      <c r="C1065" s="141">
        <v>39605</v>
      </c>
      <c r="E1065" s="140" t="s">
        <v>305</v>
      </c>
      <c r="G1065" s="43"/>
      <c r="H1065" s="135"/>
      <c r="I1065" s="42">
        <f>'Plt. Class.'!G$252</f>
        <v>0</v>
      </c>
      <c r="J1065" s="135">
        <f t="shared" ref="J1065:X1065" si="666">+J252+J523+J794</f>
        <v>0</v>
      </c>
      <c r="K1065" s="135">
        <f t="shared" si="666"/>
        <v>0</v>
      </c>
      <c r="L1065" s="135">
        <f t="shared" si="666"/>
        <v>0</v>
      </c>
      <c r="M1065" s="135">
        <f t="shared" si="666"/>
        <v>0</v>
      </c>
      <c r="N1065" s="135">
        <f t="shared" si="666"/>
        <v>0</v>
      </c>
      <c r="O1065" s="135">
        <f t="shared" si="666"/>
        <v>0</v>
      </c>
      <c r="P1065" s="135">
        <f t="shared" si="666"/>
        <v>0</v>
      </c>
      <c r="Q1065" s="135">
        <f t="shared" si="666"/>
        <v>0</v>
      </c>
      <c r="R1065" s="135">
        <f t="shared" si="666"/>
        <v>0</v>
      </c>
      <c r="S1065" s="135">
        <f t="shared" si="666"/>
        <v>0</v>
      </c>
      <c r="T1065" s="135">
        <f t="shared" si="666"/>
        <v>0</v>
      </c>
      <c r="U1065" s="135">
        <f t="shared" si="666"/>
        <v>0</v>
      </c>
      <c r="V1065" s="135">
        <f t="shared" si="666"/>
        <v>0</v>
      </c>
      <c r="W1065" s="135">
        <f t="shared" si="666"/>
        <v>0</v>
      </c>
      <c r="X1065" s="135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 x14ac:dyDescent="0.2">
      <c r="A1066" s="44">
        <f t="shared" si="624"/>
        <v>1037</v>
      </c>
      <c r="B1066" s="44"/>
      <c r="C1066" s="141">
        <v>39700</v>
      </c>
      <c r="E1066" s="137" t="s">
        <v>306</v>
      </c>
      <c r="G1066" s="43"/>
      <c r="H1066" s="135"/>
      <c r="I1066" s="42">
        <f>'Plt. Class.'!G$253</f>
        <v>114681.8863755377</v>
      </c>
      <c r="J1066" s="135">
        <f t="shared" ref="J1066:X1066" si="667">+J253+J524+J795</f>
        <v>65973.322920086692</v>
      </c>
      <c r="K1066" s="135">
        <f t="shared" si="667"/>
        <v>27791.297079329128</v>
      </c>
      <c r="L1066" s="135">
        <f t="shared" si="667"/>
        <v>977.08622949942253</v>
      </c>
      <c r="M1066" s="135">
        <f t="shared" si="667"/>
        <v>10510.067092160956</v>
      </c>
      <c r="N1066" s="135">
        <f t="shared" si="667"/>
        <v>9430.1130544614589</v>
      </c>
      <c r="O1066" s="135">
        <f t="shared" si="667"/>
        <v>0</v>
      </c>
      <c r="P1066" s="135">
        <f t="shared" si="667"/>
        <v>0</v>
      </c>
      <c r="Q1066" s="135">
        <f t="shared" si="667"/>
        <v>0</v>
      </c>
      <c r="R1066" s="135">
        <f t="shared" si="667"/>
        <v>0</v>
      </c>
      <c r="S1066" s="135">
        <f t="shared" si="667"/>
        <v>0</v>
      </c>
      <c r="T1066" s="135">
        <f t="shared" si="667"/>
        <v>0</v>
      </c>
      <c r="U1066" s="135">
        <f t="shared" si="667"/>
        <v>0</v>
      </c>
      <c r="V1066" s="135">
        <f t="shared" si="667"/>
        <v>0</v>
      </c>
      <c r="W1066" s="135">
        <f t="shared" si="667"/>
        <v>0</v>
      </c>
      <c r="X1066" s="135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 x14ac:dyDescent="0.2">
      <c r="A1067" s="44">
        <f t="shared" si="624"/>
        <v>1038</v>
      </c>
      <c r="B1067" s="44"/>
      <c r="C1067" s="141">
        <v>39701</v>
      </c>
      <c r="E1067" s="137" t="s">
        <v>307</v>
      </c>
      <c r="G1067" s="43"/>
      <c r="H1067" s="135"/>
      <c r="I1067" s="42">
        <f>'Plt. Class.'!G$254</f>
        <v>0</v>
      </c>
      <c r="J1067" s="135">
        <f t="shared" ref="J1067:X1067" si="668">+J254+J525+J796</f>
        <v>0</v>
      </c>
      <c r="K1067" s="135">
        <f t="shared" si="668"/>
        <v>0</v>
      </c>
      <c r="L1067" s="135">
        <f t="shared" si="668"/>
        <v>0</v>
      </c>
      <c r="M1067" s="135">
        <f t="shared" si="668"/>
        <v>0</v>
      </c>
      <c r="N1067" s="135">
        <f t="shared" si="668"/>
        <v>0</v>
      </c>
      <c r="O1067" s="135">
        <f t="shared" si="668"/>
        <v>0</v>
      </c>
      <c r="P1067" s="135">
        <f t="shared" si="668"/>
        <v>0</v>
      </c>
      <c r="Q1067" s="135">
        <f t="shared" si="668"/>
        <v>0</v>
      </c>
      <c r="R1067" s="135">
        <f t="shared" si="668"/>
        <v>0</v>
      </c>
      <c r="S1067" s="135">
        <f t="shared" si="668"/>
        <v>0</v>
      </c>
      <c r="T1067" s="135">
        <f t="shared" si="668"/>
        <v>0</v>
      </c>
      <c r="U1067" s="135">
        <f t="shared" si="668"/>
        <v>0</v>
      </c>
      <c r="V1067" s="135">
        <f t="shared" si="668"/>
        <v>0</v>
      </c>
      <c r="W1067" s="135">
        <f t="shared" si="668"/>
        <v>0</v>
      </c>
      <c r="X1067" s="135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 x14ac:dyDescent="0.2">
      <c r="A1068" s="44">
        <f t="shared" si="624"/>
        <v>1039</v>
      </c>
      <c r="B1068" s="44"/>
      <c r="C1068" s="141">
        <v>39702</v>
      </c>
      <c r="E1068" s="137" t="s">
        <v>308</v>
      </c>
      <c r="G1068" s="43"/>
      <c r="H1068" s="135"/>
      <c r="I1068" s="42">
        <f>'Plt. Class.'!G$255</f>
        <v>0</v>
      </c>
      <c r="J1068" s="135">
        <f t="shared" ref="J1068:X1068" si="669">+J255+J526+J797</f>
        <v>0</v>
      </c>
      <c r="K1068" s="135">
        <f t="shared" si="669"/>
        <v>0</v>
      </c>
      <c r="L1068" s="135">
        <f t="shared" si="669"/>
        <v>0</v>
      </c>
      <c r="M1068" s="135">
        <f t="shared" si="669"/>
        <v>0</v>
      </c>
      <c r="N1068" s="135">
        <f t="shared" si="669"/>
        <v>0</v>
      </c>
      <c r="O1068" s="135">
        <f t="shared" si="669"/>
        <v>0</v>
      </c>
      <c r="P1068" s="135">
        <f t="shared" si="669"/>
        <v>0</v>
      </c>
      <c r="Q1068" s="135">
        <f t="shared" si="669"/>
        <v>0</v>
      </c>
      <c r="R1068" s="135">
        <f t="shared" si="669"/>
        <v>0</v>
      </c>
      <c r="S1068" s="135">
        <f t="shared" si="669"/>
        <v>0</v>
      </c>
      <c r="T1068" s="135">
        <f t="shared" si="669"/>
        <v>0</v>
      </c>
      <c r="U1068" s="135">
        <f t="shared" si="669"/>
        <v>0</v>
      </c>
      <c r="V1068" s="135">
        <f t="shared" si="669"/>
        <v>0</v>
      </c>
      <c r="W1068" s="135">
        <f t="shared" si="669"/>
        <v>0</v>
      </c>
      <c r="X1068" s="135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 x14ac:dyDescent="0.2">
      <c r="A1069" s="44">
        <f t="shared" si="624"/>
        <v>1040</v>
      </c>
      <c r="B1069" s="44"/>
      <c r="C1069" s="141">
        <v>39705</v>
      </c>
      <c r="E1069" s="137" t="s">
        <v>309</v>
      </c>
      <c r="G1069" s="43"/>
      <c r="H1069" s="135"/>
      <c r="I1069" s="42">
        <f>'Plt. Class.'!G$256</f>
        <v>0</v>
      </c>
      <c r="J1069" s="135">
        <f t="shared" ref="J1069:X1069" si="670">+J256+J527+J798</f>
        <v>0</v>
      </c>
      <c r="K1069" s="135">
        <f t="shared" si="670"/>
        <v>0</v>
      </c>
      <c r="L1069" s="135">
        <f t="shared" si="670"/>
        <v>0</v>
      </c>
      <c r="M1069" s="135">
        <f t="shared" si="670"/>
        <v>0</v>
      </c>
      <c r="N1069" s="135">
        <f t="shared" si="670"/>
        <v>0</v>
      </c>
      <c r="O1069" s="135">
        <f t="shared" si="670"/>
        <v>0</v>
      </c>
      <c r="P1069" s="135">
        <f t="shared" si="670"/>
        <v>0</v>
      </c>
      <c r="Q1069" s="135">
        <f t="shared" si="670"/>
        <v>0</v>
      </c>
      <c r="R1069" s="135">
        <f t="shared" si="670"/>
        <v>0</v>
      </c>
      <c r="S1069" s="135">
        <f t="shared" si="670"/>
        <v>0</v>
      </c>
      <c r="T1069" s="135">
        <f t="shared" si="670"/>
        <v>0</v>
      </c>
      <c r="U1069" s="135">
        <f t="shared" si="670"/>
        <v>0</v>
      </c>
      <c r="V1069" s="135">
        <f t="shared" si="670"/>
        <v>0</v>
      </c>
      <c r="W1069" s="135">
        <f t="shared" si="670"/>
        <v>0</v>
      </c>
      <c r="X1069" s="135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 x14ac:dyDescent="0.2">
      <c r="A1070" s="44">
        <f t="shared" si="624"/>
        <v>1041</v>
      </c>
      <c r="B1070" s="44"/>
      <c r="C1070" s="141">
        <v>39800</v>
      </c>
      <c r="E1070" s="137" t="s">
        <v>310</v>
      </c>
      <c r="G1070" s="43"/>
      <c r="H1070" s="135"/>
      <c r="I1070" s="42">
        <f>'Plt. Class.'!G$257</f>
        <v>15758.049645079453</v>
      </c>
      <c r="J1070" s="135">
        <f t="shared" ref="J1070:X1070" si="671">+J257+J528+J799</f>
        <v>9065.1708886377328</v>
      </c>
      <c r="K1070" s="135">
        <f t="shared" si="671"/>
        <v>3818.7080184847264</v>
      </c>
      <c r="L1070" s="135">
        <f t="shared" si="671"/>
        <v>134.25810996478049</v>
      </c>
      <c r="M1070" s="135">
        <f t="shared" si="671"/>
        <v>1444.152727563745</v>
      </c>
      <c r="N1070" s="135">
        <f t="shared" si="671"/>
        <v>1295.7599004284675</v>
      </c>
      <c r="O1070" s="135">
        <f t="shared" si="671"/>
        <v>0</v>
      </c>
      <c r="P1070" s="135">
        <f t="shared" si="671"/>
        <v>0</v>
      </c>
      <c r="Q1070" s="135">
        <f t="shared" si="671"/>
        <v>0</v>
      </c>
      <c r="R1070" s="135">
        <f t="shared" si="671"/>
        <v>0</v>
      </c>
      <c r="S1070" s="135">
        <f t="shared" si="671"/>
        <v>0</v>
      </c>
      <c r="T1070" s="135">
        <f t="shared" si="671"/>
        <v>0</v>
      </c>
      <c r="U1070" s="135">
        <f t="shared" si="671"/>
        <v>0</v>
      </c>
      <c r="V1070" s="135">
        <f t="shared" si="671"/>
        <v>0</v>
      </c>
      <c r="W1070" s="135">
        <f t="shared" si="671"/>
        <v>0</v>
      </c>
      <c r="X1070" s="135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 x14ac:dyDescent="0.2">
      <c r="A1071" s="44">
        <f t="shared" si="624"/>
        <v>1042</v>
      </c>
      <c r="B1071" s="44"/>
      <c r="C1071" s="141">
        <v>39900</v>
      </c>
      <c r="E1071" s="137" t="s">
        <v>311</v>
      </c>
      <c r="G1071" s="43"/>
      <c r="H1071" s="135"/>
      <c r="I1071" s="42">
        <f>'Plt. Class.'!G$258</f>
        <v>43368.009929570464</v>
      </c>
      <c r="J1071" s="135">
        <f t="shared" ref="J1071:X1071" si="672">+J258+J529+J800</f>
        <v>24948.418742572889</v>
      </c>
      <c r="K1071" s="135">
        <f t="shared" si="672"/>
        <v>10509.534554962429</v>
      </c>
      <c r="L1071" s="135">
        <f t="shared" si="672"/>
        <v>369.49414281710148</v>
      </c>
      <c r="M1071" s="135">
        <f t="shared" si="672"/>
        <v>3974.4785198311247</v>
      </c>
      <c r="N1071" s="135">
        <f t="shared" si="672"/>
        <v>3566.0839693869157</v>
      </c>
      <c r="O1071" s="135">
        <f t="shared" si="672"/>
        <v>0</v>
      </c>
      <c r="P1071" s="135">
        <f t="shared" si="672"/>
        <v>0</v>
      </c>
      <c r="Q1071" s="135">
        <f t="shared" si="672"/>
        <v>0</v>
      </c>
      <c r="R1071" s="135">
        <f t="shared" si="672"/>
        <v>0</v>
      </c>
      <c r="S1071" s="135">
        <f t="shared" si="672"/>
        <v>0</v>
      </c>
      <c r="T1071" s="135">
        <f t="shared" si="672"/>
        <v>0</v>
      </c>
      <c r="U1071" s="135">
        <f t="shared" si="672"/>
        <v>0</v>
      </c>
      <c r="V1071" s="135">
        <f t="shared" si="672"/>
        <v>0</v>
      </c>
      <c r="W1071" s="135">
        <f t="shared" si="672"/>
        <v>0</v>
      </c>
      <c r="X1071" s="135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 x14ac:dyDescent="0.2">
      <c r="A1072" s="44">
        <f t="shared" si="624"/>
        <v>1043</v>
      </c>
      <c r="B1072" s="44"/>
      <c r="C1072" s="141">
        <v>39901</v>
      </c>
      <c r="E1072" s="137" t="s">
        <v>312</v>
      </c>
      <c r="G1072" s="43"/>
      <c r="H1072" s="135"/>
      <c r="I1072" s="42">
        <f>'Plt. Class.'!G$259</f>
        <v>583485.20184625336</v>
      </c>
      <c r="J1072" s="135">
        <f t="shared" ref="J1072:X1072" si="673">+J259+J530+J801</f>
        <v>335662.92687618308</v>
      </c>
      <c r="K1072" s="135">
        <f t="shared" si="673"/>
        <v>141398.18500021179</v>
      </c>
      <c r="L1072" s="135">
        <f t="shared" si="673"/>
        <v>4971.2764051836702</v>
      </c>
      <c r="M1072" s="135">
        <f t="shared" si="673"/>
        <v>53473.733407260137</v>
      </c>
      <c r="N1072" s="135">
        <f t="shared" si="673"/>
        <v>47979.080157414581</v>
      </c>
      <c r="O1072" s="135">
        <f t="shared" si="673"/>
        <v>0</v>
      </c>
      <c r="P1072" s="135">
        <f t="shared" si="673"/>
        <v>0</v>
      </c>
      <c r="Q1072" s="135">
        <f t="shared" si="673"/>
        <v>0</v>
      </c>
      <c r="R1072" s="135">
        <f t="shared" si="673"/>
        <v>0</v>
      </c>
      <c r="S1072" s="135">
        <f t="shared" si="673"/>
        <v>0</v>
      </c>
      <c r="T1072" s="135">
        <f t="shared" si="673"/>
        <v>0</v>
      </c>
      <c r="U1072" s="135">
        <f t="shared" si="673"/>
        <v>0</v>
      </c>
      <c r="V1072" s="135">
        <f t="shared" si="673"/>
        <v>0</v>
      </c>
      <c r="W1072" s="135">
        <f t="shared" si="673"/>
        <v>0</v>
      </c>
      <c r="X1072" s="135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 x14ac:dyDescent="0.2">
      <c r="A1073" s="44">
        <f t="shared" si="624"/>
        <v>1044</v>
      </c>
      <c r="B1073" s="44"/>
      <c r="C1073" s="141">
        <v>39902</v>
      </c>
      <c r="E1073" s="137" t="s">
        <v>313</v>
      </c>
      <c r="G1073" s="43"/>
      <c r="H1073" s="135"/>
      <c r="I1073" s="42">
        <f>'Plt. Class.'!G$260</f>
        <v>114174.66689191369</v>
      </c>
      <c r="J1073" s="135">
        <f t="shared" ref="J1073:X1073" si="674">+J260+J531+J802</f>
        <v>65681.533555243965</v>
      </c>
      <c r="K1073" s="135">
        <f t="shared" si="674"/>
        <v>27668.380655477689</v>
      </c>
      <c r="L1073" s="135">
        <f t="shared" si="674"/>
        <v>972.76473472421503</v>
      </c>
      <c r="M1073" s="135">
        <f t="shared" si="674"/>
        <v>10463.582760835234</v>
      </c>
      <c r="N1073" s="135">
        <f t="shared" si="674"/>
        <v>9388.4051856325768</v>
      </c>
      <c r="O1073" s="135">
        <f t="shared" si="674"/>
        <v>0</v>
      </c>
      <c r="P1073" s="135">
        <f t="shared" si="674"/>
        <v>0</v>
      </c>
      <c r="Q1073" s="135">
        <f t="shared" si="674"/>
        <v>0</v>
      </c>
      <c r="R1073" s="135">
        <f t="shared" si="674"/>
        <v>0</v>
      </c>
      <c r="S1073" s="135">
        <f t="shared" si="674"/>
        <v>0</v>
      </c>
      <c r="T1073" s="135">
        <f t="shared" si="674"/>
        <v>0</v>
      </c>
      <c r="U1073" s="135">
        <f t="shared" si="674"/>
        <v>0</v>
      </c>
      <c r="V1073" s="135">
        <f t="shared" si="674"/>
        <v>0</v>
      </c>
      <c r="W1073" s="135">
        <f t="shared" si="674"/>
        <v>0</v>
      </c>
      <c r="X1073" s="135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 x14ac:dyDescent="0.2">
      <c r="A1074" s="44">
        <f t="shared" si="624"/>
        <v>1045</v>
      </c>
      <c r="B1074" s="44"/>
      <c r="C1074" s="141">
        <v>39903</v>
      </c>
      <c r="E1074" s="137" t="s">
        <v>314</v>
      </c>
      <c r="G1074" s="43"/>
      <c r="H1074" s="135"/>
      <c r="I1074" s="42">
        <f>'Plt. Class.'!G$261</f>
        <v>35495.988801109779</v>
      </c>
      <c r="J1074" s="135">
        <f t="shared" ref="J1074:X1074" si="675">+J261+J532+J803</f>
        <v>20419.862330089069</v>
      </c>
      <c r="K1074" s="135">
        <f t="shared" si="675"/>
        <v>8601.8777775057915</v>
      </c>
      <c r="L1074" s="135">
        <f t="shared" si="675"/>
        <v>302.42475909803392</v>
      </c>
      <c r="M1074" s="135">
        <f t="shared" si="675"/>
        <v>3253.044012378879</v>
      </c>
      <c r="N1074" s="135">
        <f t="shared" si="675"/>
        <v>2918.7799220380043</v>
      </c>
      <c r="O1074" s="135">
        <f t="shared" si="675"/>
        <v>0</v>
      </c>
      <c r="P1074" s="135">
        <f t="shared" si="675"/>
        <v>0</v>
      </c>
      <c r="Q1074" s="135">
        <f t="shared" si="675"/>
        <v>0</v>
      </c>
      <c r="R1074" s="135">
        <f t="shared" si="675"/>
        <v>0</v>
      </c>
      <c r="S1074" s="135">
        <f t="shared" si="675"/>
        <v>0</v>
      </c>
      <c r="T1074" s="135">
        <f t="shared" si="675"/>
        <v>0</v>
      </c>
      <c r="U1074" s="135">
        <f t="shared" si="675"/>
        <v>0</v>
      </c>
      <c r="V1074" s="135">
        <f t="shared" si="675"/>
        <v>0</v>
      </c>
      <c r="W1074" s="135">
        <f t="shared" si="675"/>
        <v>0</v>
      </c>
      <c r="X1074" s="135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 x14ac:dyDescent="0.2">
      <c r="A1075" s="44">
        <f t="shared" si="624"/>
        <v>1046</v>
      </c>
      <c r="B1075" s="44"/>
      <c r="C1075" s="141">
        <v>39904</v>
      </c>
      <c r="E1075" s="137" t="s">
        <v>315</v>
      </c>
      <c r="G1075" s="43"/>
      <c r="H1075" s="135"/>
      <c r="I1075" s="42">
        <f>'Plt. Class.'!G$262</f>
        <v>0</v>
      </c>
      <c r="J1075" s="135">
        <f t="shared" ref="J1075:X1075" si="676">+J262+J533+J804</f>
        <v>0</v>
      </c>
      <c r="K1075" s="135">
        <f t="shared" si="676"/>
        <v>0</v>
      </c>
      <c r="L1075" s="135">
        <f t="shared" si="676"/>
        <v>0</v>
      </c>
      <c r="M1075" s="135">
        <f t="shared" si="676"/>
        <v>0</v>
      </c>
      <c r="N1075" s="135">
        <f t="shared" si="676"/>
        <v>0</v>
      </c>
      <c r="O1075" s="135">
        <f t="shared" si="676"/>
        <v>0</v>
      </c>
      <c r="P1075" s="135">
        <f t="shared" si="676"/>
        <v>0</v>
      </c>
      <c r="Q1075" s="135">
        <f t="shared" si="676"/>
        <v>0</v>
      </c>
      <c r="R1075" s="135">
        <f t="shared" si="676"/>
        <v>0</v>
      </c>
      <c r="S1075" s="135">
        <f t="shared" si="676"/>
        <v>0</v>
      </c>
      <c r="T1075" s="135">
        <f t="shared" si="676"/>
        <v>0</v>
      </c>
      <c r="U1075" s="135">
        <f t="shared" si="676"/>
        <v>0</v>
      </c>
      <c r="V1075" s="135">
        <f t="shared" si="676"/>
        <v>0</v>
      </c>
      <c r="W1075" s="135">
        <f t="shared" si="676"/>
        <v>0</v>
      </c>
      <c r="X1075" s="135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 x14ac:dyDescent="0.2">
      <c r="A1076" s="44">
        <f t="shared" si="624"/>
        <v>1047</v>
      </c>
      <c r="B1076" s="44"/>
      <c r="C1076" s="141">
        <v>39905</v>
      </c>
      <c r="E1076" s="137" t="s">
        <v>316</v>
      </c>
      <c r="G1076" s="43"/>
      <c r="H1076" s="135"/>
      <c r="I1076" s="42">
        <f>'Plt. Class.'!G$263</f>
        <v>0</v>
      </c>
      <c r="J1076" s="135">
        <f t="shared" ref="J1076:X1076" si="677">+J263+J534+J805</f>
        <v>0</v>
      </c>
      <c r="K1076" s="135">
        <f t="shared" si="677"/>
        <v>0</v>
      </c>
      <c r="L1076" s="135">
        <f t="shared" si="677"/>
        <v>0</v>
      </c>
      <c r="M1076" s="135">
        <f t="shared" si="677"/>
        <v>0</v>
      </c>
      <c r="N1076" s="135">
        <f t="shared" si="677"/>
        <v>0</v>
      </c>
      <c r="O1076" s="135">
        <f t="shared" si="677"/>
        <v>0</v>
      </c>
      <c r="P1076" s="135">
        <f t="shared" si="677"/>
        <v>0</v>
      </c>
      <c r="Q1076" s="135">
        <f t="shared" si="677"/>
        <v>0</v>
      </c>
      <c r="R1076" s="135">
        <f t="shared" si="677"/>
        <v>0</v>
      </c>
      <c r="S1076" s="135">
        <f t="shared" si="677"/>
        <v>0</v>
      </c>
      <c r="T1076" s="135">
        <f t="shared" si="677"/>
        <v>0</v>
      </c>
      <c r="U1076" s="135">
        <f t="shared" si="677"/>
        <v>0</v>
      </c>
      <c r="V1076" s="135">
        <f t="shared" si="677"/>
        <v>0</v>
      </c>
      <c r="W1076" s="135">
        <f t="shared" si="677"/>
        <v>0</v>
      </c>
      <c r="X1076" s="135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 x14ac:dyDescent="0.2">
      <c r="A1077" s="44">
        <f t="shared" si="624"/>
        <v>1048</v>
      </c>
      <c r="B1077" s="44"/>
      <c r="C1077" s="141">
        <v>39906</v>
      </c>
      <c r="E1077" s="137" t="s">
        <v>317</v>
      </c>
      <c r="G1077" s="43"/>
      <c r="H1077" s="135"/>
      <c r="I1077" s="42">
        <f>'Plt. Class.'!G$264</f>
        <v>69472.500819681605</v>
      </c>
      <c r="J1077" s="135">
        <f t="shared" ref="J1077:X1077" si="678">+J264+J535+J806</f>
        <v>39965.611619207666</v>
      </c>
      <c r="K1077" s="135">
        <f t="shared" si="678"/>
        <v>16835.53497543047</v>
      </c>
      <c r="L1077" s="135">
        <f t="shared" si="678"/>
        <v>591.90362161916414</v>
      </c>
      <c r="M1077" s="135">
        <f t="shared" si="678"/>
        <v>6366.8349706428289</v>
      </c>
      <c r="N1077" s="135">
        <f t="shared" si="678"/>
        <v>5712.6156327814624</v>
      </c>
      <c r="O1077" s="135">
        <f t="shared" si="678"/>
        <v>0</v>
      </c>
      <c r="P1077" s="135">
        <f t="shared" si="678"/>
        <v>0</v>
      </c>
      <c r="Q1077" s="135">
        <f t="shared" si="678"/>
        <v>0</v>
      </c>
      <c r="R1077" s="135">
        <f t="shared" si="678"/>
        <v>0</v>
      </c>
      <c r="S1077" s="135">
        <f t="shared" si="678"/>
        <v>0</v>
      </c>
      <c r="T1077" s="135">
        <f t="shared" si="678"/>
        <v>0</v>
      </c>
      <c r="U1077" s="135">
        <f t="shared" si="678"/>
        <v>0</v>
      </c>
      <c r="V1077" s="135">
        <f t="shared" si="678"/>
        <v>0</v>
      </c>
      <c r="W1077" s="135">
        <f t="shared" si="678"/>
        <v>0</v>
      </c>
      <c r="X1077" s="135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 x14ac:dyDescent="0.2">
      <c r="A1078" s="44">
        <f t="shared" si="624"/>
        <v>1049</v>
      </c>
      <c r="B1078" s="44"/>
      <c r="C1078" s="141">
        <v>39907</v>
      </c>
      <c r="E1078" s="137" t="s">
        <v>318</v>
      </c>
      <c r="G1078" s="43"/>
      <c r="H1078" s="135"/>
      <c r="I1078" s="42">
        <f>'Plt. Class.'!G$265</f>
        <v>13141.097709059613</v>
      </c>
      <c r="J1078" s="135">
        <f t="shared" ref="J1078:X1078" si="679">+J265+J536+J807</f>
        <v>7559.7106926306142</v>
      </c>
      <c r="K1078" s="135">
        <f t="shared" si="679"/>
        <v>3184.5321168249302</v>
      </c>
      <c r="L1078" s="135">
        <f t="shared" si="679"/>
        <v>111.96175802325659</v>
      </c>
      <c r="M1078" s="135">
        <f t="shared" si="679"/>
        <v>1204.3211264819208</v>
      </c>
      <c r="N1078" s="135">
        <f t="shared" si="679"/>
        <v>1080.5720150988893</v>
      </c>
      <c r="O1078" s="135">
        <f t="shared" si="679"/>
        <v>0</v>
      </c>
      <c r="P1078" s="135">
        <f t="shared" si="679"/>
        <v>0</v>
      </c>
      <c r="Q1078" s="135">
        <f t="shared" si="679"/>
        <v>0</v>
      </c>
      <c r="R1078" s="135">
        <f t="shared" si="679"/>
        <v>0</v>
      </c>
      <c r="S1078" s="135">
        <f t="shared" si="679"/>
        <v>0</v>
      </c>
      <c r="T1078" s="135">
        <f t="shared" si="679"/>
        <v>0</v>
      </c>
      <c r="U1078" s="135">
        <f t="shared" si="679"/>
        <v>0</v>
      </c>
      <c r="V1078" s="135">
        <f t="shared" si="679"/>
        <v>0</v>
      </c>
      <c r="W1078" s="135">
        <f t="shared" si="679"/>
        <v>0</v>
      </c>
      <c r="X1078" s="135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 x14ac:dyDescent="0.2">
      <c r="A1079" s="44">
        <f t="shared" si="624"/>
        <v>1050</v>
      </c>
      <c r="B1079" s="44"/>
      <c r="C1079" s="141">
        <v>39908</v>
      </c>
      <c r="E1079" s="137" t="s">
        <v>319</v>
      </c>
      <c r="G1079" s="43"/>
      <c r="H1079" s="135"/>
      <c r="I1079" s="42">
        <f>'Plt. Class.'!G$266</f>
        <v>5248748.4577674065</v>
      </c>
      <c r="J1079" s="135">
        <f t="shared" ref="J1079:X1079" si="680">+J266+J537+J808</f>
        <v>3019460.0723315193</v>
      </c>
      <c r="K1079" s="135">
        <f t="shared" si="680"/>
        <v>1271949.1481577111</v>
      </c>
      <c r="L1079" s="135">
        <f t="shared" si="680"/>
        <v>44719.179307856233</v>
      </c>
      <c r="M1079" s="135">
        <f t="shared" si="680"/>
        <v>481023.64012717135</v>
      </c>
      <c r="N1079" s="135">
        <f t="shared" si="680"/>
        <v>431596.41784314706</v>
      </c>
      <c r="O1079" s="135">
        <f t="shared" si="680"/>
        <v>0</v>
      </c>
      <c r="P1079" s="135">
        <f t="shared" si="680"/>
        <v>0</v>
      </c>
      <c r="Q1079" s="135">
        <f t="shared" si="680"/>
        <v>0</v>
      </c>
      <c r="R1079" s="135">
        <f t="shared" si="680"/>
        <v>0</v>
      </c>
      <c r="S1079" s="135">
        <f t="shared" si="680"/>
        <v>0</v>
      </c>
      <c r="T1079" s="135">
        <f t="shared" si="680"/>
        <v>0</v>
      </c>
      <c r="U1079" s="135">
        <f t="shared" si="680"/>
        <v>0</v>
      </c>
      <c r="V1079" s="135">
        <f t="shared" si="680"/>
        <v>0</v>
      </c>
      <c r="W1079" s="135">
        <f t="shared" si="680"/>
        <v>0</v>
      </c>
      <c r="X1079" s="135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 x14ac:dyDescent="0.2">
      <c r="A1080" s="44">
        <f t="shared" si="624"/>
        <v>1051</v>
      </c>
      <c r="B1080" s="44"/>
      <c r="C1080" s="141">
        <v>39909</v>
      </c>
      <c r="E1080" s="137" t="s">
        <v>320</v>
      </c>
      <c r="G1080" s="43"/>
      <c r="H1080" s="135"/>
      <c r="I1080" s="42">
        <f>'Plt. Class.'!G$267</f>
        <v>476.71115938560001</v>
      </c>
      <c r="J1080" s="135">
        <f t="shared" ref="J1080:X1080" si="681">+J267+J538+J809</f>
        <v>274.23876822855976</v>
      </c>
      <c r="K1080" s="135">
        <f t="shared" si="681"/>
        <v>115.52322577022585</v>
      </c>
      <c r="L1080" s="135">
        <f t="shared" si="681"/>
        <v>4.0615647684683482</v>
      </c>
      <c r="M1080" s="135">
        <f t="shared" si="681"/>
        <v>43.688383816061915</v>
      </c>
      <c r="N1080" s="135">
        <f t="shared" si="681"/>
        <v>39.19921680228402</v>
      </c>
      <c r="O1080" s="135">
        <f t="shared" si="681"/>
        <v>0</v>
      </c>
      <c r="P1080" s="135">
        <f t="shared" si="681"/>
        <v>0</v>
      </c>
      <c r="Q1080" s="135">
        <f t="shared" si="681"/>
        <v>0</v>
      </c>
      <c r="R1080" s="135">
        <f t="shared" si="681"/>
        <v>0</v>
      </c>
      <c r="S1080" s="135">
        <f t="shared" si="681"/>
        <v>0</v>
      </c>
      <c r="T1080" s="135">
        <f t="shared" si="681"/>
        <v>0</v>
      </c>
      <c r="U1080" s="135">
        <f t="shared" si="681"/>
        <v>0</v>
      </c>
      <c r="V1080" s="135">
        <f t="shared" si="681"/>
        <v>0</v>
      </c>
      <c r="W1080" s="135">
        <f t="shared" si="681"/>
        <v>0</v>
      </c>
      <c r="X1080" s="135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 x14ac:dyDescent="0.2">
      <c r="A1081" s="44">
        <f t="shared" si="624"/>
        <v>1052</v>
      </c>
      <c r="B1081" s="44"/>
      <c r="C1081" s="141">
        <v>39924</v>
      </c>
      <c r="E1081" s="137" t="s">
        <v>321</v>
      </c>
      <c r="G1081" s="43"/>
      <c r="H1081" s="135"/>
      <c r="I1081" s="42">
        <f>'Plt. Class.'!G$268</f>
        <v>0</v>
      </c>
      <c r="J1081" s="135">
        <f t="shared" ref="J1081:X1081" si="682">+J268+J539+J810</f>
        <v>0</v>
      </c>
      <c r="K1081" s="135">
        <f t="shared" si="682"/>
        <v>0</v>
      </c>
      <c r="L1081" s="135">
        <f t="shared" si="682"/>
        <v>0</v>
      </c>
      <c r="M1081" s="135">
        <f t="shared" si="682"/>
        <v>0</v>
      </c>
      <c r="N1081" s="135">
        <f t="shared" si="682"/>
        <v>0</v>
      </c>
      <c r="O1081" s="135">
        <f t="shared" si="682"/>
        <v>0</v>
      </c>
      <c r="P1081" s="135">
        <f t="shared" si="682"/>
        <v>0</v>
      </c>
      <c r="Q1081" s="135">
        <f t="shared" si="682"/>
        <v>0</v>
      </c>
      <c r="R1081" s="135">
        <f t="shared" si="682"/>
        <v>0</v>
      </c>
      <c r="S1081" s="135">
        <f t="shared" si="682"/>
        <v>0</v>
      </c>
      <c r="T1081" s="135">
        <f t="shared" si="682"/>
        <v>0</v>
      </c>
      <c r="U1081" s="135">
        <f t="shared" si="682"/>
        <v>0</v>
      </c>
      <c r="V1081" s="135">
        <f t="shared" si="682"/>
        <v>0</v>
      </c>
      <c r="W1081" s="135">
        <f t="shared" si="682"/>
        <v>0</v>
      </c>
      <c r="X1081" s="135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 x14ac:dyDescent="0.2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5"/>
      <c r="I1082" s="42"/>
      <c r="J1082" s="135"/>
      <c r="K1082" s="135"/>
      <c r="L1082" s="135"/>
      <c r="M1082" s="135"/>
      <c r="N1082" s="135"/>
      <c r="O1082" s="135"/>
      <c r="P1082" s="135"/>
      <c r="Q1082" s="135"/>
      <c r="R1082" s="135"/>
      <c r="S1082" s="135"/>
      <c r="T1082" s="135"/>
      <c r="U1082" s="135"/>
      <c r="V1082" s="135"/>
      <c r="W1082" s="135"/>
      <c r="X1082" s="135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 x14ac:dyDescent="0.2">
      <c r="A1083" s="44">
        <f t="shared" si="683"/>
        <v>1054</v>
      </c>
      <c r="B1083" s="44"/>
      <c r="C1083" s="44"/>
      <c r="D1083" s="44" t="s">
        <v>149</v>
      </c>
      <c r="E1083" s="44"/>
      <c r="G1083" s="43"/>
      <c r="H1083" s="135"/>
      <c r="I1083" s="42">
        <f>'Plt. Class.'!G$270</f>
        <v>7775377.4529002206</v>
      </c>
      <c r="J1083" s="42">
        <f>SUM(J1048:J1081)</f>
        <v>4472959.9742193138</v>
      </c>
      <c r="K1083" s="42">
        <f t="shared" ref="K1083:X1083" si="684">SUM(K1048:K1081)</f>
        <v>1884236.7485120147</v>
      </c>
      <c r="L1083" s="42">
        <f t="shared" si="684"/>
        <v>66245.982504257365</v>
      </c>
      <c r="M1083" s="42">
        <f t="shared" si="684"/>
        <v>712577.55936501746</v>
      </c>
      <c r="N1083" s="42">
        <f t="shared" si="684"/>
        <v>639357.18829961459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 x14ac:dyDescent="0.2">
      <c r="A1084" s="44">
        <f t="shared" si="683"/>
        <v>1055</v>
      </c>
      <c r="B1084" s="44"/>
      <c r="C1084" s="44"/>
      <c r="D1084" s="44"/>
      <c r="E1084" s="44"/>
      <c r="G1084" s="43"/>
      <c r="H1084" s="135"/>
      <c r="I1084" s="42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 x14ac:dyDescent="0.2">
      <c r="A1085" s="44">
        <f t="shared" si="683"/>
        <v>1056</v>
      </c>
      <c r="B1085" s="44"/>
      <c r="C1085" s="44"/>
      <c r="D1085" s="44" t="s">
        <v>348</v>
      </c>
      <c r="E1085" s="44"/>
      <c r="G1085" s="43"/>
      <c r="H1085" s="135"/>
      <c r="I1085" s="42">
        <f>'Plt. Class.'!G$272</f>
        <v>224734.49997183672</v>
      </c>
      <c r="J1085" s="135">
        <f>+J272+J543+J814</f>
        <v>129283.55302227374</v>
      </c>
      <c r="K1085" s="135">
        <f t="shared" ref="K1085:X1085" si="685">+K272+K543+K814</f>
        <v>54460.76490440459</v>
      </c>
      <c r="L1085" s="135">
        <f t="shared" si="685"/>
        <v>1914.7311938771768</v>
      </c>
      <c r="M1085" s="135">
        <f t="shared" si="685"/>
        <v>20595.882639152958</v>
      </c>
      <c r="N1085" s="135">
        <f t="shared" si="685"/>
        <v>18479.568212128212</v>
      </c>
      <c r="O1085" s="135">
        <f t="shared" si="685"/>
        <v>0</v>
      </c>
      <c r="P1085" s="135">
        <f t="shared" si="685"/>
        <v>0</v>
      </c>
      <c r="Q1085" s="135">
        <f t="shared" si="685"/>
        <v>0</v>
      </c>
      <c r="R1085" s="135">
        <f t="shared" si="685"/>
        <v>0</v>
      </c>
      <c r="S1085" s="135">
        <f t="shared" si="685"/>
        <v>0</v>
      </c>
      <c r="T1085" s="135">
        <f t="shared" si="685"/>
        <v>0</v>
      </c>
      <c r="U1085" s="135">
        <f t="shared" si="685"/>
        <v>0</v>
      </c>
      <c r="V1085" s="135">
        <f t="shared" si="685"/>
        <v>0</v>
      </c>
      <c r="W1085" s="135">
        <f t="shared" si="685"/>
        <v>0</v>
      </c>
      <c r="X1085" s="135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 x14ac:dyDescent="0.2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 x14ac:dyDescent="0.2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724669367.01538205</v>
      </c>
      <c r="J1087" s="42">
        <f t="shared" ref="J1087:X1087" si="686">J946+J958+J997+J1040+J1083</f>
        <v>416882279.07104373</v>
      </c>
      <c r="K1087" s="42">
        <f t="shared" si="686"/>
        <v>175611879.95343047</v>
      </c>
      <c r="L1087" s="42">
        <f t="shared" si="686"/>
        <v>6174161.2544823587</v>
      </c>
      <c r="M1087" s="42">
        <f t="shared" si="686"/>
        <v>66412612.380869322</v>
      </c>
      <c r="N1087" s="42">
        <f t="shared" si="686"/>
        <v>59588434.355556168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 x14ac:dyDescent="0.2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 x14ac:dyDescent="0.2">
      <c r="A1089" s="44">
        <f t="shared" si="683"/>
        <v>1060</v>
      </c>
      <c r="B1089" s="44"/>
      <c r="C1089" s="44"/>
      <c r="D1089" s="44" t="s">
        <v>351</v>
      </c>
      <c r="E1089" s="44"/>
      <c r="G1089" s="43"/>
      <c r="H1089" s="44"/>
      <c r="I1089" s="42">
        <f>'Plt. Class.'!G$276</f>
        <v>39130198.175474189</v>
      </c>
      <c r="J1089" s="42">
        <f t="shared" ref="J1089:X1089" si="687">J948+J960+J999+J1042+J1085</f>
        <v>22510522.644386891</v>
      </c>
      <c r="K1089" s="42">
        <f t="shared" si="687"/>
        <v>9482569.5376736596</v>
      </c>
      <c r="L1089" s="42">
        <f t="shared" si="687"/>
        <v>333388.11387911305</v>
      </c>
      <c r="M1089" s="42">
        <f t="shared" si="687"/>
        <v>3586102.576016855</v>
      </c>
      <c r="N1089" s="42">
        <f t="shared" si="687"/>
        <v>3217615.3035176569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 x14ac:dyDescent="0.2">
      <c r="A1090" s="44"/>
      <c r="B1090" s="44"/>
      <c r="C1090" s="44"/>
      <c r="D1090" s="44"/>
      <c r="E1090" s="44"/>
      <c r="F1090" s="44"/>
      <c r="G1090" s="128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 x14ac:dyDescent="0.2">
      <c r="A1091" s="44"/>
      <c r="B1091" s="44"/>
      <c r="C1091" s="44"/>
      <c r="D1091" s="44"/>
      <c r="E1091" s="44"/>
      <c r="F1091" s="44"/>
      <c r="G1091" s="128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 x14ac:dyDescent="0.2">
      <c r="A1092" s="44"/>
      <c r="B1092" s="44"/>
      <c r="C1092" s="44"/>
      <c r="D1092" s="44"/>
      <c r="E1092" s="44"/>
      <c r="F1092" s="44"/>
      <c r="G1092" s="128"/>
      <c r="H1092" s="44"/>
      <c r="I1092" s="130">
        <f>COUNTIFS(I11:I1089,"&gt;0",G11:G1089,"&lt;99")</f>
        <v>272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 x14ac:dyDescent="0.2">
      <c r="A1093" s="44"/>
      <c r="B1093" s="44"/>
      <c r="C1093" s="44"/>
      <c r="D1093" s="44"/>
      <c r="E1093" s="44"/>
      <c r="F1093" s="44"/>
      <c r="G1093" s="128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 x14ac:dyDescent="0.2">
      <c r="A1094" s="44"/>
      <c r="B1094" s="44"/>
      <c r="C1094" s="44"/>
      <c r="D1094" s="44"/>
      <c r="E1094" s="44"/>
      <c r="F1094" s="44"/>
      <c r="G1094" s="128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 x14ac:dyDescent="0.2">
      <c r="A1095" s="44"/>
      <c r="B1095" s="44"/>
      <c r="C1095" s="44"/>
      <c r="D1095" s="44"/>
      <c r="E1095" s="44"/>
      <c r="F1095" s="44"/>
      <c r="G1095" s="128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 x14ac:dyDescent="0.2">
      <c r="A1096" s="44"/>
      <c r="B1096" s="44"/>
      <c r="C1096" s="44"/>
      <c r="D1096" s="44"/>
      <c r="E1096" s="44"/>
      <c r="F1096" s="44"/>
      <c r="G1096" s="128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 x14ac:dyDescent="0.2">
      <c r="A1097" s="44"/>
      <c r="B1097" s="44"/>
      <c r="C1097" s="44"/>
      <c r="D1097" s="44"/>
      <c r="E1097" s="44"/>
      <c r="F1097" s="44"/>
      <c r="G1097" s="128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 x14ac:dyDescent="0.2">
      <c r="A1098" s="44"/>
      <c r="B1098" s="44"/>
      <c r="C1098" s="44"/>
      <c r="D1098" s="44"/>
      <c r="E1098" s="44"/>
      <c r="F1098" s="44"/>
      <c r="G1098" s="128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 x14ac:dyDescent="0.2">
      <c r="A1099" s="44"/>
      <c r="B1099" s="44"/>
      <c r="C1099" s="44"/>
      <c r="D1099" s="44"/>
      <c r="E1099" s="44"/>
      <c r="F1099" s="44"/>
      <c r="G1099" s="128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 x14ac:dyDescent="0.2">
      <c r="A1100" s="44"/>
      <c r="B1100" s="44"/>
      <c r="C1100" s="44"/>
      <c r="D1100" s="44"/>
      <c r="E1100" s="44"/>
      <c r="F1100" s="44"/>
      <c r="G1100" s="128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 x14ac:dyDescent="0.2">
      <c r="A1101" s="44"/>
      <c r="B1101" s="44"/>
      <c r="C1101" s="44"/>
      <c r="D1101" s="44"/>
      <c r="E1101" s="44"/>
      <c r="F1101" s="44"/>
      <c r="G1101" s="128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 x14ac:dyDescent="0.2">
      <c r="A1102" s="44"/>
      <c r="B1102" s="44"/>
      <c r="C1102" s="44"/>
      <c r="D1102" s="44"/>
      <c r="E1102" s="44"/>
      <c r="F1102" s="44"/>
      <c r="G1102" s="128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 x14ac:dyDescent="0.2">
      <c r="A1103" s="44"/>
      <c r="B1103" s="44"/>
      <c r="C1103" s="44"/>
      <c r="D1103" s="44"/>
      <c r="E1103" s="44"/>
      <c r="F1103" s="44"/>
      <c r="G1103" s="128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 x14ac:dyDescent="0.2">
      <c r="A1104" s="44"/>
      <c r="B1104" s="44"/>
      <c r="C1104" s="44"/>
      <c r="D1104" s="44"/>
      <c r="E1104" s="44"/>
      <c r="F1104" s="44"/>
      <c r="G1104" s="128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 x14ac:dyDescent="0.2">
      <c r="A1105" s="44"/>
      <c r="B1105" s="44"/>
      <c r="C1105" s="44"/>
      <c r="D1105" s="44"/>
      <c r="E1105" s="44"/>
      <c r="F1105" s="44"/>
      <c r="G1105" s="128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 x14ac:dyDescent="0.2">
      <c r="A1106" s="44"/>
      <c r="B1106" s="44"/>
      <c r="C1106" s="44"/>
      <c r="D1106" s="44"/>
      <c r="E1106" s="44"/>
      <c r="F1106" s="44"/>
      <c r="G1106" s="128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 x14ac:dyDescent="0.2">
      <c r="A1107" s="44"/>
      <c r="B1107" s="44"/>
      <c r="C1107" s="44"/>
      <c r="D1107" s="44"/>
      <c r="E1107" s="44"/>
      <c r="F1107" s="44"/>
      <c r="G1107" s="128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 x14ac:dyDescent="0.2">
      <c r="A1108" s="44"/>
      <c r="B1108" s="44"/>
      <c r="C1108" s="44"/>
      <c r="D1108" s="44"/>
      <c r="E1108" s="44"/>
      <c r="F1108" s="44"/>
      <c r="G1108" s="128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 x14ac:dyDescent="0.2">
      <c r="A1109" s="44"/>
      <c r="B1109" s="44"/>
      <c r="C1109" s="44"/>
      <c r="D1109" s="44"/>
      <c r="E1109" s="44"/>
      <c r="F1109" s="44"/>
      <c r="G1109" s="128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 x14ac:dyDescent="0.2">
      <c r="A1110" s="44"/>
      <c r="B1110" s="44"/>
      <c r="C1110" s="44"/>
      <c r="D1110" s="44"/>
      <c r="E1110" s="44"/>
      <c r="F1110" s="44"/>
      <c r="G1110" s="128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 x14ac:dyDescent="0.2">
      <c r="A1111" s="44"/>
      <c r="B1111" s="44"/>
      <c r="C1111" s="44"/>
      <c r="D1111" s="44"/>
      <c r="E1111" s="44"/>
      <c r="F1111" s="44"/>
      <c r="G1111" s="128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 x14ac:dyDescent="0.2">
      <c r="A1112" s="44"/>
      <c r="B1112" s="44"/>
      <c r="C1112" s="44"/>
      <c r="D1112" s="44"/>
      <c r="E1112" s="44"/>
      <c r="F1112" s="44"/>
      <c r="G1112" s="128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 x14ac:dyDescent="0.2">
      <c r="A1113" s="44"/>
      <c r="B1113" s="44"/>
      <c r="C1113" s="44"/>
      <c r="D1113" s="44"/>
      <c r="E1113" s="44"/>
      <c r="F1113" s="44"/>
      <c r="G1113" s="128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 x14ac:dyDescent="0.2">
      <c r="A1114" s="44"/>
      <c r="B1114" s="44"/>
      <c r="C1114" s="44"/>
      <c r="D1114" s="44"/>
      <c r="E1114" s="44"/>
      <c r="F1114" s="44"/>
      <c r="G1114" s="128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 x14ac:dyDescent="0.2">
      <c r="A1115" s="44"/>
      <c r="B1115" s="44"/>
      <c r="C1115" s="44"/>
      <c r="D1115" s="44"/>
      <c r="E1115" s="44"/>
      <c r="F1115" s="44"/>
      <c r="G1115" s="128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 x14ac:dyDescent="0.2">
      <c r="A1116" s="44"/>
      <c r="B1116" s="44"/>
      <c r="C1116" s="44"/>
      <c r="D1116" s="44"/>
      <c r="E1116" s="44"/>
      <c r="F1116" s="44"/>
      <c r="G1116" s="128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 x14ac:dyDescent="0.2">
      <c r="A1117" s="44"/>
      <c r="B1117" s="44"/>
      <c r="C1117" s="44"/>
      <c r="D1117" s="44"/>
      <c r="E1117" s="44"/>
      <c r="F1117" s="44"/>
      <c r="G1117" s="128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 x14ac:dyDescent="0.2">
      <c r="A1118" s="44"/>
      <c r="B1118" s="44"/>
      <c r="C1118" s="44"/>
      <c r="D1118" s="44"/>
      <c r="E1118" s="44"/>
      <c r="F1118" s="44"/>
      <c r="G1118" s="128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 x14ac:dyDescent="0.2">
      <c r="A1119" s="44"/>
      <c r="B1119" s="44"/>
      <c r="C1119" s="44"/>
      <c r="D1119" s="44"/>
      <c r="E1119" s="44"/>
      <c r="F1119" s="44"/>
      <c r="G1119" s="128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2.6640625" style="129" customWidth="1"/>
    <col min="7" max="7" width="11.44140625" style="144" customWidth="1"/>
    <col min="8" max="8" width="34.77734375" style="129" bestFit="1" customWidth="1"/>
    <col min="9" max="23" width="14.886718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 x14ac:dyDescent="0.2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 x14ac:dyDescent="0.2">
      <c r="A5" s="44" t="s">
        <v>41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 x14ac:dyDescent="0.2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 x14ac:dyDescent="0.2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 x14ac:dyDescent="0.2">
      <c r="A8" s="44"/>
      <c r="B8" s="44"/>
      <c r="C8" s="44"/>
      <c r="D8" s="44"/>
      <c r="E8" s="44"/>
      <c r="G8" s="128"/>
      <c r="H8" s="44"/>
      <c r="I8" s="44"/>
      <c r="J8" s="44"/>
      <c r="K8" s="44"/>
      <c r="L8" s="44"/>
      <c r="M8" s="44"/>
      <c r="N8" s="131"/>
      <c r="O8" s="131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 x14ac:dyDescent="0.2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33" x14ac:dyDescent="0.2">
      <c r="A10" s="131" t="s">
        <v>290</v>
      </c>
      <c r="B10" s="44"/>
      <c r="C10" s="131" t="s">
        <v>288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545</v>
      </c>
      <c r="L10" s="3" t="s">
        <v>545</v>
      </c>
      <c r="M10" s="68" t="s">
        <v>546</v>
      </c>
      <c r="N10" s="68" t="s">
        <v>546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 x14ac:dyDescent="0.2">
      <c r="A11" s="132" t="s">
        <v>289</v>
      </c>
      <c r="B11" s="133"/>
      <c r="C11" s="132" t="s">
        <v>289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467</v>
      </c>
      <c r="K11" s="68" t="s">
        <v>547</v>
      </c>
      <c r="L11" s="68" t="s">
        <v>548</v>
      </c>
      <c r="M11" s="68" t="s">
        <v>547</v>
      </c>
      <c r="N11" s="68" t="s">
        <v>548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 x14ac:dyDescent="0.2">
      <c r="A12" s="44">
        <v>1</v>
      </c>
      <c r="B12" s="44"/>
      <c r="C12" s="44"/>
      <c r="D12" s="44" t="s">
        <v>322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 x14ac:dyDescent="0.2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43">
        <v>6.2</v>
      </c>
      <c r="H14" s="135" t="str">
        <f>VLOOKUP($G14,alloc,3)</f>
        <v>P, S, T &amp; D Plant - Customer</v>
      </c>
      <c r="I14" s="42">
        <f>'Dep. Res. Class'!J$14</f>
        <v>3229.2751317850289</v>
      </c>
      <c r="J14" s="135">
        <f>$I14*VLOOKUP($G14,alloc,6)</f>
        <v>2492.5143920257606</v>
      </c>
      <c r="K14" s="135">
        <f>$I14*VLOOKUP($G14,alloc,7)</f>
        <v>702.13169225909621</v>
      </c>
      <c r="L14" s="135">
        <f>$I14*VLOOKUP($G14,alloc,8)</f>
        <v>1.6825108804044642</v>
      </c>
      <c r="M14" s="135">
        <f>$I14*VLOOKUP($G14,alloc,9)</f>
        <v>21.039190437677934</v>
      </c>
      <c r="N14" s="135">
        <f>$I14*VLOOKUP($G14,alloc,10)</f>
        <v>11.907346182090265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43">
        <v>6.2</v>
      </c>
      <c r="H15" s="135" t="str">
        <f>VLOOKUP($G15,alloc,3)</f>
        <v>P, S, T &amp; D Plant - Customer</v>
      </c>
      <c r="I15" s="42">
        <f>'Dep. Res. Class'!J$15</f>
        <v>46464.624416491803</v>
      </c>
      <c r="J15" s="135">
        <f>$I15*VLOOKUP($G15,alloc,6)</f>
        <v>35863.697068809255</v>
      </c>
      <c r="K15" s="135">
        <f>$I15*VLOOKUP($G15,alloc,7)</f>
        <v>10102.665161794734</v>
      </c>
      <c r="L15" s="135">
        <f>$I15*VLOOKUP($G15,alloc,8)</f>
        <v>24.20891158055052</v>
      </c>
      <c r="M15" s="135">
        <f>$I15*VLOOKUP($G15,alloc,9)</f>
        <v>302.72368931704511</v>
      </c>
      <c r="N15" s="135">
        <f>$I15*VLOOKUP($G15,alloc,10)</f>
        <v>171.32958499022149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43">
        <v>99</v>
      </c>
      <c r="H16" s="135" t="str">
        <f>VLOOKUP($G16,alloc,3)</f>
        <v>-</v>
      </c>
      <c r="I16" s="42">
        <f>'Dep. Res. Class'!J$16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 x14ac:dyDescent="0.2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 x14ac:dyDescent="0.2">
      <c r="A18" s="44">
        <f t="shared" si="0"/>
        <v>7</v>
      </c>
      <c r="B18" s="44"/>
      <c r="C18" s="44"/>
      <c r="D18" s="44" t="s">
        <v>325</v>
      </c>
      <c r="E18" s="44"/>
      <c r="G18" s="43"/>
      <c r="H18" s="44"/>
      <c r="I18" s="42">
        <f>'Dep. Res. Class'!J$18</f>
        <v>49693.89954827683</v>
      </c>
      <c r="J18" s="42">
        <f>SUM(J14:J16)</f>
        <v>38356.211460835017</v>
      </c>
      <c r="K18" s="42">
        <f t="shared" ref="K18:X18" si="1">SUM(K14:K16)</f>
        <v>10804.79685405383</v>
      </c>
      <c r="L18" s="42">
        <f t="shared" si="1"/>
        <v>25.891422460954985</v>
      </c>
      <c r="M18" s="42">
        <f t="shared" si="1"/>
        <v>323.76287975472303</v>
      </c>
      <c r="N18" s="42">
        <f t="shared" si="1"/>
        <v>183.23693117231176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 x14ac:dyDescent="0.2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 x14ac:dyDescent="0.2">
      <c r="A20" s="44">
        <f t="shared" si="0"/>
        <v>9</v>
      </c>
      <c r="B20" s="44"/>
      <c r="C20" s="44"/>
      <c r="D20" s="44" t="s">
        <v>334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 x14ac:dyDescent="0.2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43">
        <v>99</v>
      </c>
      <c r="H22" s="135" t="str">
        <f t="shared" ref="H22:H28" si="2">VLOOKUP($G22,alloc,3)</f>
        <v>-</v>
      </c>
      <c r="I22" s="42">
        <f>'Dep. Res. Class'!J$22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43">
        <v>99</v>
      </c>
      <c r="H23" s="135" t="str">
        <f t="shared" si="2"/>
        <v>-</v>
      </c>
      <c r="I23" s="42">
        <f>'Dep. Res. Class'!J$23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43">
        <v>99</v>
      </c>
      <c r="H24" s="135" t="str">
        <f t="shared" si="2"/>
        <v>-</v>
      </c>
      <c r="I24" s="42">
        <f>'Dep. Res. Class'!J$24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43">
        <v>99</v>
      </c>
      <c r="H25" s="135" t="str">
        <f t="shared" si="2"/>
        <v>-</v>
      </c>
      <c r="I25" s="42">
        <f>'Dep. Res. Class'!J$25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43">
        <v>99</v>
      </c>
      <c r="H26" s="135" t="str">
        <f t="shared" si="2"/>
        <v>-</v>
      </c>
      <c r="I26" s="42">
        <f>'Dep. Res. Class'!J$26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43">
        <v>99</v>
      </c>
      <c r="H27" s="135" t="str">
        <f t="shared" si="2"/>
        <v>-</v>
      </c>
      <c r="I27" s="42">
        <f>'Dep. Res. Class'!J$27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43">
        <v>99</v>
      </c>
      <c r="H28" s="135" t="str">
        <f t="shared" si="2"/>
        <v>-</v>
      </c>
      <c r="I28" s="42">
        <f>'Dep. Res. Class'!J$28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 x14ac:dyDescent="0.2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0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 x14ac:dyDescent="0.2">
      <c r="A30" s="44">
        <f t="shared" si="0"/>
        <v>19</v>
      </c>
      <c r="B30" s="44"/>
      <c r="C30" s="44"/>
      <c r="D30" s="44" t="s">
        <v>333</v>
      </c>
      <c r="E30" s="44"/>
      <c r="G30" s="43"/>
      <c r="H30" s="135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 x14ac:dyDescent="0.2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 x14ac:dyDescent="0.2">
      <c r="A32" s="44">
        <f t="shared" si="0"/>
        <v>21</v>
      </c>
      <c r="B32" s="44"/>
      <c r="C32" s="44"/>
      <c r="D32" s="44" t="s">
        <v>346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 x14ac:dyDescent="0.2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43">
        <v>99</v>
      </c>
      <c r="H34" s="135" t="str">
        <f t="shared" ref="H34:H50" si="21">VLOOKUP($G34,alloc,3)</f>
        <v>-</v>
      </c>
      <c r="I34" s="42">
        <f>'Dep. Res. Class'!J$34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43">
        <v>99</v>
      </c>
      <c r="H35" s="135" t="str">
        <f t="shared" si="21"/>
        <v>-</v>
      </c>
      <c r="I35" s="42">
        <f>'Dep. Res. Class'!J$35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43">
        <v>99</v>
      </c>
      <c r="H36" s="135" t="str">
        <f t="shared" si="21"/>
        <v>-</v>
      </c>
      <c r="I36" s="42">
        <f>'Dep. Res. Class'!J$36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43">
        <v>99</v>
      </c>
      <c r="H37" s="135" t="str">
        <f t="shared" si="21"/>
        <v>-</v>
      </c>
      <c r="I37" s="42">
        <f>'Dep. Res. Class'!J$37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43">
        <v>99</v>
      </c>
      <c r="H38" s="135" t="str">
        <f t="shared" si="21"/>
        <v>-</v>
      </c>
      <c r="I38" s="42">
        <f>'Dep. Res. Class'!J$38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43">
        <v>99</v>
      </c>
      <c r="H39" s="135" t="str">
        <f t="shared" si="21"/>
        <v>-</v>
      </c>
      <c r="I39" s="42">
        <f>'Dep. Res. Class'!J$39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43">
        <v>99</v>
      </c>
      <c r="H40" s="135" t="str">
        <f t="shared" si="21"/>
        <v>-</v>
      </c>
      <c r="I40" s="42">
        <f>'Dep. Res. Class'!J$40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43">
        <v>99</v>
      </c>
      <c r="H41" s="135" t="str">
        <f t="shared" si="21"/>
        <v>-</v>
      </c>
      <c r="I41" s="42">
        <f>'Dep. Res. Class'!J$41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43">
        <v>99</v>
      </c>
      <c r="H42" s="135" t="str">
        <f t="shared" si="21"/>
        <v>-</v>
      </c>
      <c r="I42" s="42">
        <f>'Dep. Res. Class'!J$42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43">
        <v>99</v>
      </c>
      <c r="H43" s="135" t="str">
        <f t="shared" si="21"/>
        <v>-</v>
      </c>
      <c r="I43" s="42">
        <f>'Dep. Res. Class'!J$43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43">
        <v>99</v>
      </c>
      <c r="H44" s="135" t="str">
        <f t="shared" si="21"/>
        <v>-</v>
      </c>
      <c r="I44" s="42">
        <f>'Dep. Res. Class'!J$44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43">
        <v>99</v>
      </c>
      <c r="H45" s="135" t="str">
        <f t="shared" si="21"/>
        <v>-</v>
      </c>
      <c r="I45" s="42">
        <f>'Dep. Res. Class'!J$45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43">
        <v>99</v>
      </c>
      <c r="H46" s="135" t="str">
        <f t="shared" si="21"/>
        <v>-</v>
      </c>
      <c r="I46" s="42">
        <f>'Dep. Res. Class'!J$46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43">
        <v>99</v>
      </c>
      <c r="H47" s="135" t="str">
        <f t="shared" si="21"/>
        <v>-</v>
      </c>
      <c r="I47" s="42">
        <f>'Dep. Res. Class'!J$47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43">
        <v>99</v>
      </c>
      <c r="H48" s="135" t="str">
        <f t="shared" si="21"/>
        <v>-</v>
      </c>
      <c r="I48" s="42">
        <f>'Dep. Res. Class'!J$48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43">
        <v>99</v>
      </c>
      <c r="H49" s="135" t="str">
        <f t="shared" si="21"/>
        <v>-</v>
      </c>
      <c r="I49" s="42">
        <f>'Dep. Res. Class'!J$49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43">
        <v>99</v>
      </c>
      <c r="H50" s="135" t="str">
        <f t="shared" si="21"/>
        <v>-</v>
      </c>
      <c r="I50" s="42">
        <f>'Dep. Res. Class'!J$50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 x14ac:dyDescent="0.2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 x14ac:dyDescent="0.2">
      <c r="A52" s="44">
        <f t="shared" si="0"/>
        <v>41</v>
      </c>
      <c r="B52" s="44"/>
      <c r="C52" s="44"/>
      <c r="D52" s="44" t="s">
        <v>345</v>
      </c>
      <c r="E52" s="44"/>
      <c r="G52" s="43"/>
      <c r="H52" s="135"/>
      <c r="I52" s="42">
        <f>'Dep. Res. Class'!J$52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 x14ac:dyDescent="0.2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 x14ac:dyDescent="0.2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 x14ac:dyDescent="0.2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 x14ac:dyDescent="0.2">
      <c r="A56" s="44">
        <f t="shared" si="0"/>
        <v>45</v>
      </c>
      <c r="B56" s="44"/>
      <c r="C56" s="136">
        <v>36510</v>
      </c>
      <c r="E56" s="44" t="s">
        <v>115</v>
      </c>
      <c r="G56" s="43">
        <v>99</v>
      </c>
      <c r="H56" s="135" t="str">
        <f t="shared" ref="H56:H63" si="39">VLOOKUP($G56,alloc,3)</f>
        <v>-</v>
      </c>
      <c r="I56" s="42">
        <f>'Dep. Res. Class'!J$56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 x14ac:dyDescent="0.2">
      <c r="A57" s="44">
        <f t="shared" si="0"/>
        <v>46</v>
      </c>
      <c r="B57" s="44"/>
      <c r="C57" s="136">
        <v>36520</v>
      </c>
      <c r="E57" s="44" t="s">
        <v>137</v>
      </c>
      <c r="G57" s="43">
        <v>99</v>
      </c>
      <c r="H57" s="135" t="str">
        <f t="shared" si="39"/>
        <v>-</v>
      </c>
      <c r="I57" s="42">
        <f>'Dep. Res. Class'!J$57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 x14ac:dyDescent="0.2">
      <c r="A58" s="44">
        <f t="shared" si="0"/>
        <v>47</v>
      </c>
      <c r="B58" s="44"/>
      <c r="C58" s="136">
        <v>36602</v>
      </c>
      <c r="E58" s="137" t="s">
        <v>139</v>
      </c>
      <c r="G58" s="43">
        <v>99</v>
      </c>
      <c r="H58" s="135" t="str">
        <f t="shared" si="39"/>
        <v>-</v>
      </c>
      <c r="I58" s="42">
        <f>'Dep. Res. Class'!J$58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 x14ac:dyDescent="0.2">
      <c r="A59" s="44">
        <f t="shared" si="0"/>
        <v>48</v>
      </c>
      <c r="B59" s="44"/>
      <c r="C59" s="136">
        <v>36603</v>
      </c>
      <c r="E59" s="137" t="s">
        <v>270</v>
      </c>
      <c r="G59" s="43">
        <v>99</v>
      </c>
      <c r="H59" s="135" t="str">
        <f t="shared" si="39"/>
        <v>-</v>
      </c>
      <c r="I59" s="42">
        <f>'Dep. Res. Class'!J$59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 x14ac:dyDescent="0.2">
      <c r="A60" s="44">
        <f t="shared" si="0"/>
        <v>49</v>
      </c>
      <c r="B60" s="44"/>
      <c r="C60" s="136">
        <v>36700</v>
      </c>
      <c r="E60" s="137" t="s">
        <v>271</v>
      </c>
      <c r="G60" s="43">
        <v>99</v>
      </c>
      <c r="H60" s="135" t="str">
        <f t="shared" si="39"/>
        <v>-</v>
      </c>
      <c r="I60" s="42">
        <f>'Dep. Res. Class'!J$60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 x14ac:dyDescent="0.2">
      <c r="A61" s="44">
        <f t="shared" si="0"/>
        <v>50</v>
      </c>
      <c r="B61" s="44"/>
      <c r="C61" s="136">
        <v>36701</v>
      </c>
      <c r="E61" s="137" t="s">
        <v>272</v>
      </c>
      <c r="G61" s="43">
        <v>99</v>
      </c>
      <c r="H61" s="135" t="str">
        <f t="shared" si="39"/>
        <v>-</v>
      </c>
      <c r="I61" s="42">
        <f>'Dep. Res. Class'!J$61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 x14ac:dyDescent="0.2">
      <c r="A62" s="44">
        <f t="shared" si="0"/>
        <v>51</v>
      </c>
      <c r="B62" s="44"/>
      <c r="C62" s="136">
        <v>36900</v>
      </c>
      <c r="E62" s="137" t="s">
        <v>273</v>
      </c>
      <c r="G62" s="43">
        <v>99</v>
      </c>
      <c r="H62" s="135" t="str">
        <f t="shared" si="39"/>
        <v>-</v>
      </c>
      <c r="I62" s="42">
        <f>'Dep. Res. Class'!J$62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 x14ac:dyDescent="0.2">
      <c r="A63" s="44">
        <f t="shared" si="0"/>
        <v>52</v>
      </c>
      <c r="B63" s="44"/>
      <c r="C63" s="136">
        <v>36901</v>
      </c>
      <c r="E63" s="137" t="s">
        <v>273</v>
      </c>
      <c r="G63" s="43">
        <v>99</v>
      </c>
      <c r="H63" s="135" t="str">
        <f t="shared" si="39"/>
        <v>-</v>
      </c>
      <c r="I63" s="42">
        <f>'Dep. Res. Class'!J$63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 x14ac:dyDescent="0.2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 x14ac:dyDescent="0.2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'Dep. Res. Class'!J$65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 x14ac:dyDescent="0.2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 x14ac:dyDescent="0.2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 x14ac:dyDescent="0.2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 x14ac:dyDescent="0.2">
      <c r="A69" s="44">
        <f t="shared" si="0"/>
        <v>58</v>
      </c>
      <c r="B69" s="44"/>
      <c r="C69" s="136">
        <v>37400</v>
      </c>
      <c r="E69" s="137" t="s">
        <v>115</v>
      </c>
      <c r="G69" s="43">
        <v>2</v>
      </c>
      <c r="H69" s="135" t="str">
        <f t="shared" ref="H69:H89" si="57">VLOOKUP($G69,alloc,3)</f>
        <v>Bills</v>
      </c>
      <c r="I69" s="42">
        <f>'Dep. Res. Class'!J$69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 x14ac:dyDescent="0.2">
      <c r="A70" s="44">
        <f t="shared" si="0"/>
        <v>59</v>
      </c>
      <c r="B70" s="44"/>
      <c r="C70" s="136">
        <v>37401</v>
      </c>
      <c r="E70" s="137" t="s">
        <v>274</v>
      </c>
      <c r="G70" s="43">
        <v>2</v>
      </c>
      <c r="H70" s="135" t="str">
        <f t="shared" si="57"/>
        <v>Bills</v>
      </c>
      <c r="I70" s="42">
        <f>'Dep. Res. Class'!J$70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 x14ac:dyDescent="0.2">
      <c r="A71" s="44">
        <f t="shared" si="0"/>
        <v>60</v>
      </c>
      <c r="B71" s="44"/>
      <c r="C71" s="136">
        <v>37402</v>
      </c>
      <c r="E71" s="137" t="s">
        <v>275</v>
      </c>
      <c r="G71" s="43">
        <v>2</v>
      </c>
      <c r="H71" s="135" t="str">
        <f t="shared" si="57"/>
        <v>Bills</v>
      </c>
      <c r="I71" s="42">
        <f>'Dep. Res. Class'!J$71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 x14ac:dyDescent="0.2">
      <c r="A72" s="44">
        <f t="shared" si="0"/>
        <v>61</v>
      </c>
      <c r="B72" s="44"/>
      <c r="C72" s="136">
        <v>37403</v>
      </c>
      <c r="E72" s="137" t="s">
        <v>276</v>
      </c>
      <c r="G72" s="43">
        <v>2</v>
      </c>
      <c r="H72" s="135" t="str">
        <f t="shared" si="57"/>
        <v>Bills</v>
      </c>
      <c r="I72" s="42">
        <f>'Dep. Res. Class'!J$72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 x14ac:dyDescent="0.2">
      <c r="A73" s="44">
        <f t="shared" si="0"/>
        <v>62</v>
      </c>
      <c r="B73" s="44"/>
      <c r="C73" s="136">
        <v>37500</v>
      </c>
      <c r="E73" s="137" t="s">
        <v>139</v>
      </c>
      <c r="G73" s="43">
        <v>2</v>
      </c>
      <c r="H73" s="135" t="str">
        <f t="shared" si="57"/>
        <v>Bills</v>
      </c>
      <c r="I73" s="42">
        <f>'Dep. Res. Class'!J$73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 x14ac:dyDescent="0.2">
      <c r="A74" s="44">
        <f t="shared" si="0"/>
        <v>63</v>
      </c>
      <c r="B74" s="44"/>
      <c r="C74" s="136">
        <v>37501</v>
      </c>
      <c r="E74" s="137" t="s">
        <v>277</v>
      </c>
      <c r="G74" s="43">
        <v>2</v>
      </c>
      <c r="H74" s="135" t="str">
        <f t="shared" si="57"/>
        <v>Bills</v>
      </c>
      <c r="I74" s="42">
        <f>'Dep. Res. Class'!J$74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 x14ac:dyDescent="0.2">
      <c r="A75" s="44">
        <f t="shared" si="0"/>
        <v>64</v>
      </c>
      <c r="B75" s="44"/>
      <c r="C75" s="136">
        <v>37502</v>
      </c>
      <c r="E75" s="137" t="s">
        <v>275</v>
      </c>
      <c r="G75" s="43">
        <v>2</v>
      </c>
      <c r="H75" s="135" t="str">
        <f t="shared" si="57"/>
        <v>Bills</v>
      </c>
      <c r="I75" s="42">
        <f>'Dep. Res. Class'!J$75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 x14ac:dyDescent="0.2">
      <c r="A76" s="44">
        <f t="shared" si="0"/>
        <v>65</v>
      </c>
      <c r="B76" s="44"/>
      <c r="C76" s="136">
        <v>37503</v>
      </c>
      <c r="E76" s="137" t="s">
        <v>278</v>
      </c>
      <c r="G76" s="43">
        <v>2</v>
      </c>
      <c r="H76" s="135" t="str">
        <f t="shared" si="57"/>
        <v>Bills</v>
      </c>
      <c r="I76" s="42">
        <f>'Dep. Res. Class'!J$76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 x14ac:dyDescent="0.2">
      <c r="A77" s="44">
        <f t="shared" ref="A77:A141" si="74">A76+1</f>
        <v>66</v>
      </c>
      <c r="B77" s="44"/>
      <c r="C77" s="136">
        <v>37600</v>
      </c>
      <c r="E77" s="137" t="s">
        <v>271</v>
      </c>
      <c r="G77" s="43">
        <v>2</v>
      </c>
      <c r="H77" s="135" t="str">
        <f t="shared" si="57"/>
        <v>Bills</v>
      </c>
      <c r="I77" s="42">
        <f>'Dep. Res. Class'!J$77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 x14ac:dyDescent="0.2">
      <c r="A78" s="44">
        <f t="shared" si="74"/>
        <v>67</v>
      </c>
      <c r="B78" s="44"/>
      <c r="C78" s="136">
        <v>37601</v>
      </c>
      <c r="E78" s="137" t="s">
        <v>272</v>
      </c>
      <c r="G78" s="43">
        <v>2</v>
      </c>
      <c r="H78" s="135" t="str">
        <f t="shared" si="57"/>
        <v>Bills</v>
      </c>
      <c r="I78" s="42">
        <f>'Dep. Res. Class'!J$78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 x14ac:dyDescent="0.2">
      <c r="A79" s="44">
        <f t="shared" si="74"/>
        <v>68</v>
      </c>
      <c r="B79" s="44"/>
      <c r="C79" s="136">
        <v>37602</v>
      </c>
      <c r="E79" s="137" t="s">
        <v>279</v>
      </c>
      <c r="G79" s="43">
        <v>2</v>
      </c>
      <c r="H79" s="135" t="str">
        <f t="shared" si="57"/>
        <v>Bills</v>
      </c>
      <c r="I79" s="42">
        <f>'Dep. Res. Class'!J$79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 x14ac:dyDescent="0.2">
      <c r="A80" s="44">
        <f t="shared" si="74"/>
        <v>69</v>
      </c>
      <c r="B80" s="44"/>
      <c r="C80" s="136">
        <v>37800</v>
      </c>
      <c r="E80" s="137" t="s">
        <v>280</v>
      </c>
      <c r="G80" s="43">
        <v>2</v>
      </c>
      <c r="H80" s="135" t="str">
        <f t="shared" si="57"/>
        <v>Bills</v>
      </c>
      <c r="I80" s="42">
        <f>'Dep. Res. Class'!J$80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 x14ac:dyDescent="0.2">
      <c r="A81" s="44">
        <f t="shared" si="74"/>
        <v>70</v>
      </c>
      <c r="B81" s="44"/>
      <c r="C81" s="136">
        <v>37900</v>
      </c>
      <c r="E81" s="137" t="s">
        <v>281</v>
      </c>
      <c r="G81" s="43">
        <v>2</v>
      </c>
      <c r="H81" s="135" t="str">
        <f t="shared" si="57"/>
        <v>Bills</v>
      </c>
      <c r="I81" s="42">
        <f>'Dep. Res. Class'!J$81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 x14ac:dyDescent="0.2">
      <c r="A82" s="44">
        <f t="shared" si="74"/>
        <v>71</v>
      </c>
      <c r="B82" s="44"/>
      <c r="C82" s="136">
        <v>37905</v>
      </c>
      <c r="E82" s="137" t="s">
        <v>282</v>
      </c>
      <c r="G82" s="43">
        <v>2</v>
      </c>
      <c r="H82" s="135" t="str">
        <f t="shared" si="57"/>
        <v>Bills</v>
      </c>
      <c r="I82" s="42">
        <f>'Dep. Res. Class'!J$82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 x14ac:dyDescent="0.2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'Dep. Res. Class'!J$83</f>
        <v>30562138.525764562</v>
      </c>
      <c r="J83" s="135">
        <f t="shared" si="58"/>
        <v>27216572.086113725</v>
      </c>
      <c r="K83" s="135">
        <f t="shared" si="59"/>
        <v>3310936.3455574503</v>
      </c>
      <c r="L83" s="135">
        <f t="shared" si="60"/>
        <v>1682.5617309071793</v>
      </c>
      <c r="M83" s="135">
        <f t="shared" si="61"/>
        <v>21039.826304835122</v>
      </c>
      <c r="N83" s="135">
        <f t="shared" si="62"/>
        <v>11907.706057646736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 x14ac:dyDescent="0.2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'Dep. Res. Class'!J$84</f>
        <v>21386354.010763943</v>
      </c>
      <c r="J84" s="135">
        <f t="shared" si="58"/>
        <v>13797004.963732906</v>
      </c>
      <c r="K84" s="135">
        <f t="shared" si="59"/>
        <v>7076397.8521284843</v>
      </c>
      <c r="L84" s="135">
        <f t="shared" si="60"/>
        <v>24922.601943807655</v>
      </c>
      <c r="M84" s="135">
        <f t="shared" si="61"/>
        <v>311648.12935543148</v>
      </c>
      <c r="N84" s="135">
        <f t="shared" si="62"/>
        <v>176380.46360331046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 x14ac:dyDescent="0.2">
      <c r="A85" s="44">
        <f t="shared" si="74"/>
        <v>74</v>
      </c>
      <c r="B85" s="44"/>
      <c r="C85" s="136">
        <v>38200</v>
      </c>
      <c r="E85" s="137" t="s">
        <v>283</v>
      </c>
      <c r="G85" s="43">
        <v>4</v>
      </c>
      <c r="H85" s="135" t="str">
        <f t="shared" si="57"/>
        <v>Meter Investment</v>
      </c>
      <c r="I85" s="42">
        <f>'Dep. Res. Class'!J$85</f>
        <v>26987899.228218969</v>
      </c>
      <c r="J85" s="135">
        <f t="shared" si="58"/>
        <v>17410736.744797751</v>
      </c>
      <c r="K85" s="135">
        <f t="shared" si="59"/>
        <v>8929858.359022215</v>
      </c>
      <c r="L85" s="135">
        <f t="shared" si="60"/>
        <v>31450.366407755395</v>
      </c>
      <c r="M85" s="135">
        <f t="shared" si="61"/>
        <v>393275.46460112557</v>
      </c>
      <c r="N85" s="135">
        <f t="shared" si="62"/>
        <v>222578.29339011532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 x14ac:dyDescent="0.2">
      <c r="A86" s="44">
        <f t="shared" si="74"/>
        <v>75</v>
      </c>
      <c r="B86" s="44"/>
      <c r="C86" s="136">
        <v>38300</v>
      </c>
      <c r="E86" s="137" t="s">
        <v>284</v>
      </c>
      <c r="G86" s="43">
        <v>4</v>
      </c>
      <c r="H86" s="135" t="str">
        <f t="shared" si="57"/>
        <v>Meter Investment</v>
      </c>
      <c r="I86" s="42">
        <f>'Dep. Res. Class'!J$86</f>
        <v>4321264.836593736</v>
      </c>
      <c r="J86" s="135">
        <f t="shared" si="58"/>
        <v>2787782.9184946953</v>
      </c>
      <c r="K86" s="135">
        <f t="shared" si="59"/>
        <v>1429836.4832434542</v>
      </c>
      <c r="L86" s="135">
        <f t="shared" si="60"/>
        <v>5035.788866208507</v>
      </c>
      <c r="M86" s="135">
        <f t="shared" si="61"/>
        <v>62970.719651233157</v>
      </c>
      <c r="N86" s="135">
        <f t="shared" si="62"/>
        <v>35638.926338144011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 x14ac:dyDescent="0.2">
      <c r="A87" s="44">
        <f t="shared" si="74"/>
        <v>76</v>
      </c>
      <c r="B87" s="44"/>
      <c r="C87" s="136">
        <v>38400</v>
      </c>
      <c r="E87" s="137" t="s">
        <v>285</v>
      </c>
      <c r="G87" s="43">
        <v>4</v>
      </c>
      <c r="H87" s="135" t="str">
        <f t="shared" si="57"/>
        <v>Meter Investment</v>
      </c>
      <c r="I87" s="42">
        <f>'Dep. Res. Class'!J$87</f>
        <v>94403.319453106975</v>
      </c>
      <c r="J87" s="135">
        <f t="shared" si="58"/>
        <v>60902.530016655888</v>
      </c>
      <c r="K87" s="135">
        <f t="shared" si="59"/>
        <v>31236.528053147213</v>
      </c>
      <c r="L87" s="135">
        <f t="shared" si="60"/>
        <v>110.01297143588502</v>
      </c>
      <c r="M87" s="135">
        <f t="shared" si="61"/>
        <v>1375.6724450411857</v>
      </c>
      <c r="N87" s="135">
        <f t="shared" si="62"/>
        <v>778.57596682678491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 x14ac:dyDescent="0.2">
      <c r="A88" s="44">
        <f t="shared" si="74"/>
        <v>77</v>
      </c>
      <c r="B88" s="44"/>
      <c r="C88" s="136">
        <v>38500</v>
      </c>
      <c r="E88" s="137" t="s">
        <v>286</v>
      </c>
      <c r="G88" s="43">
        <v>2.2000000000000002</v>
      </c>
      <c r="H88" s="135" t="str">
        <f t="shared" si="57"/>
        <v>Non-Residential Bills</v>
      </c>
      <c r="I88" s="42">
        <f>'Dep. Res. Class'!J$88</f>
        <v>2958740.7152310316</v>
      </c>
      <c r="J88" s="135">
        <f t="shared" si="58"/>
        <v>0</v>
      </c>
      <c r="K88" s="135">
        <f t="shared" si="59"/>
        <v>2928114.6699216203</v>
      </c>
      <c r="L88" s="135">
        <f t="shared" si="60"/>
        <v>1488.0182441225788</v>
      </c>
      <c r="M88" s="135">
        <f t="shared" si="61"/>
        <v>18607.130317818894</v>
      </c>
      <c r="N88" s="135">
        <f t="shared" si="62"/>
        <v>10530.896747469636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 x14ac:dyDescent="0.2">
      <c r="A89" s="44">
        <f t="shared" si="74"/>
        <v>78</v>
      </c>
      <c r="B89" s="44"/>
      <c r="C89" s="136">
        <v>38600</v>
      </c>
      <c r="E89" s="137" t="s">
        <v>287</v>
      </c>
      <c r="G89" s="43">
        <v>99</v>
      </c>
      <c r="H89" s="135" t="str">
        <f t="shared" si="57"/>
        <v>-</v>
      </c>
      <c r="I89" s="42">
        <f>'Dep. Res. Class'!J$89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 x14ac:dyDescent="0.2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 x14ac:dyDescent="0.2">
      <c r="A91" s="44">
        <f t="shared" si="74"/>
        <v>80</v>
      </c>
      <c r="B91" s="44"/>
      <c r="C91" s="44"/>
      <c r="D91" s="44" t="s">
        <v>66</v>
      </c>
      <c r="E91" s="44"/>
      <c r="G91" s="43"/>
      <c r="H91" s="135"/>
      <c r="I91" s="42">
        <f>'Dep. Res. Class'!J$91</f>
        <v>86310800.636025339</v>
      </c>
      <c r="J91" s="135">
        <f>SUM(J69:J89)</f>
        <v>61272999.243155733</v>
      </c>
      <c r="K91" s="135">
        <f t="shared" ref="K91:X91" si="75">SUM(K69:K89)</f>
        <v>23706380.237926371</v>
      </c>
      <c r="L91" s="135">
        <f t="shared" si="75"/>
        <v>64689.350164237199</v>
      </c>
      <c r="M91" s="135">
        <f t="shared" si="75"/>
        <v>808916.94267548528</v>
      </c>
      <c r="N91" s="135">
        <f t="shared" si="75"/>
        <v>457814.86210351292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 x14ac:dyDescent="0.2">
      <c r="A92" s="44">
        <f t="shared" si="74"/>
        <v>81</v>
      </c>
      <c r="B92" s="44"/>
      <c r="C92" s="44"/>
      <c r="D92" s="44"/>
      <c r="E92" s="44"/>
      <c r="G92" s="43"/>
      <c r="H92" s="135"/>
      <c r="I92" s="42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 x14ac:dyDescent="0.2">
      <c r="A93" s="44">
        <f t="shared" si="74"/>
        <v>82</v>
      </c>
      <c r="B93" s="44"/>
      <c r="C93" s="44"/>
      <c r="D93" s="44" t="s">
        <v>148</v>
      </c>
      <c r="E93" s="44"/>
      <c r="G93" s="43"/>
      <c r="H93" s="135"/>
      <c r="I93" s="42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 x14ac:dyDescent="0.2">
      <c r="A94" s="44">
        <f t="shared" si="74"/>
        <v>83</v>
      </c>
      <c r="B94" s="44"/>
      <c r="C94" s="44"/>
      <c r="D94" s="44"/>
      <c r="E94" s="44"/>
      <c r="G94" s="43"/>
      <c r="H94" s="135"/>
      <c r="I94" s="42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 x14ac:dyDescent="0.2">
      <c r="A95" s="44">
        <f t="shared" si="74"/>
        <v>84</v>
      </c>
      <c r="B95" s="44"/>
      <c r="C95" s="138">
        <v>38900</v>
      </c>
      <c r="E95" s="137" t="s">
        <v>115</v>
      </c>
      <c r="G95" s="43">
        <v>6.2</v>
      </c>
      <c r="H95" s="135" t="str">
        <f t="shared" ref="H95:H130" si="76">VLOOKUP($G95,alloc,3)</f>
        <v>P, S, T &amp; D Plant - Customer</v>
      </c>
      <c r="I95" s="42">
        <f>'Dep. Res. Class'!J$95</f>
        <v>0</v>
      </c>
      <c r="J95" s="135">
        <f t="shared" ref="J95:J130" si="77">$I95*VLOOKUP($G95,alloc,6)</f>
        <v>0</v>
      </c>
      <c r="K95" s="135">
        <f t="shared" ref="K95:K130" si="78">$I95*VLOOKUP($G95,alloc,7)</f>
        <v>0</v>
      </c>
      <c r="L95" s="135">
        <f t="shared" ref="L95:L130" si="79">$I95*VLOOKUP($G95,alloc,8)</f>
        <v>0</v>
      </c>
      <c r="M95" s="135">
        <f t="shared" ref="M95:M130" si="80">$I95*VLOOKUP($G95,alloc,9)</f>
        <v>0</v>
      </c>
      <c r="N95" s="135">
        <f t="shared" ref="N95:N130" si="81">$I95*VLOOKUP($G95,alloc,10)</f>
        <v>0</v>
      </c>
      <c r="O95" s="135">
        <f t="shared" ref="O95:O130" si="82">$I95*VLOOKUP($G95,alloc,11)</f>
        <v>0</v>
      </c>
      <c r="P95" s="135">
        <f t="shared" ref="P95:P130" si="83">$I95*VLOOKUP($G95,alloc,12)</f>
        <v>0</v>
      </c>
      <c r="Q95" s="135">
        <f t="shared" ref="Q95:Q130" si="84">$I95*VLOOKUP($G95,alloc,13)</f>
        <v>0</v>
      </c>
      <c r="R95" s="135">
        <f t="shared" ref="R95:R130" si="85">$I95*VLOOKUP($G95,alloc,14)</f>
        <v>0</v>
      </c>
      <c r="S95" s="135">
        <f t="shared" ref="S95:S130" si="86">$I95*VLOOKUP($G95,alloc,15)</f>
        <v>0</v>
      </c>
      <c r="T95" s="135">
        <f t="shared" ref="T95:T130" si="87">$I95*VLOOKUP($G95,alloc,16)</f>
        <v>0</v>
      </c>
      <c r="U95" s="135">
        <f t="shared" ref="U95:U130" si="88">$I95*VLOOKUP($G95,alloc,17)</f>
        <v>0</v>
      </c>
      <c r="V95" s="135">
        <f t="shared" ref="V95:V130" si="89">$I95*VLOOKUP($G95,alloc,18)</f>
        <v>0</v>
      </c>
      <c r="W95" s="135">
        <f t="shared" ref="W95:W130" si="90">$I95*VLOOKUP($G95,alloc,19)</f>
        <v>0</v>
      </c>
      <c r="X95" s="135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 x14ac:dyDescent="0.2">
      <c r="A96" s="44">
        <f t="shared" si="74"/>
        <v>85</v>
      </c>
      <c r="B96" s="44"/>
      <c r="C96" s="138">
        <v>39000</v>
      </c>
      <c r="E96" s="137" t="s">
        <v>139</v>
      </c>
      <c r="G96" s="43">
        <v>6.2</v>
      </c>
      <c r="H96" s="135" t="str">
        <f t="shared" si="76"/>
        <v>P, S, T &amp; D Plant - Customer</v>
      </c>
      <c r="I96" s="42">
        <f>'Dep. Res. Class'!J$96</f>
        <v>485951.31752691936</v>
      </c>
      <c r="J96" s="135">
        <f t="shared" si="77"/>
        <v>375081.28088491358</v>
      </c>
      <c r="K96" s="135">
        <f t="shared" si="78"/>
        <v>105658.95038559598</v>
      </c>
      <c r="L96" s="135">
        <f t="shared" si="79"/>
        <v>253.18944522202293</v>
      </c>
      <c r="M96" s="135">
        <f t="shared" si="80"/>
        <v>3166.0425004536164</v>
      </c>
      <c r="N96" s="135">
        <f t="shared" si="81"/>
        <v>1791.8543107342439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 x14ac:dyDescent="0.2">
      <c r="A97" s="44">
        <f t="shared" si="74"/>
        <v>86</v>
      </c>
      <c r="B97" s="44"/>
      <c r="C97" s="138">
        <v>39002</v>
      </c>
      <c r="E97" s="137" t="s">
        <v>515</v>
      </c>
      <c r="G97" s="43">
        <v>6.2</v>
      </c>
      <c r="H97" s="135" t="str">
        <f t="shared" si="76"/>
        <v>P, S, T &amp; D Plant - Customer</v>
      </c>
      <c r="I97" s="42">
        <f>'Dep. Res. Class'!J$97</f>
        <v>41707.795695953653</v>
      </c>
      <c r="J97" s="135">
        <f t="shared" si="77"/>
        <v>32192.14120488106</v>
      </c>
      <c r="K97" s="135">
        <f t="shared" si="78"/>
        <v>9068.4020336815429</v>
      </c>
      <c r="L97" s="135">
        <f t="shared" si="79"/>
        <v>21.730517590595912</v>
      </c>
      <c r="M97" s="135">
        <f t="shared" si="80"/>
        <v>271.73226825609095</v>
      </c>
      <c r="N97" s="135">
        <f t="shared" si="81"/>
        <v>153.78967154436776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 x14ac:dyDescent="0.2">
      <c r="A98" s="44">
        <f t="shared" si="74"/>
        <v>87</v>
      </c>
      <c r="B98" s="44"/>
      <c r="C98" s="138">
        <v>39003</v>
      </c>
      <c r="E98" s="137" t="s">
        <v>278</v>
      </c>
      <c r="G98" s="43">
        <v>6.2</v>
      </c>
      <c r="H98" s="135" t="str">
        <f t="shared" si="76"/>
        <v>P, S, T &amp; D Plant - Customer</v>
      </c>
      <c r="I98" s="42">
        <f>'Dep. Res. Class'!J$98</f>
        <v>113485.8630121755</v>
      </c>
      <c r="J98" s="135">
        <f t="shared" si="77"/>
        <v>87594.006489299514</v>
      </c>
      <c r="K98" s="135">
        <f t="shared" si="78"/>
        <v>24674.893836059535</v>
      </c>
      <c r="L98" s="135">
        <f t="shared" si="79"/>
        <v>59.128191776130976</v>
      </c>
      <c r="M98" s="135">
        <f t="shared" si="80"/>
        <v>739.37666704093488</v>
      </c>
      <c r="N98" s="135">
        <f t="shared" si="81"/>
        <v>418.4578279994023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 x14ac:dyDescent="0.2">
      <c r="A99" s="44">
        <f t="shared" si="74"/>
        <v>88</v>
      </c>
      <c r="B99" s="44"/>
      <c r="C99" s="138">
        <v>39003</v>
      </c>
      <c r="E99" s="137" t="s">
        <v>293</v>
      </c>
      <c r="G99" s="43">
        <v>6.2</v>
      </c>
      <c r="H99" s="135" t="str">
        <f t="shared" si="76"/>
        <v>P, S, T &amp; D Plant - Customer</v>
      </c>
      <c r="I99" s="42">
        <f>'Dep. Res. Class'!J$99</f>
        <v>1957.5559859930938</v>
      </c>
      <c r="J99" s="135">
        <f t="shared" si="77"/>
        <v>1510.9386067042528</v>
      </c>
      <c r="K99" s="135">
        <f t="shared" si="78"/>
        <v>425.62557882068745</v>
      </c>
      <c r="L99" s="135">
        <f t="shared" si="79"/>
        <v>1.0199221531222331</v>
      </c>
      <c r="M99" s="135">
        <f t="shared" si="80"/>
        <v>12.753757887132792</v>
      </c>
      <c r="N99" s="135">
        <f t="shared" si="81"/>
        <v>7.2181204278987083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 x14ac:dyDescent="0.2">
      <c r="A100" s="44">
        <f t="shared" si="74"/>
        <v>89</v>
      </c>
      <c r="B100" s="44"/>
      <c r="C100" s="138">
        <v>39004</v>
      </c>
      <c r="E100" s="137" t="s">
        <v>516</v>
      </c>
      <c r="G100" s="43">
        <v>6.2</v>
      </c>
      <c r="H100" s="135" t="str">
        <f t="shared" si="76"/>
        <v>P, S, T &amp; D Plant - Customer</v>
      </c>
      <c r="I100" s="42">
        <f>'Dep. Res. Class'!J$100</f>
        <v>483868.60138972331</v>
      </c>
      <c r="J100" s="135">
        <f t="shared" si="77"/>
        <v>373473.73747823085</v>
      </c>
      <c r="K100" s="135">
        <f t="shared" si="78"/>
        <v>105206.11160716199</v>
      </c>
      <c r="L100" s="135">
        <f t="shared" si="79"/>
        <v>252.10431236135852</v>
      </c>
      <c r="M100" s="135">
        <f t="shared" si="80"/>
        <v>3152.4733062382352</v>
      </c>
      <c r="N100" s="135">
        <f t="shared" si="81"/>
        <v>1784.1746857309352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 x14ac:dyDescent="0.2">
      <c r="A101" s="44">
        <f t="shared" si="74"/>
        <v>90</v>
      </c>
      <c r="B101" s="44"/>
      <c r="C101" s="138">
        <v>39009</v>
      </c>
      <c r="E101" s="137" t="s">
        <v>295</v>
      </c>
      <c r="G101" s="43">
        <v>6.2</v>
      </c>
      <c r="H101" s="135" t="str">
        <f t="shared" si="76"/>
        <v>P, S, T &amp; D Plant - Customer</v>
      </c>
      <c r="I101" s="42">
        <f>'Dep. Res. Class'!J$101</f>
        <v>443743.45601252082</v>
      </c>
      <c r="J101" s="135">
        <f t="shared" si="77"/>
        <v>342503.16412868793</v>
      </c>
      <c r="K101" s="135">
        <f t="shared" si="78"/>
        <v>96481.820527552336</v>
      </c>
      <c r="L101" s="135">
        <f t="shared" si="79"/>
        <v>231.19838427537459</v>
      </c>
      <c r="M101" s="135">
        <f t="shared" si="80"/>
        <v>2891.0522317001137</v>
      </c>
      <c r="N101" s="135">
        <f t="shared" si="81"/>
        <v>1636.2207403051248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 x14ac:dyDescent="0.2">
      <c r="A102" s="44">
        <f t="shared" si="74"/>
        <v>91</v>
      </c>
      <c r="B102" s="44"/>
      <c r="C102" s="138">
        <v>39100</v>
      </c>
      <c r="E102" s="137" t="s">
        <v>296</v>
      </c>
      <c r="G102" s="43">
        <v>6.2</v>
      </c>
      <c r="H102" s="135" t="str">
        <f t="shared" si="76"/>
        <v>P, S, T &amp; D Plant - Customer</v>
      </c>
      <c r="I102" s="42">
        <f>'Dep. Res. Class'!J$102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 x14ac:dyDescent="0.2">
      <c r="A103" s="44">
        <f t="shared" si="74"/>
        <v>92</v>
      </c>
      <c r="B103" s="44"/>
      <c r="C103" s="145">
        <v>39102</v>
      </c>
      <c r="E103" s="137" t="s">
        <v>297</v>
      </c>
      <c r="G103" s="43">
        <v>6.2</v>
      </c>
      <c r="H103" s="135" t="str">
        <f t="shared" si="76"/>
        <v>P, S, T &amp; D Plant - Customer</v>
      </c>
      <c r="I103" s="42">
        <f>'Dep. Res. Class'!J$103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 x14ac:dyDescent="0.2">
      <c r="A104" s="44">
        <f t="shared" si="74"/>
        <v>93</v>
      </c>
      <c r="B104" s="44"/>
      <c r="C104" s="138">
        <v>39103</v>
      </c>
      <c r="E104" s="137" t="s">
        <v>298</v>
      </c>
      <c r="G104" s="43">
        <v>6.2</v>
      </c>
      <c r="H104" s="135" t="str">
        <f t="shared" si="76"/>
        <v>P, S, T &amp; D Plant - Customer</v>
      </c>
      <c r="I104" s="42">
        <f>'Dep. Res. Class'!J$104</f>
        <v>44113.336585487268</v>
      </c>
      <c r="J104" s="135">
        <f t="shared" si="77"/>
        <v>34048.856734862769</v>
      </c>
      <c r="K104" s="135">
        <f t="shared" si="78"/>
        <v>9591.4316383572732</v>
      </c>
      <c r="L104" s="135">
        <f t="shared" si="79"/>
        <v>22.983847999039902</v>
      </c>
      <c r="M104" s="135">
        <f t="shared" si="80"/>
        <v>287.40471201362953</v>
      </c>
      <c r="N104" s="135">
        <f t="shared" si="81"/>
        <v>162.65965225456415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 x14ac:dyDescent="0.2">
      <c r="A105" s="44">
        <f t="shared" si="74"/>
        <v>94</v>
      </c>
      <c r="B105" s="44"/>
      <c r="C105" s="138">
        <v>39200</v>
      </c>
      <c r="E105" s="137" t="s">
        <v>299</v>
      </c>
      <c r="G105" s="43">
        <v>6.2</v>
      </c>
      <c r="H105" s="135" t="str">
        <f t="shared" si="76"/>
        <v>P, S, T &amp; D Plant - Customer</v>
      </c>
      <c r="I105" s="42">
        <f>'Dep. Res. Class'!J$105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 x14ac:dyDescent="0.2">
      <c r="A106" s="44">
        <f t="shared" si="74"/>
        <v>95</v>
      </c>
      <c r="B106" s="44"/>
      <c r="C106" s="138">
        <v>39201</v>
      </c>
      <c r="E106" s="137" t="s">
        <v>300</v>
      </c>
      <c r="G106" s="43">
        <v>6.2</v>
      </c>
      <c r="H106" s="135" t="str">
        <f t="shared" si="76"/>
        <v>P, S, T &amp; D Plant - Customer</v>
      </c>
      <c r="I106" s="42">
        <f>'Dep. Res. Class'!J$106</f>
        <v>-980.59673381406992</v>
      </c>
      <c r="J106" s="135">
        <f t="shared" si="77"/>
        <v>-756.87309754061823</v>
      </c>
      <c r="K106" s="135">
        <f t="shared" si="78"/>
        <v>-213.2082328197389</v>
      </c>
      <c r="L106" s="135">
        <f t="shared" si="79"/>
        <v>-0.51090867349517732</v>
      </c>
      <c r="M106" s="135">
        <f t="shared" si="80"/>
        <v>-6.3887283007301789</v>
      </c>
      <c r="N106" s="135">
        <f t="shared" si="81"/>
        <v>-3.6157664794875815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 x14ac:dyDescent="0.2">
      <c r="A107" s="44">
        <f t="shared" si="74"/>
        <v>96</v>
      </c>
      <c r="B107" s="44"/>
      <c r="C107" s="138">
        <v>39202</v>
      </c>
      <c r="E107" s="137" t="s">
        <v>186</v>
      </c>
      <c r="G107" s="43">
        <v>6.2</v>
      </c>
      <c r="H107" s="135" t="str">
        <f t="shared" si="76"/>
        <v>P, S, T &amp; D Plant - Customer</v>
      </c>
      <c r="I107" s="42">
        <f>'Dep. Res. Class'!J$107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 x14ac:dyDescent="0.2">
      <c r="A108" s="44">
        <f t="shared" si="74"/>
        <v>97</v>
      </c>
      <c r="B108" s="44"/>
      <c r="C108" s="138">
        <v>39400</v>
      </c>
      <c r="E108" s="137" t="s">
        <v>301</v>
      </c>
      <c r="G108" s="43">
        <v>6.2</v>
      </c>
      <c r="H108" s="135" t="str">
        <f t="shared" si="76"/>
        <v>P, S, T &amp; D Plant - Customer</v>
      </c>
      <c r="I108" s="42">
        <f>'Dep. Res. Class'!J$108</f>
        <v>504315.55046056298</v>
      </c>
      <c r="J108" s="135">
        <f t="shared" si="77"/>
        <v>389255.70487099193</v>
      </c>
      <c r="K108" s="135">
        <f t="shared" si="78"/>
        <v>109651.83096112378</v>
      </c>
      <c r="L108" s="135">
        <f t="shared" si="79"/>
        <v>262.75754346704861</v>
      </c>
      <c r="M108" s="135">
        <f t="shared" si="80"/>
        <v>3285.6881107423978</v>
      </c>
      <c r="N108" s="135">
        <f t="shared" si="81"/>
        <v>1859.5689742378659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 x14ac:dyDescent="0.2">
      <c r="A109" s="44">
        <f t="shared" si="74"/>
        <v>98</v>
      </c>
      <c r="B109" s="44"/>
      <c r="C109" s="138">
        <v>39600</v>
      </c>
      <c r="E109" s="137" t="s">
        <v>302</v>
      </c>
      <c r="G109" s="43">
        <v>6.2</v>
      </c>
      <c r="H109" s="135" t="str">
        <f t="shared" si="76"/>
        <v>P, S, T &amp; D Plant - Customer</v>
      </c>
      <c r="I109" s="42">
        <f>'Dep. Res. Class'!J$109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 x14ac:dyDescent="0.2">
      <c r="A110" s="44">
        <f t="shared" si="74"/>
        <v>99</v>
      </c>
      <c r="B110" s="44"/>
      <c r="C110" s="138">
        <v>39603</v>
      </c>
      <c r="E110" s="137" t="s">
        <v>303</v>
      </c>
      <c r="G110" s="43">
        <v>6.2</v>
      </c>
      <c r="H110" s="135" t="str">
        <f t="shared" si="76"/>
        <v>P, S, T &amp; D Plant - Customer</v>
      </c>
      <c r="I110" s="42">
        <f>'Dep. Res. Class'!J$110</f>
        <v>15373.354148005699</v>
      </c>
      <c r="J110" s="135">
        <f t="shared" si="77"/>
        <v>11865.91569434721</v>
      </c>
      <c r="K110" s="135">
        <f t="shared" si="78"/>
        <v>3342.5826921322218</v>
      </c>
      <c r="L110" s="135">
        <f t="shared" si="79"/>
        <v>8.0097961823503638</v>
      </c>
      <c r="M110" s="135">
        <f t="shared" si="80"/>
        <v>100.15960622313717</v>
      </c>
      <c r="N110" s="135">
        <f t="shared" si="81"/>
        <v>56.686359120782136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 x14ac:dyDescent="0.2">
      <c r="A111" s="44">
        <f t="shared" si="74"/>
        <v>100</v>
      </c>
      <c r="B111" s="44"/>
      <c r="C111" s="136">
        <v>39604</v>
      </c>
      <c r="E111" s="137" t="s">
        <v>304</v>
      </c>
      <c r="G111" s="43">
        <v>6.2</v>
      </c>
      <c r="H111" s="135" t="str">
        <f t="shared" si="76"/>
        <v>P, S, T &amp; D Plant - Customer</v>
      </c>
      <c r="I111" s="42">
        <f>'Dep. Res. Class'!J$111</f>
        <v>24353.307231655526</v>
      </c>
      <c r="J111" s="135">
        <f t="shared" si="77"/>
        <v>18797.087981405006</v>
      </c>
      <c r="K111" s="135">
        <f t="shared" si="78"/>
        <v>5295.0671964627963</v>
      </c>
      <c r="L111" s="135">
        <f t="shared" si="79"/>
        <v>12.688514517635349</v>
      </c>
      <c r="M111" s="135">
        <f t="shared" si="80"/>
        <v>158.66528794369333</v>
      </c>
      <c r="N111" s="135">
        <f t="shared" si="81"/>
        <v>89.79825132639975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 x14ac:dyDescent="0.2">
      <c r="A112" s="44">
        <f t="shared" si="74"/>
        <v>101</v>
      </c>
      <c r="B112" s="44"/>
      <c r="C112" s="136">
        <v>39605</v>
      </c>
      <c r="E112" s="140" t="s">
        <v>305</v>
      </c>
      <c r="G112" s="43">
        <v>6.2</v>
      </c>
      <c r="H112" s="135" t="str">
        <f t="shared" si="76"/>
        <v>P, S, T &amp; D Plant - Customer</v>
      </c>
      <c r="I112" s="42">
        <f>'Dep. Res. Class'!J$112</f>
        <v>7542.8895514662117</v>
      </c>
      <c r="J112" s="135">
        <f t="shared" si="77"/>
        <v>5821.9755199668825</v>
      </c>
      <c r="K112" s="135">
        <f t="shared" si="78"/>
        <v>1640.0280524771913</v>
      </c>
      <c r="L112" s="135">
        <f t="shared" si="79"/>
        <v>3.9299821855116814</v>
      </c>
      <c r="M112" s="135">
        <f t="shared" si="80"/>
        <v>49.143006788630927</v>
      </c>
      <c r="N112" s="135">
        <f t="shared" si="81"/>
        <v>27.81299004799655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 x14ac:dyDescent="0.2">
      <c r="A113" s="44">
        <f t="shared" si="74"/>
        <v>102</v>
      </c>
      <c r="B113" s="44"/>
      <c r="C113" s="136">
        <v>39700</v>
      </c>
      <c r="E113" s="137" t="s">
        <v>306</v>
      </c>
      <c r="G113" s="43">
        <v>6.2</v>
      </c>
      <c r="H113" s="135" t="str">
        <f t="shared" si="76"/>
        <v>P, S, T &amp; D Plant - Customer</v>
      </c>
      <c r="I113" s="42">
        <f>'Dep. Res. Class'!J$113</f>
        <v>104290.24771964909</v>
      </c>
      <c r="J113" s="135">
        <f t="shared" si="77"/>
        <v>80496.375434405534</v>
      </c>
      <c r="K113" s="135">
        <f t="shared" si="78"/>
        <v>22675.518538750555</v>
      </c>
      <c r="L113" s="135">
        <f t="shared" si="79"/>
        <v>54.337109520734195</v>
      </c>
      <c r="M113" s="135">
        <f t="shared" si="80"/>
        <v>679.46591511186534</v>
      </c>
      <c r="N113" s="135">
        <f t="shared" si="81"/>
        <v>384.55072186041252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 x14ac:dyDescent="0.2">
      <c r="A114" s="44">
        <f t="shared" si="74"/>
        <v>103</v>
      </c>
      <c r="B114" s="44"/>
      <c r="C114" s="136">
        <v>39701</v>
      </c>
      <c r="E114" s="137" t="s">
        <v>307</v>
      </c>
      <c r="G114" s="43">
        <v>6.2</v>
      </c>
      <c r="H114" s="135" t="str">
        <f t="shared" si="76"/>
        <v>P, S, T &amp; D Plant - Customer</v>
      </c>
      <c r="I114" s="42">
        <f>'Dep. Res. Class'!J$114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 x14ac:dyDescent="0.2">
      <c r="A115" s="44">
        <f t="shared" si="74"/>
        <v>104</v>
      </c>
      <c r="B115" s="44"/>
      <c r="C115" s="136">
        <v>39702</v>
      </c>
      <c r="E115" s="137" t="s">
        <v>308</v>
      </c>
      <c r="G115" s="43">
        <v>6.2</v>
      </c>
      <c r="H115" s="135" t="str">
        <f t="shared" si="76"/>
        <v>P, S, T &amp; D Plant - Customer</v>
      </c>
      <c r="I115" s="42">
        <f>'Dep. Res. Class'!J$115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 x14ac:dyDescent="0.2">
      <c r="A116" s="44">
        <f t="shared" si="74"/>
        <v>105</v>
      </c>
      <c r="B116" s="44"/>
      <c r="C116" s="136">
        <v>39705</v>
      </c>
      <c r="E116" s="137" t="s">
        <v>309</v>
      </c>
      <c r="G116" s="43">
        <v>6.2</v>
      </c>
      <c r="H116" s="135" t="str">
        <f t="shared" si="76"/>
        <v>P, S, T &amp; D Plant - Customer</v>
      </c>
      <c r="I116" s="42">
        <f>'Dep. Res. Class'!J$116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 x14ac:dyDescent="0.2">
      <c r="A117" s="44">
        <f t="shared" si="74"/>
        <v>106</v>
      </c>
      <c r="B117" s="44"/>
      <c r="C117" s="136">
        <v>39800</v>
      </c>
      <c r="E117" s="137" t="s">
        <v>310</v>
      </c>
      <c r="G117" s="43">
        <v>6.2</v>
      </c>
      <c r="H117" s="135" t="str">
        <f t="shared" si="76"/>
        <v>P, S, T &amp; D Plant - Customer</v>
      </c>
      <c r="I117" s="42">
        <f>'Dep. Res. Class'!J$117</f>
        <v>803617.6196967836</v>
      </c>
      <c r="J117" s="135">
        <f t="shared" si="77"/>
        <v>620271.8570072765</v>
      </c>
      <c r="K117" s="135">
        <f t="shared" si="78"/>
        <v>174728.19014186462</v>
      </c>
      <c r="L117" s="135">
        <f t="shared" si="79"/>
        <v>418.69934695752755</v>
      </c>
      <c r="M117" s="135">
        <f t="shared" si="80"/>
        <v>5235.6840002444214</v>
      </c>
      <c r="N117" s="135">
        <f t="shared" si="81"/>
        <v>2963.1892004406527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 x14ac:dyDescent="0.2">
      <c r="A118" s="44">
        <f t="shared" si="74"/>
        <v>107</v>
      </c>
      <c r="B118" s="44"/>
      <c r="C118" s="136">
        <v>39900</v>
      </c>
      <c r="E118" s="137" t="s">
        <v>311</v>
      </c>
      <c r="G118" s="43">
        <v>6.2</v>
      </c>
      <c r="H118" s="135" t="str">
        <f t="shared" si="76"/>
        <v>P, S, T &amp; D Plant - Customer</v>
      </c>
      <c r="I118" s="42">
        <f>'Dep. Res. Class'!J$118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 x14ac:dyDescent="0.2">
      <c r="A119" s="44">
        <f t="shared" si="74"/>
        <v>108</v>
      </c>
      <c r="B119" s="44"/>
      <c r="C119" s="136">
        <v>39901</v>
      </c>
      <c r="E119" s="137" t="s">
        <v>312</v>
      </c>
      <c r="G119" s="43">
        <v>6.2</v>
      </c>
      <c r="H119" s="135" t="str">
        <f t="shared" si="76"/>
        <v>P, S, T &amp; D Plant - Customer</v>
      </c>
      <c r="I119" s="42">
        <f>'Dep. Res. Class'!J$119</f>
        <v>2585.9068285591857</v>
      </c>
      <c r="J119" s="135">
        <f t="shared" si="77"/>
        <v>1995.9308896231046</v>
      </c>
      <c r="K119" s="135">
        <f t="shared" si="78"/>
        <v>562.24603462542018</v>
      </c>
      <c r="L119" s="135">
        <f t="shared" si="79"/>
        <v>1.3473043321514864</v>
      </c>
      <c r="M119" s="135">
        <f t="shared" si="80"/>
        <v>16.847553707842515</v>
      </c>
      <c r="N119" s="135">
        <f t="shared" si="81"/>
        <v>9.5350462706672605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 x14ac:dyDescent="0.2">
      <c r="A120" s="44">
        <f t="shared" si="74"/>
        <v>109</v>
      </c>
      <c r="B120" s="44"/>
      <c r="C120" s="136">
        <v>39902</v>
      </c>
      <c r="E120" s="137" t="s">
        <v>313</v>
      </c>
      <c r="G120" s="43">
        <v>6.2</v>
      </c>
      <c r="H120" s="135" t="str">
        <f t="shared" si="76"/>
        <v>P, S, T &amp; D Plant - Customer</v>
      </c>
      <c r="I120" s="42">
        <f>'Dep. Res. Class'!J$120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 x14ac:dyDescent="0.2">
      <c r="A121" s="44">
        <f t="shared" si="74"/>
        <v>110</v>
      </c>
      <c r="B121" s="44"/>
      <c r="C121" s="136">
        <v>39903</v>
      </c>
      <c r="E121" s="137" t="s">
        <v>314</v>
      </c>
      <c r="G121" s="43">
        <v>6.2</v>
      </c>
      <c r="H121" s="135" t="str">
        <f t="shared" si="76"/>
        <v>P, S, T &amp; D Plant - Customer</v>
      </c>
      <c r="I121" s="42">
        <f>'Dep. Res. Class'!J$121</f>
        <v>25061.450827097357</v>
      </c>
      <c r="J121" s="135">
        <f t="shared" si="77"/>
        <v>19343.668260640603</v>
      </c>
      <c r="K121" s="135">
        <f t="shared" si="78"/>
        <v>5449.0367533259096</v>
      </c>
      <c r="L121" s="135">
        <f t="shared" si="79"/>
        <v>13.057470167308043</v>
      </c>
      <c r="M121" s="135">
        <f t="shared" si="80"/>
        <v>163.27894498860641</v>
      </c>
      <c r="N121" s="135">
        <f t="shared" si="81"/>
        <v>92.409397974934137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 x14ac:dyDescent="0.2">
      <c r="A122" s="44">
        <f t="shared" si="74"/>
        <v>111</v>
      </c>
      <c r="B122" s="44"/>
      <c r="C122" s="136">
        <v>39904</v>
      </c>
      <c r="E122" s="137" t="s">
        <v>315</v>
      </c>
      <c r="G122" s="43">
        <v>6.2</v>
      </c>
      <c r="H122" s="135" t="str">
        <f t="shared" si="76"/>
        <v>P, S, T &amp; D Plant - Customer</v>
      </c>
      <c r="I122" s="42">
        <f>'Dep. Res. Class'!J$122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 x14ac:dyDescent="0.2">
      <c r="A123" s="44">
        <f t="shared" si="74"/>
        <v>112</v>
      </c>
      <c r="B123" s="44"/>
      <c r="C123" s="136">
        <v>39905</v>
      </c>
      <c r="E123" s="137" t="s">
        <v>316</v>
      </c>
      <c r="G123" s="43">
        <v>6.2</v>
      </c>
      <c r="H123" s="135" t="str">
        <f t="shared" si="76"/>
        <v>P, S, T &amp; D Plant - Customer</v>
      </c>
      <c r="I123" s="42">
        <f>'Dep. Res. Class'!J$123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 x14ac:dyDescent="0.2">
      <c r="A124" s="44">
        <f t="shared" si="74"/>
        <v>113</v>
      </c>
      <c r="B124" s="44"/>
      <c r="C124" s="136">
        <v>39906</v>
      </c>
      <c r="E124" s="137" t="s">
        <v>317</v>
      </c>
      <c r="G124" s="43">
        <v>6.2</v>
      </c>
      <c r="H124" s="135" t="str">
        <f t="shared" si="76"/>
        <v>P, S, T &amp; D Plant - Customer</v>
      </c>
      <c r="I124" s="42">
        <f>'Dep. Res. Class'!J$124</f>
        <v>43507.883251788517</v>
      </c>
      <c r="J124" s="135">
        <f t="shared" si="77"/>
        <v>33581.537882687437</v>
      </c>
      <c r="K124" s="135">
        <f t="shared" si="78"/>
        <v>9459.7897198382925</v>
      </c>
      <c r="L124" s="135">
        <f t="shared" si="79"/>
        <v>22.668395837191365</v>
      </c>
      <c r="M124" s="135">
        <f t="shared" si="80"/>
        <v>283.46009674581438</v>
      </c>
      <c r="N124" s="135">
        <f t="shared" si="81"/>
        <v>160.42715667978587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 x14ac:dyDescent="0.2">
      <c r="A125" s="44">
        <f t="shared" si="74"/>
        <v>114</v>
      </c>
      <c r="B125" s="44"/>
      <c r="C125" s="136">
        <v>39907</v>
      </c>
      <c r="E125" s="137" t="s">
        <v>318</v>
      </c>
      <c r="G125" s="43">
        <v>6.2</v>
      </c>
      <c r="H125" s="135" t="str">
        <f t="shared" si="76"/>
        <v>P, S, T &amp; D Plant - Customer</v>
      </c>
      <c r="I125" s="42">
        <f>'Dep. Res. Class'!J$125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 x14ac:dyDescent="0.2">
      <c r="A126" s="44">
        <f t="shared" si="74"/>
        <v>115</v>
      </c>
      <c r="B126" s="44"/>
      <c r="C126" s="136">
        <v>39908</v>
      </c>
      <c r="E126" s="137" t="s">
        <v>319</v>
      </c>
      <c r="G126" s="43">
        <v>6.2</v>
      </c>
      <c r="H126" s="135" t="str">
        <f t="shared" si="76"/>
        <v>P, S, T &amp; D Plant - Customer</v>
      </c>
      <c r="I126" s="42">
        <f>'Dep. Res. Class'!J$126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 x14ac:dyDescent="0.2">
      <c r="A127" s="44">
        <f t="shared" si="74"/>
        <v>116</v>
      </c>
      <c r="B127" s="44"/>
      <c r="C127" s="136">
        <v>39909</v>
      </c>
      <c r="E127" s="137" t="s">
        <v>320</v>
      </c>
      <c r="G127" s="43">
        <v>6.2</v>
      </c>
      <c r="H127" s="135" t="str">
        <f t="shared" si="76"/>
        <v>P, S, T &amp; D Plant - Customer</v>
      </c>
      <c r="I127" s="42">
        <f>'Dep. Res. Class'!J$127</f>
        <v>45713.907867206399</v>
      </c>
      <c r="J127" s="135">
        <f t="shared" si="77"/>
        <v>35284.256876486135</v>
      </c>
      <c r="K127" s="135">
        <f t="shared" si="78"/>
        <v>9939.4390941337515</v>
      </c>
      <c r="L127" s="135">
        <f t="shared" si="79"/>
        <v>23.817774650209685</v>
      </c>
      <c r="M127" s="135">
        <f t="shared" si="80"/>
        <v>297.83266337451369</v>
      </c>
      <c r="N127" s="135">
        <f t="shared" si="81"/>
        <v>168.5614585617916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 x14ac:dyDescent="0.2">
      <c r="A128" s="44">
        <f t="shared" si="74"/>
        <v>117</v>
      </c>
      <c r="B128" s="44"/>
      <c r="C128" s="146"/>
      <c r="E128" s="137" t="s">
        <v>321</v>
      </c>
      <c r="G128" s="43">
        <v>6.2</v>
      </c>
      <c r="H128" s="135" t="str">
        <f t="shared" si="76"/>
        <v>P, S, T &amp; D Plant - Customer</v>
      </c>
      <c r="I128" s="42">
        <f>'Dep. Res. Class'!J$128</f>
        <v>0</v>
      </c>
      <c r="J128" s="135">
        <f t="shared" si="77"/>
        <v>0</v>
      </c>
      <c r="K128" s="135">
        <f t="shared" si="78"/>
        <v>0</v>
      </c>
      <c r="L128" s="135">
        <f t="shared" si="79"/>
        <v>0</v>
      </c>
      <c r="M128" s="135">
        <f t="shared" si="80"/>
        <v>0</v>
      </c>
      <c r="N128" s="135">
        <f t="shared" si="81"/>
        <v>0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 x14ac:dyDescent="0.2">
      <c r="A129" s="44">
        <f t="shared" si="74"/>
        <v>118</v>
      </c>
      <c r="B129" s="44"/>
      <c r="C129" s="146"/>
      <c r="E129" s="137" t="s">
        <v>355</v>
      </c>
      <c r="G129" s="43">
        <v>6.2</v>
      </c>
      <c r="H129" s="135" t="str">
        <f t="shared" si="76"/>
        <v>P, S, T &amp; D Plant - Customer</v>
      </c>
      <c r="I129" s="42">
        <f>'Dep. Res. Class'!J$129</f>
        <v>-2471354.4670808581</v>
      </c>
      <c r="J129" s="135">
        <f t="shared" si="77"/>
        <v>-1907513.7068272114</v>
      </c>
      <c r="K129" s="135">
        <f t="shared" si="78"/>
        <v>-537339.25519823818</v>
      </c>
      <c r="L129" s="135">
        <f t="shared" si="79"/>
        <v>-1287.62047534218</v>
      </c>
      <c r="M129" s="135">
        <f t="shared" si="80"/>
        <v>-16101.228650399657</v>
      </c>
      <c r="N129" s="135">
        <f t="shared" si="81"/>
        <v>-9112.6559296669857</v>
      </c>
      <c r="O129" s="135">
        <f t="shared" si="82"/>
        <v>0</v>
      </c>
      <c r="P129" s="135">
        <f t="shared" si="83"/>
        <v>0</v>
      </c>
      <c r="Q129" s="135">
        <f t="shared" si="84"/>
        <v>0</v>
      </c>
      <c r="R129" s="135">
        <f t="shared" si="85"/>
        <v>0</v>
      </c>
      <c r="S129" s="135">
        <f t="shared" si="86"/>
        <v>0</v>
      </c>
      <c r="T129" s="135">
        <f t="shared" si="87"/>
        <v>0</v>
      </c>
      <c r="U129" s="135">
        <f t="shared" si="88"/>
        <v>0</v>
      </c>
      <c r="V129" s="135">
        <f t="shared" si="89"/>
        <v>0</v>
      </c>
      <c r="W129" s="135">
        <f t="shared" si="90"/>
        <v>0</v>
      </c>
      <c r="X129" s="135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 x14ac:dyDescent="0.2">
      <c r="A130" s="44">
        <f t="shared" si="74"/>
        <v>119</v>
      </c>
      <c r="B130" s="44"/>
      <c r="C130" s="146"/>
      <c r="E130" s="153" t="s">
        <v>453</v>
      </c>
      <c r="G130" s="43">
        <v>6.2</v>
      </c>
      <c r="H130" s="135" t="str">
        <f t="shared" si="76"/>
        <v>P, S, T &amp; D Plant - Customer</v>
      </c>
      <c r="I130" s="42">
        <f>'Dep. Res. Class'!J$130</f>
        <v>0</v>
      </c>
      <c r="J130" s="135">
        <f t="shared" si="77"/>
        <v>0</v>
      </c>
      <c r="K130" s="135">
        <f t="shared" si="78"/>
        <v>0</v>
      </c>
      <c r="L130" s="135">
        <f t="shared" si="79"/>
        <v>0</v>
      </c>
      <c r="M130" s="135">
        <f t="shared" si="80"/>
        <v>0</v>
      </c>
      <c r="N130" s="135">
        <f t="shared" si="81"/>
        <v>0</v>
      </c>
      <c r="O130" s="135">
        <f t="shared" si="82"/>
        <v>0</v>
      </c>
      <c r="P130" s="135">
        <f t="shared" si="83"/>
        <v>0</v>
      </c>
      <c r="Q130" s="135">
        <f t="shared" si="84"/>
        <v>0</v>
      </c>
      <c r="R130" s="135">
        <f t="shared" si="85"/>
        <v>0</v>
      </c>
      <c r="S130" s="135">
        <f t="shared" si="86"/>
        <v>0</v>
      </c>
      <c r="T130" s="135">
        <f t="shared" si="87"/>
        <v>0</v>
      </c>
      <c r="U130" s="135">
        <f t="shared" si="88"/>
        <v>0</v>
      </c>
      <c r="V130" s="135">
        <f t="shared" si="89"/>
        <v>0</v>
      </c>
      <c r="W130" s="135">
        <f t="shared" si="90"/>
        <v>0</v>
      </c>
      <c r="X130" s="135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 x14ac:dyDescent="0.2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0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 x14ac:dyDescent="0.2">
      <c r="A132" s="44">
        <f t="shared" si="74"/>
        <v>121</v>
      </c>
      <c r="B132" s="44"/>
      <c r="C132" s="44"/>
      <c r="D132" s="44" t="s">
        <v>149</v>
      </c>
      <c r="E132" s="44"/>
      <c r="G132" s="43"/>
      <c r="H132" s="44"/>
      <c r="I132" s="42">
        <f>'Dep. Res. Class'!J$132</f>
        <v>718854.97997687571</v>
      </c>
      <c r="J132" s="135">
        <f>SUM(J95:J130)</f>
        <v>554847.85602065851</v>
      </c>
      <c r="K132" s="135">
        <f t="shared" ref="K132:X132" si="94">SUM(K95:K130)</f>
        <v>156298.50136090606</v>
      </c>
      <c r="L132" s="135">
        <f t="shared" si="94"/>
        <v>374.53647517963827</v>
      </c>
      <c r="M132" s="135">
        <f t="shared" si="94"/>
        <v>4683.4432507602851</v>
      </c>
      <c r="N132" s="135">
        <f t="shared" si="94"/>
        <v>2650.6428693713497</v>
      </c>
      <c r="O132" s="135">
        <f t="shared" si="94"/>
        <v>0</v>
      </c>
      <c r="P132" s="135">
        <f t="shared" si="94"/>
        <v>0</v>
      </c>
      <c r="Q132" s="135">
        <f t="shared" si="94"/>
        <v>0</v>
      </c>
      <c r="R132" s="135">
        <f t="shared" si="94"/>
        <v>0</v>
      </c>
      <c r="S132" s="135">
        <f t="shared" si="94"/>
        <v>0</v>
      </c>
      <c r="T132" s="135">
        <f t="shared" si="94"/>
        <v>0</v>
      </c>
      <c r="U132" s="135">
        <f t="shared" si="94"/>
        <v>0</v>
      </c>
      <c r="V132" s="135">
        <f t="shared" si="94"/>
        <v>0</v>
      </c>
      <c r="W132" s="135">
        <f t="shared" si="94"/>
        <v>0</v>
      </c>
      <c r="X132" s="135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 x14ac:dyDescent="0.2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0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 x14ac:dyDescent="0.2">
      <c r="A134" s="44">
        <f t="shared" si="74"/>
        <v>123</v>
      </c>
      <c r="B134" s="44"/>
      <c r="C134" s="44"/>
      <c r="D134" s="44" t="s">
        <v>354</v>
      </c>
      <c r="E134" s="44"/>
      <c r="G134" s="43"/>
      <c r="H134" s="44"/>
      <c r="I134" s="42">
        <f>'Dep. Res. Class'!J$134</f>
        <v>87079349.515550494</v>
      </c>
      <c r="J134" s="42">
        <f>J132+J91+J65+J52+J30+J18</f>
        <v>61866203.310637228</v>
      </c>
      <c r="K134" s="42">
        <f t="shared" ref="K134:X134" si="95">K132+K91+K65+K52+K30+K18</f>
        <v>23873483.536141329</v>
      </c>
      <c r="L134" s="42">
        <f t="shared" si="95"/>
        <v>65089.778061877791</v>
      </c>
      <c r="M134" s="42">
        <f t="shared" si="95"/>
        <v>813924.14880600036</v>
      </c>
      <c r="N134" s="42">
        <f t="shared" si="95"/>
        <v>460648.74190405657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 x14ac:dyDescent="0.2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0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 x14ac:dyDescent="0.2">
      <c r="A136" s="44">
        <f t="shared" si="74"/>
        <v>125</v>
      </c>
      <c r="B136" s="44"/>
      <c r="C136" s="44"/>
      <c r="D136" s="44" t="s">
        <v>347</v>
      </c>
      <c r="E136" s="44"/>
      <c r="G136" s="43"/>
      <c r="H136" s="44"/>
      <c r="I136" s="42"/>
      <c r="J136" s="150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 x14ac:dyDescent="0.2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0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 x14ac:dyDescent="0.2">
      <c r="A138" s="44">
        <f t="shared" si="74"/>
        <v>127</v>
      </c>
      <c r="B138" s="44"/>
      <c r="C138" s="44"/>
      <c r="D138" s="44" t="s">
        <v>322</v>
      </c>
      <c r="E138" s="44"/>
      <c r="G138" s="43"/>
      <c r="H138" s="44"/>
      <c r="I138" s="42"/>
      <c r="J138" s="150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 x14ac:dyDescent="0.2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0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 x14ac:dyDescent="0.2">
      <c r="A140" s="44">
        <f t="shared" si="74"/>
        <v>129</v>
      </c>
      <c r="B140" s="44"/>
      <c r="C140" s="136">
        <v>30100</v>
      </c>
      <c r="D140" s="44"/>
      <c r="E140" s="137" t="s">
        <v>323</v>
      </c>
      <c r="G140" s="43">
        <v>99</v>
      </c>
      <c r="H140" s="135" t="str">
        <f>VLOOKUP($G140,alloc,3)</f>
        <v>-</v>
      </c>
      <c r="I140" s="42">
        <f>'Dep. Res. Class'!J$140</f>
        <v>0</v>
      </c>
      <c r="J140" s="135">
        <f>$I140*VLOOKUP($G140,alloc,6)</f>
        <v>0</v>
      </c>
      <c r="K140" s="135">
        <f>$I140*VLOOKUP($G140,alloc,7)</f>
        <v>0</v>
      </c>
      <c r="L140" s="135">
        <f>$I140*VLOOKUP($G140,alloc,8)</f>
        <v>0</v>
      </c>
      <c r="M140" s="135">
        <f>$I140*VLOOKUP($G140,alloc,9)</f>
        <v>0</v>
      </c>
      <c r="N140" s="135">
        <f>$I140*VLOOKUP($G140,alloc,10)</f>
        <v>0</v>
      </c>
      <c r="O140" s="135">
        <f>$I140*VLOOKUP($G140,alloc,11)</f>
        <v>0</v>
      </c>
      <c r="P140" s="135">
        <f>$I140*VLOOKUP($G140,alloc,12)</f>
        <v>0</v>
      </c>
      <c r="Q140" s="135">
        <f>$I140*VLOOKUP($G140,alloc,13)</f>
        <v>0</v>
      </c>
      <c r="R140" s="135">
        <f>$I140*VLOOKUP($G140,alloc,14)</f>
        <v>0</v>
      </c>
      <c r="S140" s="135">
        <f>$I140*VLOOKUP($G140,alloc,15)</f>
        <v>0</v>
      </c>
      <c r="T140" s="135">
        <f>$I140*VLOOKUP($G140,alloc,16)</f>
        <v>0</v>
      </c>
      <c r="U140" s="135">
        <f>$I140*VLOOKUP($G140,alloc,17)</f>
        <v>0</v>
      </c>
      <c r="V140" s="135">
        <f>$I140*VLOOKUP($G140,alloc,18)</f>
        <v>0</v>
      </c>
      <c r="W140" s="135">
        <f>$I140*VLOOKUP($G140,alloc,19)</f>
        <v>0</v>
      </c>
      <c r="X140" s="135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 x14ac:dyDescent="0.2">
      <c r="A141" s="44">
        <f t="shared" si="74"/>
        <v>130</v>
      </c>
      <c r="B141" s="44"/>
      <c r="C141" s="136">
        <v>30200</v>
      </c>
      <c r="D141" s="44"/>
      <c r="E141" s="137" t="s">
        <v>185</v>
      </c>
      <c r="G141" s="43">
        <v>99</v>
      </c>
      <c r="H141" s="135" t="str">
        <f>VLOOKUP($G141,alloc,3)</f>
        <v>-</v>
      </c>
      <c r="I141" s="42">
        <f>'Dep. Res. Class'!J$141</f>
        <v>0</v>
      </c>
      <c r="J141" s="135">
        <f>$I141*VLOOKUP($G141,alloc,6)</f>
        <v>0</v>
      </c>
      <c r="K141" s="135">
        <f>$I141*VLOOKUP($G141,alloc,7)</f>
        <v>0</v>
      </c>
      <c r="L141" s="135">
        <f>$I141*VLOOKUP($G141,alloc,8)</f>
        <v>0</v>
      </c>
      <c r="M141" s="135">
        <f>$I141*VLOOKUP($G141,alloc,9)</f>
        <v>0</v>
      </c>
      <c r="N141" s="135">
        <f>$I141*VLOOKUP($G141,alloc,10)</f>
        <v>0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 x14ac:dyDescent="0.2">
      <c r="A142" s="44">
        <f t="shared" ref="A142:A205" si="96">A141+1</f>
        <v>131</v>
      </c>
      <c r="B142" s="44"/>
      <c r="C142" s="138">
        <v>30300</v>
      </c>
      <c r="D142" s="44"/>
      <c r="E142" s="137" t="s">
        <v>324</v>
      </c>
      <c r="G142" s="43">
        <v>99</v>
      </c>
      <c r="H142" s="135" t="str">
        <f>VLOOKUP($G142,alloc,3)</f>
        <v>-</v>
      </c>
      <c r="I142" s="42">
        <f>'Dep. Res. Class'!J$142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 x14ac:dyDescent="0.2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0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 x14ac:dyDescent="0.2">
      <c r="A144" s="44">
        <f t="shared" si="96"/>
        <v>133</v>
      </c>
      <c r="B144" s="44"/>
      <c r="C144" s="44"/>
      <c r="D144" s="44" t="s">
        <v>325</v>
      </c>
      <c r="E144" s="44"/>
      <c r="G144" s="43"/>
      <c r="H144" s="44"/>
      <c r="I144" s="42"/>
      <c r="J144" s="150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 x14ac:dyDescent="0.2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0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 x14ac:dyDescent="0.2">
      <c r="A146" s="44">
        <f t="shared" si="96"/>
        <v>135</v>
      </c>
      <c r="B146" s="44"/>
      <c r="C146" s="44"/>
      <c r="D146" s="44" t="s">
        <v>148</v>
      </c>
      <c r="E146" s="44"/>
      <c r="G146" s="43"/>
      <c r="H146" s="44"/>
      <c r="I146" s="42"/>
      <c r="J146" s="150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 x14ac:dyDescent="0.2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0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 x14ac:dyDescent="0.2">
      <c r="A148" s="44">
        <f t="shared" si="96"/>
        <v>137</v>
      </c>
      <c r="B148" s="44"/>
      <c r="C148" s="141">
        <v>37400</v>
      </c>
      <c r="E148" s="137" t="s">
        <v>115</v>
      </c>
      <c r="G148" s="43">
        <v>6.2</v>
      </c>
      <c r="H148" s="135" t="str">
        <f t="shared" ref="H148:H182" si="97">VLOOKUP($G148,alloc,3)</f>
        <v>P, S, T &amp; D Plant - Customer</v>
      </c>
      <c r="I148" s="42">
        <f>'Dep. Res. Class'!J$148</f>
        <v>0</v>
      </c>
      <c r="J148" s="135">
        <f t="shared" ref="J148:J182" si="98">$I148*VLOOKUP($G148,alloc,6)</f>
        <v>0</v>
      </c>
      <c r="K148" s="135">
        <f t="shared" ref="K148:K182" si="99">$I148*VLOOKUP($G148,alloc,7)</f>
        <v>0</v>
      </c>
      <c r="L148" s="135">
        <f t="shared" ref="L148:L182" si="100">$I148*VLOOKUP($G148,alloc,8)</f>
        <v>0</v>
      </c>
      <c r="M148" s="135">
        <f t="shared" ref="M148:M182" si="101">$I148*VLOOKUP($G148,alloc,9)</f>
        <v>0</v>
      </c>
      <c r="N148" s="135">
        <f t="shared" ref="N148:N182" si="102">$I148*VLOOKUP($G148,alloc,10)</f>
        <v>0</v>
      </c>
      <c r="O148" s="135">
        <f t="shared" ref="O148:O182" si="103">$I148*VLOOKUP($G148,alloc,11)</f>
        <v>0</v>
      </c>
      <c r="P148" s="135">
        <f t="shared" ref="P148:P182" si="104">$I148*VLOOKUP($G148,alloc,12)</f>
        <v>0</v>
      </c>
      <c r="Q148" s="135">
        <f t="shared" ref="Q148:Q182" si="105">$I148*VLOOKUP($G148,alloc,13)</f>
        <v>0</v>
      </c>
      <c r="R148" s="135">
        <f t="shared" ref="R148:R182" si="106">$I148*VLOOKUP($G148,alloc,14)</f>
        <v>0</v>
      </c>
      <c r="S148" s="135">
        <f t="shared" ref="S148:S182" si="107">$I148*VLOOKUP($G148,alloc,15)</f>
        <v>0</v>
      </c>
      <c r="T148" s="135">
        <f t="shared" ref="T148:T182" si="108">$I148*VLOOKUP($G148,alloc,16)</f>
        <v>0</v>
      </c>
      <c r="U148" s="135">
        <f t="shared" ref="U148:U182" si="109">$I148*VLOOKUP($G148,alloc,17)</f>
        <v>0</v>
      </c>
      <c r="V148" s="135">
        <f t="shared" ref="V148:V182" si="110">$I148*VLOOKUP($G148,alloc,18)</f>
        <v>0</v>
      </c>
      <c r="W148" s="135">
        <f t="shared" ref="W148:W182" si="111">$I148*VLOOKUP($G148,alloc,19)</f>
        <v>0</v>
      </c>
      <c r="X148" s="135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 x14ac:dyDescent="0.2">
      <c r="A149" s="44">
        <f t="shared" si="96"/>
        <v>138</v>
      </c>
      <c r="B149" s="44"/>
      <c r="C149" s="141">
        <v>39001</v>
      </c>
      <c r="E149" s="137" t="s">
        <v>291</v>
      </c>
      <c r="G149" s="43">
        <v>6.2</v>
      </c>
      <c r="H149" s="135" t="str">
        <f t="shared" si="97"/>
        <v>P, S, T &amp; D Plant - Customer</v>
      </c>
      <c r="I149" s="42">
        <f>'Dep. Res. Class'!J$149</f>
        <v>20433.755922833403</v>
      </c>
      <c r="J149" s="135">
        <f t="shared" si="98"/>
        <v>15771.784268084581</v>
      </c>
      <c r="K149" s="135">
        <f t="shared" si="99"/>
        <v>4442.8508070099715</v>
      </c>
      <c r="L149" s="135">
        <f t="shared" si="100"/>
        <v>10.646357236427951</v>
      </c>
      <c r="M149" s="135">
        <f t="shared" si="101"/>
        <v>133.12884925351111</v>
      </c>
      <c r="N149" s="135">
        <f t="shared" si="102"/>
        <v>75.34564124891412</v>
      </c>
      <c r="O149" s="135">
        <f t="shared" si="103"/>
        <v>0</v>
      </c>
      <c r="P149" s="135">
        <f t="shared" si="104"/>
        <v>0</v>
      </c>
      <c r="Q149" s="135">
        <f t="shared" si="105"/>
        <v>0</v>
      </c>
      <c r="R149" s="135">
        <f t="shared" si="106"/>
        <v>0</v>
      </c>
      <c r="S149" s="135">
        <f t="shared" si="107"/>
        <v>0</v>
      </c>
      <c r="T149" s="135">
        <f t="shared" si="108"/>
        <v>0</v>
      </c>
      <c r="U149" s="135">
        <f t="shared" si="109"/>
        <v>0</v>
      </c>
      <c r="V149" s="135">
        <f t="shared" si="110"/>
        <v>0</v>
      </c>
      <c r="W149" s="135">
        <f t="shared" si="111"/>
        <v>0</v>
      </c>
      <c r="X149" s="135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 x14ac:dyDescent="0.2">
      <c r="A150" s="44">
        <f t="shared" si="96"/>
        <v>139</v>
      </c>
      <c r="B150" s="44"/>
      <c r="C150" s="141">
        <v>36602</v>
      </c>
      <c r="E150" s="137" t="s">
        <v>139</v>
      </c>
      <c r="G150" s="43">
        <v>6.2</v>
      </c>
      <c r="H150" s="135" t="str">
        <f t="shared" si="97"/>
        <v>P, S, T &amp; D Plant - Customer</v>
      </c>
      <c r="I150" s="42">
        <f>'Dep. Res. Class'!J$150</f>
        <v>0</v>
      </c>
      <c r="J150" s="135">
        <f t="shared" si="98"/>
        <v>0</v>
      </c>
      <c r="K150" s="135">
        <f t="shared" si="99"/>
        <v>0</v>
      </c>
      <c r="L150" s="135">
        <f t="shared" si="100"/>
        <v>0</v>
      </c>
      <c r="M150" s="135">
        <f t="shared" si="101"/>
        <v>0</v>
      </c>
      <c r="N150" s="135">
        <f t="shared" si="102"/>
        <v>0</v>
      </c>
      <c r="O150" s="135">
        <f t="shared" si="103"/>
        <v>0</v>
      </c>
      <c r="P150" s="135">
        <f t="shared" si="104"/>
        <v>0</v>
      </c>
      <c r="Q150" s="135">
        <f t="shared" si="105"/>
        <v>0</v>
      </c>
      <c r="R150" s="135">
        <f t="shared" si="106"/>
        <v>0</v>
      </c>
      <c r="S150" s="135">
        <f t="shared" si="107"/>
        <v>0</v>
      </c>
      <c r="T150" s="135">
        <f t="shared" si="108"/>
        <v>0</v>
      </c>
      <c r="U150" s="135">
        <f t="shared" si="109"/>
        <v>0</v>
      </c>
      <c r="V150" s="135">
        <f t="shared" si="110"/>
        <v>0</v>
      </c>
      <c r="W150" s="135">
        <f t="shared" si="111"/>
        <v>0</v>
      </c>
      <c r="X150" s="135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 x14ac:dyDescent="0.2">
      <c r="A151" s="44">
        <f t="shared" si="96"/>
        <v>140</v>
      </c>
      <c r="B151" s="44"/>
      <c r="C151" s="141">
        <v>38900</v>
      </c>
      <c r="E151" s="137" t="s">
        <v>115</v>
      </c>
      <c r="G151" s="43">
        <v>6.2</v>
      </c>
      <c r="H151" s="135" t="str">
        <f t="shared" si="97"/>
        <v>P, S, T &amp; D Plant - Customer</v>
      </c>
      <c r="I151" s="42">
        <f>'Dep. Res. Class'!J$151</f>
        <v>0</v>
      </c>
      <c r="J151" s="135">
        <f t="shared" si="98"/>
        <v>0</v>
      </c>
      <c r="K151" s="135">
        <f t="shared" si="99"/>
        <v>0</v>
      </c>
      <c r="L151" s="135">
        <f t="shared" si="100"/>
        <v>0</v>
      </c>
      <c r="M151" s="135">
        <f t="shared" si="101"/>
        <v>0</v>
      </c>
      <c r="N151" s="135">
        <f t="shared" si="102"/>
        <v>0</v>
      </c>
      <c r="O151" s="135">
        <f t="shared" si="103"/>
        <v>0</v>
      </c>
      <c r="P151" s="135">
        <f t="shared" si="104"/>
        <v>0</v>
      </c>
      <c r="Q151" s="135">
        <f t="shared" si="105"/>
        <v>0</v>
      </c>
      <c r="R151" s="135">
        <f t="shared" si="106"/>
        <v>0</v>
      </c>
      <c r="S151" s="135">
        <f t="shared" si="107"/>
        <v>0</v>
      </c>
      <c r="T151" s="135">
        <f t="shared" si="108"/>
        <v>0</v>
      </c>
      <c r="U151" s="135">
        <f t="shared" si="109"/>
        <v>0</v>
      </c>
      <c r="V151" s="135">
        <f t="shared" si="110"/>
        <v>0</v>
      </c>
      <c r="W151" s="135">
        <f t="shared" si="111"/>
        <v>0</v>
      </c>
      <c r="X151" s="135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 x14ac:dyDescent="0.2">
      <c r="A152" s="44">
        <f t="shared" si="96"/>
        <v>141</v>
      </c>
      <c r="B152" s="44"/>
      <c r="C152" s="141">
        <v>39004</v>
      </c>
      <c r="E152" s="137" t="s">
        <v>293</v>
      </c>
      <c r="G152" s="43">
        <v>6.2</v>
      </c>
      <c r="H152" s="135" t="str">
        <f t="shared" si="97"/>
        <v>P, S, T &amp; D Plant - Customer</v>
      </c>
      <c r="I152" s="42">
        <f>'Dep. Res. Class'!J$152</f>
        <v>1973.1696541566782</v>
      </c>
      <c r="J152" s="135">
        <f t="shared" si="98"/>
        <v>1522.9900086510845</v>
      </c>
      <c r="K152" s="135">
        <f t="shared" si="99"/>
        <v>429.02041227484705</v>
      </c>
      <c r="L152" s="135">
        <f t="shared" si="100"/>
        <v>1.0280571572628479</v>
      </c>
      <c r="M152" s="135">
        <f t="shared" si="101"/>
        <v>12.855483173619229</v>
      </c>
      <c r="N152" s="135">
        <f t="shared" si="102"/>
        <v>7.2756928998649828</v>
      </c>
      <c r="O152" s="135">
        <f t="shared" si="103"/>
        <v>0</v>
      </c>
      <c r="P152" s="135">
        <f t="shared" si="104"/>
        <v>0</v>
      </c>
      <c r="Q152" s="135">
        <f t="shared" si="105"/>
        <v>0</v>
      </c>
      <c r="R152" s="135">
        <f t="shared" si="106"/>
        <v>0</v>
      </c>
      <c r="S152" s="135">
        <f t="shared" si="107"/>
        <v>0</v>
      </c>
      <c r="T152" s="135">
        <f t="shared" si="108"/>
        <v>0</v>
      </c>
      <c r="U152" s="135">
        <f t="shared" si="109"/>
        <v>0</v>
      </c>
      <c r="V152" s="135">
        <f t="shared" si="110"/>
        <v>0</v>
      </c>
      <c r="W152" s="135">
        <f t="shared" si="111"/>
        <v>0</v>
      </c>
      <c r="X152" s="135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 x14ac:dyDescent="0.2">
      <c r="A153" s="44">
        <f t="shared" si="96"/>
        <v>142</v>
      </c>
      <c r="B153" s="44"/>
      <c r="C153" s="141">
        <v>39009</v>
      </c>
      <c r="E153" s="137" t="s">
        <v>294</v>
      </c>
      <c r="G153" s="43">
        <v>6.2</v>
      </c>
      <c r="H153" s="135" t="str">
        <f t="shared" si="97"/>
        <v>P, S, T &amp; D Plant - Customer</v>
      </c>
      <c r="I153" s="42">
        <f>'Dep. Res. Class'!J$153</f>
        <v>7494.4827387764399</v>
      </c>
      <c r="J153" s="135">
        <f t="shared" si="98"/>
        <v>5784.6127458527244</v>
      </c>
      <c r="K153" s="135">
        <f t="shared" si="99"/>
        <v>1629.5031030926677</v>
      </c>
      <c r="L153" s="135">
        <f t="shared" si="100"/>
        <v>3.904761358634901</v>
      </c>
      <c r="M153" s="135">
        <f t="shared" si="101"/>
        <v>48.827629464278218</v>
      </c>
      <c r="N153" s="135">
        <f t="shared" si="102"/>
        <v>27.634499008135816</v>
      </c>
      <c r="O153" s="135">
        <f t="shared" si="103"/>
        <v>0</v>
      </c>
      <c r="P153" s="135">
        <f t="shared" si="104"/>
        <v>0</v>
      </c>
      <c r="Q153" s="135">
        <f t="shared" si="105"/>
        <v>0</v>
      </c>
      <c r="R153" s="135">
        <f t="shared" si="106"/>
        <v>0</v>
      </c>
      <c r="S153" s="135">
        <f t="shared" si="107"/>
        <v>0</v>
      </c>
      <c r="T153" s="135">
        <f t="shared" si="108"/>
        <v>0</v>
      </c>
      <c r="U153" s="135">
        <f t="shared" si="109"/>
        <v>0</v>
      </c>
      <c r="V153" s="135">
        <f t="shared" si="110"/>
        <v>0</v>
      </c>
      <c r="W153" s="135">
        <f t="shared" si="111"/>
        <v>0</v>
      </c>
      <c r="X153" s="135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 x14ac:dyDescent="0.2">
      <c r="A154" s="44">
        <f t="shared" si="96"/>
        <v>143</v>
      </c>
      <c r="B154" s="44"/>
      <c r="C154" s="141">
        <v>39100</v>
      </c>
      <c r="E154" s="137" t="s">
        <v>295</v>
      </c>
      <c r="G154" s="43">
        <v>6.2</v>
      </c>
      <c r="H154" s="135" t="str">
        <f t="shared" si="97"/>
        <v>P, S, T &amp; D Plant - Customer</v>
      </c>
      <c r="I154" s="42">
        <f>'Dep. Res. Class'!J$154</f>
        <v>7451.1242014915651</v>
      </c>
      <c r="J154" s="135">
        <f t="shared" si="98"/>
        <v>5751.1464805797505</v>
      </c>
      <c r="K154" s="135">
        <f t="shared" si="99"/>
        <v>1620.0757852224556</v>
      </c>
      <c r="L154" s="135">
        <f t="shared" si="100"/>
        <v>3.8821707747536509</v>
      </c>
      <c r="M154" s="135">
        <f t="shared" si="101"/>
        <v>48.545142377917323</v>
      </c>
      <c r="N154" s="135">
        <f t="shared" si="102"/>
        <v>27.474622536689207</v>
      </c>
      <c r="O154" s="135">
        <f t="shared" si="103"/>
        <v>0</v>
      </c>
      <c r="P154" s="135">
        <f t="shared" si="104"/>
        <v>0</v>
      </c>
      <c r="Q154" s="135">
        <f t="shared" si="105"/>
        <v>0</v>
      </c>
      <c r="R154" s="135">
        <f t="shared" si="106"/>
        <v>0</v>
      </c>
      <c r="S154" s="135">
        <f t="shared" si="107"/>
        <v>0</v>
      </c>
      <c r="T154" s="135">
        <f t="shared" si="108"/>
        <v>0</v>
      </c>
      <c r="U154" s="135">
        <f t="shared" si="109"/>
        <v>0</v>
      </c>
      <c r="V154" s="135">
        <f t="shared" si="110"/>
        <v>0</v>
      </c>
      <c r="W154" s="135">
        <f t="shared" si="111"/>
        <v>0</v>
      </c>
      <c r="X154" s="135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 x14ac:dyDescent="0.2">
      <c r="A155" s="44">
        <f t="shared" si="96"/>
        <v>144</v>
      </c>
      <c r="B155" s="44"/>
      <c r="C155" s="141">
        <v>39102</v>
      </c>
      <c r="E155" s="137" t="s">
        <v>296</v>
      </c>
      <c r="G155" s="43">
        <v>6.2</v>
      </c>
      <c r="H155" s="135" t="str">
        <f t="shared" si="97"/>
        <v>P, S, T &amp; D Plant - Customer</v>
      </c>
      <c r="I155" s="42">
        <f>'Dep. Res. Class'!J$155</f>
        <v>0</v>
      </c>
      <c r="J155" s="135">
        <f t="shared" si="98"/>
        <v>0</v>
      </c>
      <c r="K155" s="135">
        <f t="shared" si="99"/>
        <v>0</v>
      </c>
      <c r="L155" s="135">
        <f t="shared" si="100"/>
        <v>0</v>
      </c>
      <c r="M155" s="135">
        <f t="shared" si="101"/>
        <v>0</v>
      </c>
      <c r="N155" s="135">
        <f t="shared" si="102"/>
        <v>0</v>
      </c>
      <c r="O155" s="135">
        <f t="shared" si="103"/>
        <v>0</v>
      </c>
      <c r="P155" s="135">
        <f t="shared" si="104"/>
        <v>0</v>
      </c>
      <c r="Q155" s="135">
        <f t="shared" si="105"/>
        <v>0</v>
      </c>
      <c r="R155" s="135">
        <f t="shared" si="106"/>
        <v>0</v>
      </c>
      <c r="S155" s="135">
        <f t="shared" si="107"/>
        <v>0</v>
      </c>
      <c r="T155" s="135">
        <f t="shared" si="108"/>
        <v>0</v>
      </c>
      <c r="U155" s="135">
        <f t="shared" si="109"/>
        <v>0</v>
      </c>
      <c r="V155" s="135">
        <f t="shared" si="110"/>
        <v>0</v>
      </c>
      <c r="W155" s="135">
        <f t="shared" si="111"/>
        <v>0</v>
      </c>
      <c r="X155" s="135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 x14ac:dyDescent="0.2">
      <c r="A156" s="44">
        <f t="shared" si="96"/>
        <v>145</v>
      </c>
      <c r="B156" s="44"/>
      <c r="C156" s="141">
        <v>39103</v>
      </c>
      <c r="E156" s="137" t="s">
        <v>297</v>
      </c>
      <c r="G156" s="43">
        <v>6.2</v>
      </c>
      <c r="H156" s="135" t="str">
        <f t="shared" si="97"/>
        <v>P, S, T &amp; D Plant - Customer</v>
      </c>
      <c r="I156" s="42">
        <f>'Dep. Res. Class'!J$156</f>
        <v>0</v>
      </c>
      <c r="J156" s="135">
        <f t="shared" si="98"/>
        <v>0</v>
      </c>
      <c r="K156" s="135">
        <f t="shared" si="99"/>
        <v>0</v>
      </c>
      <c r="L156" s="135">
        <f t="shared" si="100"/>
        <v>0</v>
      </c>
      <c r="M156" s="135">
        <f t="shared" si="101"/>
        <v>0</v>
      </c>
      <c r="N156" s="135">
        <f t="shared" si="102"/>
        <v>0</v>
      </c>
      <c r="O156" s="135">
        <f t="shared" si="103"/>
        <v>0</v>
      </c>
      <c r="P156" s="135">
        <f t="shared" si="104"/>
        <v>0</v>
      </c>
      <c r="Q156" s="135">
        <f t="shared" si="105"/>
        <v>0</v>
      </c>
      <c r="R156" s="135">
        <f t="shared" si="106"/>
        <v>0</v>
      </c>
      <c r="S156" s="135">
        <f t="shared" si="107"/>
        <v>0</v>
      </c>
      <c r="T156" s="135">
        <f t="shared" si="108"/>
        <v>0</v>
      </c>
      <c r="U156" s="135">
        <f t="shared" si="109"/>
        <v>0</v>
      </c>
      <c r="V156" s="135">
        <f t="shared" si="110"/>
        <v>0</v>
      </c>
      <c r="W156" s="135">
        <f t="shared" si="111"/>
        <v>0</v>
      </c>
      <c r="X156" s="135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 x14ac:dyDescent="0.2">
      <c r="A157" s="44">
        <f t="shared" si="96"/>
        <v>146</v>
      </c>
      <c r="B157" s="44"/>
      <c r="C157" s="141">
        <v>39200</v>
      </c>
      <c r="E157" s="137" t="s">
        <v>298</v>
      </c>
      <c r="G157" s="43">
        <v>6.2</v>
      </c>
      <c r="H157" s="135" t="str">
        <f t="shared" si="97"/>
        <v>P, S, T &amp; D Plant - Customer</v>
      </c>
      <c r="I157" s="42">
        <f>'Dep. Res. Class'!J$157</f>
        <v>3448.5211509715796</v>
      </c>
      <c r="J157" s="135">
        <f t="shared" si="98"/>
        <v>2661.7393220535596</v>
      </c>
      <c r="K157" s="135">
        <f t="shared" si="99"/>
        <v>749.80170245963018</v>
      </c>
      <c r="L157" s="135">
        <f t="shared" si="100"/>
        <v>1.7967420306511239</v>
      </c>
      <c r="M157" s="135">
        <f t="shared" si="101"/>
        <v>22.467609684141724</v>
      </c>
      <c r="N157" s="135">
        <f t="shared" si="102"/>
        <v>12.715774743597317</v>
      </c>
      <c r="O157" s="135">
        <f t="shared" si="103"/>
        <v>0</v>
      </c>
      <c r="P157" s="135">
        <f t="shared" si="104"/>
        <v>0</v>
      </c>
      <c r="Q157" s="135">
        <f t="shared" si="105"/>
        <v>0</v>
      </c>
      <c r="R157" s="135">
        <f t="shared" si="106"/>
        <v>0</v>
      </c>
      <c r="S157" s="135">
        <f t="shared" si="107"/>
        <v>0</v>
      </c>
      <c r="T157" s="135">
        <f t="shared" si="108"/>
        <v>0</v>
      </c>
      <c r="U157" s="135">
        <f t="shared" si="109"/>
        <v>0</v>
      </c>
      <c r="V157" s="135">
        <f t="shared" si="110"/>
        <v>0</v>
      </c>
      <c r="W157" s="135">
        <f t="shared" si="111"/>
        <v>0</v>
      </c>
      <c r="X157" s="135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 x14ac:dyDescent="0.2">
      <c r="A158" s="44">
        <f t="shared" si="96"/>
        <v>147</v>
      </c>
      <c r="B158" s="44"/>
      <c r="C158" s="141">
        <v>39201</v>
      </c>
      <c r="E158" s="137" t="s">
        <v>299</v>
      </c>
      <c r="G158" s="43">
        <v>6.2</v>
      </c>
      <c r="H158" s="135" t="str">
        <f t="shared" si="97"/>
        <v>P, S, T &amp; D Plant - Customer</v>
      </c>
      <c r="I158" s="42">
        <f>'Dep. Res. Class'!J$158</f>
        <v>0</v>
      </c>
      <c r="J158" s="135">
        <f t="shared" si="98"/>
        <v>0</v>
      </c>
      <c r="K158" s="135">
        <f t="shared" si="99"/>
        <v>0</v>
      </c>
      <c r="L158" s="135">
        <f t="shared" si="100"/>
        <v>0</v>
      </c>
      <c r="M158" s="135">
        <f t="shared" si="101"/>
        <v>0</v>
      </c>
      <c r="N158" s="135">
        <f t="shared" si="102"/>
        <v>0</v>
      </c>
      <c r="O158" s="135">
        <f t="shared" si="103"/>
        <v>0</v>
      </c>
      <c r="P158" s="135">
        <f t="shared" si="104"/>
        <v>0</v>
      </c>
      <c r="Q158" s="135">
        <f t="shared" si="105"/>
        <v>0</v>
      </c>
      <c r="R158" s="135">
        <f t="shared" si="106"/>
        <v>0</v>
      </c>
      <c r="S158" s="135">
        <f t="shared" si="107"/>
        <v>0</v>
      </c>
      <c r="T158" s="135">
        <f t="shared" si="108"/>
        <v>0</v>
      </c>
      <c r="U158" s="135">
        <f t="shared" si="109"/>
        <v>0</v>
      </c>
      <c r="V158" s="135">
        <f t="shared" si="110"/>
        <v>0</v>
      </c>
      <c r="W158" s="135">
        <f t="shared" si="111"/>
        <v>0</v>
      </c>
      <c r="X158" s="135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 x14ac:dyDescent="0.2">
      <c r="A159" s="44">
        <f t="shared" si="96"/>
        <v>148</v>
      </c>
      <c r="B159" s="44"/>
      <c r="C159" s="141">
        <v>39202</v>
      </c>
      <c r="E159" s="137" t="s">
        <v>300</v>
      </c>
      <c r="G159" s="43">
        <v>6.2</v>
      </c>
      <c r="H159" s="135" t="str">
        <f t="shared" si="97"/>
        <v>P, S, T &amp; D Plant - Customer</v>
      </c>
      <c r="I159" s="42">
        <f>'Dep. Res. Class'!J$159</f>
        <v>0</v>
      </c>
      <c r="J159" s="135">
        <f t="shared" si="98"/>
        <v>0</v>
      </c>
      <c r="K159" s="135">
        <f t="shared" si="99"/>
        <v>0</v>
      </c>
      <c r="L159" s="135">
        <f t="shared" si="100"/>
        <v>0</v>
      </c>
      <c r="M159" s="135">
        <f t="shared" si="101"/>
        <v>0</v>
      </c>
      <c r="N159" s="135">
        <f t="shared" si="102"/>
        <v>0</v>
      </c>
      <c r="O159" s="135">
        <f t="shared" si="103"/>
        <v>0</v>
      </c>
      <c r="P159" s="135">
        <f t="shared" si="104"/>
        <v>0</v>
      </c>
      <c r="Q159" s="135">
        <f t="shared" si="105"/>
        <v>0</v>
      </c>
      <c r="R159" s="135">
        <f t="shared" si="106"/>
        <v>0</v>
      </c>
      <c r="S159" s="135">
        <f t="shared" si="107"/>
        <v>0</v>
      </c>
      <c r="T159" s="135">
        <f t="shared" si="108"/>
        <v>0</v>
      </c>
      <c r="U159" s="135">
        <f t="shared" si="109"/>
        <v>0</v>
      </c>
      <c r="V159" s="135">
        <f t="shared" si="110"/>
        <v>0</v>
      </c>
      <c r="W159" s="135">
        <f t="shared" si="111"/>
        <v>0</v>
      </c>
      <c r="X159" s="135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 x14ac:dyDescent="0.2">
      <c r="A160" s="44">
        <f t="shared" si="96"/>
        <v>149</v>
      </c>
      <c r="B160" s="44"/>
      <c r="C160" s="141">
        <v>39300</v>
      </c>
      <c r="E160" s="137" t="s">
        <v>186</v>
      </c>
      <c r="G160" s="43">
        <v>6.2</v>
      </c>
      <c r="H160" s="135" t="str">
        <f t="shared" si="97"/>
        <v>P, S, T &amp; D Plant - Customer</v>
      </c>
      <c r="I160" s="42">
        <f>'Dep. Res. Class'!J$160</f>
        <v>0</v>
      </c>
      <c r="J160" s="135">
        <f t="shared" si="98"/>
        <v>0</v>
      </c>
      <c r="K160" s="135">
        <f t="shared" si="99"/>
        <v>0</v>
      </c>
      <c r="L160" s="135">
        <f t="shared" si="100"/>
        <v>0</v>
      </c>
      <c r="M160" s="135">
        <f t="shared" si="101"/>
        <v>0</v>
      </c>
      <c r="N160" s="135">
        <f t="shared" si="102"/>
        <v>0</v>
      </c>
      <c r="O160" s="135">
        <f t="shared" si="103"/>
        <v>0</v>
      </c>
      <c r="P160" s="135">
        <f t="shared" si="104"/>
        <v>0</v>
      </c>
      <c r="Q160" s="135">
        <f t="shared" si="105"/>
        <v>0</v>
      </c>
      <c r="R160" s="135">
        <f t="shared" si="106"/>
        <v>0</v>
      </c>
      <c r="S160" s="135">
        <f t="shared" si="107"/>
        <v>0</v>
      </c>
      <c r="T160" s="135">
        <f t="shared" si="108"/>
        <v>0</v>
      </c>
      <c r="U160" s="135">
        <f t="shared" si="109"/>
        <v>0</v>
      </c>
      <c r="V160" s="135">
        <f t="shared" si="110"/>
        <v>0</v>
      </c>
      <c r="W160" s="135">
        <f t="shared" si="111"/>
        <v>0</v>
      </c>
      <c r="X160" s="135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 x14ac:dyDescent="0.2">
      <c r="A161" s="44">
        <f t="shared" si="96"/>
        <v>150</v>
      </c>
      <c r="B161" s="44"/>
      <c r="C161" s="141">
        <v>39400</v>
      </c>
      <c r="E161" s="137" t="s">
        <v>301</v>
      </c>
      <c r="G161" s="43">
        <v>6.2</v>
      </c>
      <c r="H161" s="135" t="str">
        <f t="shared" si="97"/>
        <v>P, S, T &amp; D Plant - Customer</v>
      </c>
      <c r="I161" s="42">
        <f>'Dep. Res. Class'!J$161</f>
        <v>27762.058106469591</v>
      </c>
      <c r="J161" s="135">
        <f t="shared" si="98"/>
        <v>21428.130635738384</v>
      </c>
      <c r="K161" s="135">
        <f t="shared" si="99"/>
        <v>6036.2217660023362</v>
      </c>
      <c r="L161" s="135">
        <f t="shared" si="100"/>
        <v>14.464535513496626</v>
      </c>
      <c r="M161" s="135">
        <f t="shared" si="101"/>
        <v>180.87378857713782</v>
      </c>
      <c r="N161" s="135">
        <f t="shared" si="102"/>
        <v>102.36738063823941</v>
      </c>
      <c r="O161" s="135">
        <f t="shared" si="103"/>
        <v>0</v>
      </c>
      <c r="P161" s="135">
        <f t="shared" si="104"/>
        <v>0</v>
      </c>
      <c r="Q161" s="135">
        <f t="shared" si="105"/>
        <v>0</v>
      </c>
      <c r="R161" s="135">
        <f t="shared" si="106"/>
        <v>0</v>
      </c>
      <c r="S161" s="135">
        <f t="shared" si="107"/>
        <v>0</v>
      </c>
      <c r="T161" s="135">
        <f t="shared" si="108"/>
        <v>0</v>
      </c>
      <c r="U161" s="135">
        <f t="shared" si="109"/>
        <v>0</v>
      </c>
      <c r="V161" s="135">
        <f t="shared" si="110"/>
        <v>0</v>
      </c>
      <c r="W161" s="135">
        <f t="shared" si="111"/>
        <v>0</v>
      </c>
      <c r="X161" s="135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 x14ac:dyDescent="0.2">
      <c r="A162" s="44">
        <f t="shared" si="96"/>
        <v>151</v>
      </c>
      <c r="B162" s="44"/>
      <c r="C162" s="141">
        <v>39600</v>
      </c>
      <c r="E162" s="137" t="s">
        <v>302</v>
      </c>
      <c r="G162" s="43">
        <v>6.2</v>
      </c>
      <c r="H162" s="135" t="str">
        <f t="shared" si="97"/>
        <v>P, S, T &amp; D Plant - Customer</v>
      </c>
      <c r="I162" s="42">
        <f>'Dep. Res. Class'!J$162</f>
        <v>1696.150167890919</v>
      </c>
      <c r="J162" s="135">
        <f t="shared" si="98"/>
        <v>1309.1726570130043</v>
      </c>
      <c r="K162" s="135">
        <f t="shared" si="99"/>
        <v>368.78888887008594</v>
      </c>
      <c r="L162" s="135">
        <f t="shared" si="100"/>
        <v>0.88372498341411232</v>
      </c>
      <c r="M162" s="135">
        <f t="shared" si="101"/>
        <v>11.050661506636844</v>
      </c>
      <c r="N162" s="135">
        <f t="shared" si="102"/>
        <v>6.2542355177781666</v>
      </c>
      <c r="O162" s="135">
        <f t="shared" si="103"/>
        <v>0</v>
      </c>
      <c r="P162" s="135">
        <f t="shared" si="104"/>
        <v>0</v>
      </c>
      <c r="Q162" s="135">
        <f t="shared" si="105"/>
        <v>0</v>
      </c>
      <c r="R162" s="135">
        <f t="shared" si="106"/>
        <v>0</v>
      </c>
      <c r="S162" s="135">
        <f t="shared" si="107"/>
        <v>0</v>
      </c>
      <c r="T162" s="135">
        <f t="shared" si="108"/>
        <v>0</v>
      </c>
      <c r="U162" s="135">
        <f t="shared" si="109"/>
        <v>0</v>
      </c>
      <c r="V162" s="135">
        <f t="shared" si="110"/>
        <v>0</v>
      </c>
      <c r="W162" s="135">
        <f t="shared" si="111"/>
        <v>0</v>
      </c>
      <c r="X162" s="135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 x14ac:dyDescent="0.2">
      <c r="A163" s="44">
        <f t="shared" si="96"/>
        <v>152</v>
      </c>
      <c r="B163" s="44"/>
      <c r="C163" s="141">
        <v>39603</v>
      </c>
      <c r="E163" s="137" t="s">
        <v>303</v>
      </c>
      <c r="G163" s="43">
        <v>6.2</v>
      </c>
      <c r="H163" s="135" t="str">
        <f t="shared" si="97"/>
        <v>P, S, T &amp; D Plant - Customer</v>
      </c>
      <c r="I163" s="42">
        <f>'Dep. Res. Class'!J$163</f>
        <v>0</v>
      </c>
      <c r="J163" s="135">
        <f t="shared" si="98"/>
        <v>0</v>
      </c>
      <c r="K163" s="135">
        <f t="shared" si="99"/>
        <v>0</v>
      </c>
      <c r="L163" s="135">
        <f t="shared" si="100"/>
        <v>0</v>
      </c>
      <c r="M163" s="135">
        <f t="shared" si="101"/>
        <v>0</v>
      </c>
      <c r="N163" s="135">
        <f t="shared" si="102"/>
        <v>0</v>
      </c>
      <c r="O163" s="135">
        <f t="shared" si="103"/>
        <v>0</v>
      </c>
      <c r="P163" s="135">
        <f t="shared" si="104"/>
        <v>0</v>
      </c>
      <c r="Q163" s="135">
        <f t="shared" si="105"/>
        <v>0</v>
      </c>
      <c r="R163" s="135">
        <f t="shared" si="106"/>
        <v>0</v>
      </c>
      <c r="S163" s="135">
        <f t="shared" si="107"/>
        <v>0</v>
      </c>
      <c r="T163" s="135">
        <f t="shared" si="108"/>
        <v>0</v>
      </c>
      <c r="U163" s="135">
        <f t="shared" si="109"/>
        <v>0</v>
      </c>
      <c r="V163" s="135">
        <f t="shared" si="110"/>
        <v>0</v>
      </c>
      <c r="W163" s="135">
        <f t="shared" si="111"/>
        <v>0</v>
      </c>
      <c r="X163" s="135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 x14ac:dyDescent="0.2">
      <c r="A164" s="44">
        <f t="shared" si="96"/>
        <v>153</v>
      </c>
      <c r="B164" s="44"/>
      <c r="C164" s="141">
        <v>39604</v>
      </c>
      <c r="E164" s="137" t="s">
        <v>304</v>
      </c>
      <c r="G164" s="43">
        <v>6.2</v>
      </c>
      <c r="H164" s="135" t="str">
        <f t="shared" si="97"/>
        <v>P, S, T &amp; D Plant - Customer</v>
      </c>
      <c r="I164" s="42">
        <f>'Dep. Res. Class'!J$164</f>
        <v>0</v>
      </c>
      <c r="J164" s="135">
        <f t="shared" si="98"/>
        <v>0</v>
      </c>
      <c r="K164" s="135">
        <f t="shared" si="99"/>
        <v>0</v>
      </c>
      <c r="L164" s="135">
        <f t="shared" si="100"/>
        <v>0</v>
      </c>
      <c r="M164" s="135">
        <f t="shared" si="101"/>
        <v>0</v>
      </c>
      <c r="N164" s="135">
        <f t="shared" si="102"/>
        <v>0</v>
      </c>
      <c r="O164" s="135">
        <f t="shared" si="103"/>
        <v>0</v>
      </c>
      <c r="P164" s="135">
        <f t="shared" si="104"/>
        <v>0</v>
      </c>
      <c r="Q164" s="135">
        <f t="shared" si="105"/>
        <v>0</v>
      </c>
      <c r="R164" s="135">
        <f t="shared" si="106"/>
        <v>0</v>
      </c>
      <c r="S164" s="135">
        <f t="shared" si="107"/>
        <v>0</v>
      </c>
      <c r="T164" s="135">
        <f t="shared" si="108"/>
        <v>0</v>
      </c>
      <c r="U164" s="135">
        <f t="shared" si="109"/>
        <v>0</v>
      </c>
      <c r="V164" s="135">
        <f t="shared" si="110"/>
        <v>0</v>
      </c>
      <c r="W164" s="135">
        <f t="shared" si="111"/>
        <v>0</v>
      </c>
      <c r="X164" s="135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 x14ac:dyDescent="0.2">
      <c r="A165" s="44">
        <f t="shared" si="96"/>
        <v>154</v>
      </c>
      <c r="B165" s="44"/>
      <c r="C165" s="141">
        <v>39605</v>
      </c>
      <c r="E165" s="140" t="s">
        <v>305</v>
      </c>
      <c r="G165" s="43">
        <v>6.2</v>
      </c>
      <c r="H165" s="135" t="str">
        <f t="shared" si="97"/>
        <v>P, S, T &amp; D Plant - Customer</v>
      </c>
      <c r="I165" s="42">
        <f>'Dep. Res. Class'!J$165</f>
        <v>0</v>
      </c>
      <c r="J165" s="135">
        <f t="shared" si="98"/>
        <v>0</v>
      </c>
      <c r="K165" s="135">
        <f t="shared" si="99"/>
        <v>0</v>
      </c>
      <c r="L165" s="135">
        <f t="shared" si="100"/>
        <v>0</v>
      </c>
      <c r="M165" s="135">
        <f t="shared" si="101"/>
        <v>0</v>
      </c>
      <c r="N165" s="135">
        <f t="shared" si="102"/>
        <v>0</v>
      </c>
      <c r="O165" s="135">
        <f t="shared" si="103"/>
        <v>0</v>
      </c>
      <c r="P165" s="135">
        <f t="shared" si="104"/>
        <v>0</v>
      </c>
      <c r="Q165" s="135">
        <f t="shared" si="105"/>
        <v>0</v>
      </c>
      <c r="R165" s="135">
        <f t="shared" si="106"/>
        <v>0</v>
      </c>
      <c r="S165" s="135">
        <f t="shared" si="107"/>
        <v>0</v>
      </c>
      <c r="T165" s="135">
        <f t="shared" si="108"/>
        <v>0</v>
      </c>
      <c r="U165" s="135">
        <f t="shared" si="109"/>
        <v>0</v>
      </c>
      <c r="V165" s="135">
        <f t="shared" si="110"/>
        <v>0</v>
      </c>
      <c r="W165" s="135">
        <f t="shared" si="111"/>
        <v>0</v>
      </c>
      <c r="X165" s="135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 x14ac:dyDescent="0.2">
      <c r="A166" s="44">
        <f t="shared" si="96"/>
        <v>155</v>
      </c>
      <c r="B166" s="44"/>
      <c r="C166" s="141">
        <v>39700</v>
      </c>
      <c r="E166" s="137" t="s">
        <v>306</v>
      </c>
      <c r="G166" s="43">
        <v>6.2</v>
      </c>
      <c r="H166" s="135" t="str">
        <f t="shared" si="97"/>
        <v>P, S, T &amp; D Plant - Customer</v>
      </c>
      <c r="I166" s="42">
        <f>'Dep. Res. Class'!J$166</f>
        <v>-1159.7367217557314</v>
      </c>
      <c r="J166" s="135">
        <f t="shared" si="98"/>
        <v>-895.14220745232092</v>
      </c>
      <c r="K166" s="135">
        <f t="shared" si="99"/>
        <v>-252.15810786963166</v>
      </c>
      <c r="L166" s="135">
        <f t="shared" si="100"/>
        <v>-0.60424385446526829</v>
      </c>
      <c r="M166" s="135">
        <f t="shared" si="101"/>
        <v>-7.5558510039681028</v>
      </c>
      <c r="N166" s="135">
        <f t="shared" si="102"/>
        <v>-4.2763115753455949</v>
      </c>
      <c r="O166" s="135">
        <f t="shared" si="103"/>
        <v>0</v>
      </c>
      <c r="P166" s="135">
        <f t="shared" si="104"/>
        <v>0</v>
      </c>
      <c r="Q166" s="135">
        <f t="shared" si="105"/>
        <v>0</v>
      </c>
      <c r="R166" s="135">
        <f t="shared" si="106"/>
        <v>0</v>
      </c>
      <c r="S166" s="135">
        <f t="shared" si="107"/>
        <v>0</v>
      </c>
      <c r="T166" s="135">
        <f t="shared" si="108"/>
        <v>0</v>
      </c>
      <c r="U166" s="135">
        <f t="shared" si="109"/>
        <v>0</v>
      </c>
      <c r="V166" s="135">
        <f t="shared" si="110"/>
        <v>0</v>
      </c>
      <c r="W166" s="135">
        <f t="shared" si="111"/>
        <v>0</v>
      </c>
      <c r="X166" s="135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 x14ac:dyDescent="0.2">
      <c r="A167" s="44">
        <f t="shared" si="96"/>
        <v>156</v>
      </c>
      <c r="B167" s="44"/>
      <c r="C167" s="141">
        <v>39701</v>
      </c>
      <c r="E167" s="137" t="s">
        <v>307</v>
      </c>
      <c r="G167" s="43">
        <v>6.2</v>
      </c>
      <c r="H167" s="135" t="str">
        <f t="shared" si="97"/>
        <v>P, S, T &amp; D Plant - Customer</v>
      </c>
      <c r="I167" s="42">
        <f>'Dep. Res. Class'!J$167</f>
        <v>0</v>
      </c>
      <c r="J167" s="135">
        <f t="shared" si="98"/>
        <v>0</v>
      </c>
      <c r="K167" s="135">
        <f t="shared" si="99"/>
        <v>0</v>
      </c>
      <c r="L167" s="135">
        <f t="shared" si="100"/>
        <v>0</v>
      </c>
      <c r="M167" s="135">
        <f t="shared" si="101"/>
        <v>0</v>
      </c>
      <c r="N167" s="135">
        <f t="shared" si="102"/>
        <v>0</v>
      </c>
      <c r="O167" s="135">
        <f t="shared" si="103"/>
        <v>0</v>
      </c>
      <c r="P167" s="135">
        <f t="shared" si="104"/>
        <v>0</v>
      </c>
      <c r="Q167" s="135">
        <f t="shared" si="105"/>
        <v>0</v>
      </c>
      <c r="R167" s="135">
        <f t="shared" si="106"/>
        <v>0</v>
      </c>
      <c r="S167" s="135">
        <f t="shared" si="107"/>
        <v>0</v>
      </c>
      <c r="T167" s="135">
        <f t="shared" si="108"/>
        <v>0</v>
      </c>
      <c r="U167" s="135">
        <f t="shared" si="109"/>
        <v>0</v>
      </c>
      <c r="V167" s="135">
        <f t="shared" si="110"/>
        <v>0</v>
      </c>
      <c r="W167" s="135">
        <f t="shared" si="111"/>
        <v>0</v>
      </c>
      <c r="X167" s="135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 x14ac:dyDescent="0.2">
      <c r="A168" s="44">
        <f t="shared" si="96"/>
        <v>157</v>
      </c>
      <c r="B168" s="44"/>
      <c r="C168" s="141">
        <v>39702</v>
      </c>
      <c r="E168" s="137" t="s">
        <v>308</v>
      </c>
      <c r="G168" s="43">
        <v>6.2</v>
      </c>
      <c r="H168" s="135" t="str">
        <f t="shared" si="97"/>
        <v>P, S, T &amp; D Plant - Customer</v>
      </c>
      <c r="I168" s="42">
        <f>'Dep. Res. Class'!J$168</f>
        <v>0</v>
      </c>
      <c r="J168" s="135">
        <f t="shared" si="98"/>
        <v>0</v>
      </c>
      <c r="K168" s="135">
        <f t="shared" si="99"/>
        <v>0</v>
      </c>
      <c r="L168" s="135">
        <f t="shared" si="100"/>
        <v>0</v>
      </c>
      <c r="M168" s="135">
        <f t="shared" si="101"/>
        <v>0</v>
      </c>
      <c r="N168" s="135">
        <f t="shared" si="102"/>
        <v>0</v>
      </c>
      <c r="O168" s="135">
        <f t="shared" si="103"/>
        <v>0</v>
      </c>
      <c r="P168" s="135">
        <f t="shared" si="104"/>
        <v>0</v>
      </c>
      <c r="Q168" s="135">
        <f t="shared" si="105"/>
        <v>0</v>
      </c>
      <c r="R168" s="135">
        <f t="shared" si="106"/>
        <v>0</v>
      </c>
      <c r="S168" s="135">
        <f t="shared" si="107"/>
        <v>0</v>
      </c>
      <c r="T168" s="135">
        <f t="shared" si="108"/>
        <v>0</v>
      </c>
      <c r="U168" s="135">
        <f t="shared" si="109"/>
        <v>0</v>
      </c>
      <c r="V168" s="135">
        <f t="shared" si="110"/>
        <v>0</v>
      </c>
      <c r="W168" s="135">
        <f t="shared" si="111"/>
        <v>0</v>
      </c>
      <c r="X168" s="135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 x14ac:dyDescent="0.2">
      <c r="A169" s="44">
        <f t="shared" si="96"/>
        <v>158</v>
      </c>
      <c r="B169" s="44"/>
      <c r="C169" s="141">
        <v>39705</v>
      </c>
      <c r="E169" s="137" t="s">
        <v>309</v>
      </c>
      <c r="G169" s="43">
        <v>6.2</v>
      </c>
      <c r="H169" s="135" t="str">
        <f t="shared" si="97"/>
        <v>P, S, T &amp; D Plant - Customer</v>
      </c>
      <c r="I169" s="42">
        <f>'Dep. Res. Class'!J$169</f>
        <v>0</v>
      </c>
      <c r="J169" s="135">
        <f t="shared" si="98"/>
        <v>0</v>
      </c>
      <c r="K169" s="135">
        <f t="shared" si="99"/>
        <v>0</v>
      </c>
      <c r="L169" s="135">
        <f t="shared" si="100"/>
        <v>0</v>
      </c>
      <c r="M169" s="135">
        <f t="shared" si="101"/>
        <v>0</v>
      </c>
      <c r="N169" s="135">
        <f t="shared" si="102"/>
        <v>0</v>
      </c>
      <c r="O169" s="135">
        <f t="shared" si="103"/>
        <v>0</v>
      </c>
      <c r="P169" s="135">
        <f t="shared" si="104"/>
        <v>0</v>
      </c>
      <c r="Q169" s="135">
        <f t="shared" si="105"/>
        <v>0</v>
      </c>
      <c r="R169" s="135">
        <f t="shared" si="106"/>
        <v>0</v>
      </c>
      <c r="S169" s="135">
        <f t="shared" si="107"/>
        <v>0</v>
      </c>
      <c r="T169" s="135">
        <f t="shared" si="108"/>
        <v>0</v>
      </c>
      <c r="U169" s="135">
        <f t="shared" si="109"/>
        <v>0</v>
      </c>
      <c r="V169" s="135">
        <f t="shared" si="110"/>
        <v>0</v>
      </c>
      <c r="W169" s="135">
        <f t="shared" si="111"/>
        <v>0</v>
      </c>
      <c r="X169" s="135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 x14ac:dyDescent="0.2">
      <c r="A170" s="44">
        <f t="shared" si="96"/>
        <v>159</v>
      </c>
      <c r="B170" s="44"/>
      <c r="C170" s="141">
        <v>39800</v>
      </c>
      <c r="E170" s="137" t="s">
        <v>310</v>
      </c>
      <c r="G170" s="43">
        <v>6.2</v>
      </c>
      <c r="H170" s="135" t="str">
        <f t="shared" si="97"/>
        <v>P, S, T &amp; D Plant - Customer</v>
      </c>
      <c r="I170" s="42">
        <f>'Dep. Res. Class'!J$170</f>
        <v>139309.69942563874</v>
      </c>
      <c r="J170" s="135">
        <f t="shared" si="98"/>
        <v>107526.12168268554</v>
      </c>
      <c r="K170" s="135">
        <f t="shared" si="99"/>
        <v>30289.693821090368</v>
      </c>
      <c r="L170" s="135">
        <f t="shared" si="100"/>
        <v>72.582878653622245</v>
      </c>
      <c r="M170" s="135">
        <f t="shared" si="101"/>
        <v>907.62266342154408</v>
      </c>
      <c r="N170" s="135">
        <f t="shared" si="102"/>
        <v>513.67837978769285</v>
      </c>
      <c r="O170" s="135">
        <f t="shared" si="103"/>
        <v>0</v>
      </c>
      <c r="P170" s="135">
        <f t="shared" si="104"/>
        <v>0</v>
      </c>
      <c r="Q170" s="135">
        <f t="shared" si="105"/>
        <v>0</v>
      </c>
      <c r="R170" s="135">
        <f t="shared" si="106"/>
        <v>0</v>
      </c>
      <c r="S170" s="135">
        <f t="shared" si="107"/>
        <v>0</v>
      </c>
      <c r="T170" s="135">
        <f t="shared" si="108"/>
        <v>0</v>
      </c>
      <c r="U170" s="135">
        <f t="shared" si="109"/>
        <v>0</v>
      </c>
      <c r="V170" s="135">
        <f t="shared" si="110"/>
        <v>0</v>
      </c>
      <c r="W170" s="135">
        <f t="shared" si="111"/>
        <v>0</v>
      </c>
      <c r="X170" s="135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 x14ac:dyDescent="0.2">
      <c r="A171" s="44">
        <f t="shared" si="96"/>
        <v>160</v>
      </c>
      <c r="B171" s="44"/>
      <c r="C171" s="141">
        <v>39900</v>
      </c>
      <c r="E171" s="137" t="s">
        <v>311</v>
      </c>
      <c r="G171" s="43">
        <v>6.2</v>
      </c>
      <c r="H171" s="135" t="str">
        <f t="shared" si="97"/>
        <v>P, S, T &amp; D Plant - Customer</v>
      </c>
      <c r="I171" s="42">
        <f>'Dep. Res. Class'!J$171</f>
        <v>0</v>
      </c>
      <c r="J171" s="135">
        <f t="shared" si="98"/>
        <v>0</v>
      </c>
      <c r="K171" s="135">
        <f t="shared" si="99"/>
        <v>0</v>
      </c>
      <c r="L171" s="135">
        <f t="shared" si="100"/>
        <v>0</v>
      </c>
      <c r="M171" s="135">
        <f t="shared" si="101"/>
        <v>0</v>
      </c>
      <c r="N171" s="135">
        <f t="shared" si="102"/>
        <v>0</v>
      </c>
      <c r="O171" s="135">
        <f t="shared" si="103"/>
        <v>0</v>
      </c>
      <c r="P171" s="135">
        <f t="shared" si="104"/>
        <v>0</v>
      </c>
      <c r="Q171" s="135">
        <f t="shared" si="105"/>
        <v>0</v>
      </c>
      <c r="R171" s="135">
        <f t="shared" si="106"/>
        <v>0</v>
      </c>
      <c r="S171" s="135">
        <f t="shared" si="107"/>
        <v>0</v>
      </c>
      <c r="T171" s="135">
        <f t="shared" si="108"/>
        <v>0</v>
      </c>
      <c r="U171" s="135">
        <f t="shared" si="109"/>
        <v>0</v>
      </c>
      <c r="V171" s="135">
        <f t="shared" si="110"/>
        <v>0</v>
      </c>
      <c r="W171" s="135">
        <f t="shared" si="111"/>
        <v>0</v>
      </c>
      <c r="X171" s="135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 x14ac:dyDescent="0.2">
      <c r="A172" s="44">
        <f t="shared" si="96"/>
        <v>161</v>
      </c>
      <c r="B172" s="44"/>
      <c r="C172" s="141">
        <v>39901</v>
      </c>
      <c r="E172" s="137" t="s">
        <v>312</v>
      </c>
      <c r="G172" s="43">
        <v>6.2</v>
      </c>
      <c r="H172" s="135" t="str">
        <f t="shared" si="97"/>
        <v>P, S, T &amp; D Plant - Customer</v>
      </c>
      <c r="I172" s="42">
        <f>'Dep. Res. Class'!J$172</f>
        <v>-6709.3645559373699</v>
      </c>
      <c r="J172" s="135">
        <f t="shared" si="98"/>
        <v>-5178.6196699125585</v>
      </c>
      <c r="K172" s="135">
        <f t="shared" si="99"/>
        <v>-1458.7971905136217</v>
      </c>
      <c r="L172" s="135">
        <f t="shared" si="100"/>
        <v>-3.4957005536176675</v>
      </c>
      <c r="M172" s="135">
        <f t="shared" si="101"/>
        <v>-43.712471947270949</v>
      </c>
      <c r="N172" s="135">
        <f t="shared" si="102"/>
        <v>-24.739523010302261</v>
      </c>
      <c r="O172" s="135">
        <f t="shared" si="103"/>
        <v>0</v>
      </c>
      <c r="P172" s="135">
        <f t="shared" si="104"/>
        <v>0</v>
      </c>
      <c r="Q172" s="135">
        <f t="shared" si="105"/>
        <v>0</v>
      </c>
      <c r="R172" s="135">
        <f t="shared" si="106"/>
        <v>0</v>
      </c>
      <c r="S172" s="135">
        <f t="shared" si="107"/>
        <v>0</v>
      </c>
      <c r="T172" s="135">
        <f t="shared" si="108"/>
        <v>0</v>
      </c>
      <c r="U172" s="135">
        <f t="shared" si="109"/>
        <v>0</v>
      </c>
      <c r="V172" s="135">
        <f t="shared" si="110"/>
        <v>0</v>
      </c>
      <c r="W172" s="135">
        <f t="shared" si="111"/>
        <v>0</v>
      </c>
      <c r="X172" s="135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 x14ac:dyDescent="0.2">
      <c r="A173" s="44">
        <f t="shared" si="96"/>
        <v>162</v>
      </c>
      <c r="B173" s="44"/>
      <c r="C173" s="141">
        <v>39902</v>
      </c>
      <c r="E173" s="137" t="s">
        <v>313</v>
      </c>
      <c r="G173" s="43">
        <v>6.2</v>
      </c>
      <c r="H173" s="135" t="str">
        <f t="shared" si="97"/>
        <v>P, S, T &amp; D Plant - Customer</v>
      </c>
      <c r="I173" s="42">
        <f>'Dep. Res. Class'!J$173</f>
        <v>0</v>
      </c>
      <c r="J173" s="135">
        <f t="shared" si="98"/>
        <v>0</v>
      </c>
      <c r="K173" s="135">
        <f t="shared" si="99"/>
        <v>0</v>
      </c>
      <c r="L173" s="135">
        <f t="shared" si="100"/>
        <v>0</v>
      </c>
      <c r="M173" s="135">
        <f t="shared" si="101"/>
        <v>0</v>
      </c>
      <c r="N173" s="135">
        <f t="shared" si="102"/>
        <v>0</v>
      </c>
      <c r="O173" s="135">
        <f t="shared" si="103"/>
        <v>0</v>
      </c>
      <c r="P173" s="135">
        <f t="shared" si="104"/>
        <v>0</v>
      </c>
      <c r="Q173" s="135">
        <f t="shared" si="105"/>
        <v>0</v>
      </c>
      <c r="R173" s="135">
        <f t="shared" si="106"/>
        <v>0</v>
      </c>
      <c r="S173" s="135">
        <f t="shared" si="107"/>
        <v>0</v>
      </c>
      <c r="T173" s="135">
        <f t="shared" si="108"/>
        <v>0</v>
      </c>
      <c r="U173" s="135">
        <f t="shared" si="109"/>
        <v>0</v>
      </c>
      <c r="V173" s="135">
        <f t="shared" si="110"/>
        <v>0</v>
      </c>
      <c r="W173" s="135">
        <f t="shared" si="111"/>
        <v>0</v>
      </c>
      <c r="X173" s="135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 x14ac:dyDescent="0.2">
      <c r="A174" s="44">
        <f t="shared" si="96"/>
        <v>163</v>
      </c>
      <c r="B174" s="44"/>
      <c r="C174" s="141">
        <v>39903</v>
      </c>
      <c r="E174" s="137" t="s">
        <v>314</v>
      </c>
      <c r="G174" s="43">
        <v>6.2</v>
      </c>
      <c r="H174" s="135" t="str">
        <f t="shared" si="97"/>
        <v>P, S, T &amp; D Plant - Customer</v>
      </c>
      <c r="I174" s="42">
        <f>'Dep. Res. Class'!J$174</f>
        <v>0</v>
      </c>
      <c r="J174" s="135">
        <f t="shared" si="98"/>
        <v>0</v>
      </c>
      <c r="K174" s="135">
        <f t="shared" si="99"/>
        <v>0</v>
      </c>
      <c r="L174" s="135">
        <f t="shared" si="100"/>
        <v>0</v>
      </c>
      <c r="M174" s="135">
        <f t="shared" si="101"/>
        <v>0</v>
      </c>
      <c r="N174" s="135">
        <f t="shared" si="102"/>
        <v>0</v>
      </c>
      <c r="O174" s="135">
        <f t="shared" si="103"/>
        <v>0</v>
      </c>
      <c r="P174" s="135">
        <f t="shared" si="104"/>
        <v>0</v>
      </c>
      <c r="Q174" s="135">
        <f t="shared" si="105"/>
        <v>0</v>
      </c>
      <c r="R174" s="135">
        <f t="shared" si="106"/>
        <v>0</v>
      </c>
      <c r="S174" s="135">
        <f t="shared" si="107"/>
        <v>0</v>
      </c>
      <c r="T174" s="135">
        <f t="shared" si="108"/>
        <v>0</v>
      </c>
      <c r="U174" s="135">
        <f t="shared" si="109"/>
        <v>0</v>
      </c>
      <c r="V174" s="135">
        <f t="shared" si="110"/>
        <v>0</v>
      </c>
      <c r="W174" s="135">
        <f t="shared" si="111"/>
        <v>0</v>
      </c>
      <c r="X174" s="135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 x14ac:dyDescent="0.2">
      <c r="A175" s="44">
        <f t="shared" si="96"/>
        <v>164</v>
      </c>
      <c r="B175" s="44"/>
      <c r="C175" s="141">
        <v>39904</v>
      </c>
      <c r="E175" s="137" t="s">
        <v>315</v>
      </c>
      <c r="G175" s="43">
        <v>6.2</v>
      </c>
      <c r="H175" s="135" t="str">
        <f t="shared" si="97"/>
        <v>P, S, T &amp; D Plant - Customer</v>
      </c>
      <c r="I175" s="42">
        <f>'Dep. Res. Class'!J$175</f>
        <v>0</v>
      </c>
      <c r="J175" s="135">
        <f t="shared" si="98"/>
        <v>0</v>
      </c>
      <c r="K175" s="135">
        <f t="shared" si="99"/>
        <v>0</v>
      </c>
      <c r="L175" s="135">
        <f t="shared" si="100"/>
        <v>0</v>
      </c>
      <c r="M175" s="135">
        <f t="shared" si="101"/>
        <v>0</v>
      </c>
      <c r="N175" s="135">
        <f t="shared" si="102"/>
        <v>0</v>
      </c>
      <c r="O175" s="135">
        <f t="shared" si="103"/>
        <v>0</v>
      </c>
      <c r="P175" s="135">
        <f t="shared" si="104"/>
        <v>0</v>
      </c>
      <c r="Q175" s="135">
        <f t="shared" si="105"/>
        <v>0</v>
      </c>
      <c r="R175" s="135">
        <f t="shared" si="106"/>
        <v>0</v>
      </c>
      <c r="S175" s="135">
        <f t="shared" si="107"/>
        <v>0</v>
      </c>
      <c r="T175" s="135">
        <f t="shared" si="108"/>
        <v>0</v>
      </c>
      <c r="U175" s="135">
        <f t="shared" si="109"/>
        <v>0</v>
      </c>
      <c r="V175" s="135">
        <f t="shared" si="110"/>
        <v>0</v>
      </c>
      <c r="W175" s="135">
        <f t="shared" si="111"/>
        <v>0</v>
      </c>
      <c r="X175" s="135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 x14ac:dyDescent="0.2">
      <c r="A176" s="44">
        <f t="shared" si="96"/>
        <v>165</v>
      </c>
      <c r="B176" s="44"/>
      <c r="C176" s="141">
        <v>39905</v>
      </c>
      <c r="E176" s="137" t="s">
        <v>316</v>
      </c>
      <c r="G176" s="43">
        <v>6.2</v>
      </c>
      <c r="H176" s="135" t="str">
        <f t="shared" si="97"/>
        <v>P, S, T &amp; D Plant - Customer</v>
      </c>
      <c r="I176" s="42">
        <f>'Dep. Res. Class'!J$176</f>
        <v>0</v>
      </c>
      <c r="J176" s="135">
        <f t="shared" si="98"/>
        <v>0</v>
      </c>
      <c r="K176" s="135">
        <f t="shared" si="99"/>
        <v>0</v>
      </c>
      <c r="L176" s="135">
        <f t="shared" si="100"/>
        <v>0</v>
      </c>
      <c r="M176" s="135">
        <f t="shared" si="101"/>
        <v>0</v>
      </c>
      <c r="N176" s="135">
        <f t="shared" si="102"/>
        <v>0</v>
      </c>
      <c r="O176" s="135">
        <f t="shared" si="103"/>
        <v>0</v>
      </c>
      <c r="P176" s="135">
        <f t="shared" si="104"/>
        <v>0</v>
      </c>
      <c r="Q176" s="135">
        <f t="shared" si="105"/>
        <v>0</v>
      </c>
      <c r="R176" s="135">
        <f t="shared" si="106"/>
        <v>0</v>
      </c>
      <c r="S176" s="135">
        <f t="shared" si="107"/>
        <v>0</v>
      </c>
      <c r="T176" s="135">
        <f t="shared" si="108"/>
        <v>0</v>
      </c>
      <c r="U176" s="135">
        <f t="shared" si="109"/>
        <v>0</v>
      </c>
      <c r="V176" s="135">
        <f t="shared" si="110"/>
        <v>0</v>
      </c>
      <c r="W176" s="135">
        <f t="shared" si="111"/>
        <v>0</v>
      </c>
      <c r="X176" s="135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 x14ac:dyDescent="0.2">
      <c r="A177" s="44">
        <f t="shared" si="96"/>
        <v>166</v>
      </c>
      <c r="B177" s="44"/>
      <c r="C177" s="141">
        <v>39906</v>
      </c>
      <c r="E177" s="137" t="s">
        <v>317</v>
      </c>
      <c r="G177" s="43">
        <v>6.2</v>
      </c>
      <c r="H177" s="135" t="str">
        <f t="shared" si="97"/>
        <v>P, S, T &amp; D Plant - Customer</v>
      </c>
      <c r="I177" s="42">
        <f>'Dep. Res. Class'!J$177</f>
        <v>13546.967481218346</v>
      </c>
      <c r="J177" s="135">
        <f t="shared" si="98"/>
        <v>10456.220060932696</v>
      </c>
      <c r="K177" s="135">
        <f t="shared" si="99"/>
        <v>2945.4768684602673</v>
      </c>
      <c r="L177" s="135">
        <f t="shared" si="100"/>
        <v>7.0582156222273351</v>
      </c>
      <c r="M177" s="135">
        <f t="shared" si="101"/>
        <v>88.260435255275226</v>
      </c>
      <c r="N177" s="135">
        <f t="shared" si="102"/>
        <v>49.951900947882585</v>
      </c>
      <c r="O177" s="135">
        <f t="shared" si="103"/>
        <v>0</v>
      </c>
      <c r="P177" s="135">
        <f t="shared" si="104"/>
        <v>0</v>
      </c>
      <c r="Q177" s="135">
        <f t="shared" si="105"/>
        <v>0</v>
      </c>
      <c r="R177" s="135">
        <f t="shared" si="106"/>
        <v>0</v>
      </c>
      <c r="S177" s="135">
        <f t="shared" si="107"/>
        <v>0</v>
      </c>
      <c r="T177" s="135">
        <f t="shared" si="108"/>
        <v>0</v>
      </c>
      <c r="U177" s="135">
        <f t="shared" si="109"/>
        <v>0</v>
      </c>
      <c r="V177" s="135">
        <f t="shared" si="110"/>
        <v>0</v>
      </c>
      <c r="W177" s="135">
        <f t="shared" si="111"/>
        <v>0</v>
      </c>
      <c r="X177" s="135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 x14ac:dyDescent="0.2">
      <c r="A178" s="44">
        <f t="shared" si="96"/>
        <v>167</v>
      </c>
      <c r="B178" s="44"/>
      <c r="C178" s="141">
        <v>39907</v>
      </c>
      <c r="E178" s="137" t="s">
        <v>318</v>
      </c>
      <c r="G178" s="43">
        <v>6.2</v>
      </c>
      <c r="H178" s="135" t="str">
        <f t="shared" si="97"/>
        <v>P, S, T &amp; D Plant - Customer</v>
      </c>
      <c r="I178" s="42">
        <f>'Dep. Res. Class'!J$178</f>
        <v>8174.7050343484707</v>
      </c>
      <c r="J178" s="135">
        <f t="shared" si="98"/>
        <v>6309.6419837773647</v>
      </c>
      <c r="K178" s="135">
        <f t="shared" si="99"/>
        <v>1777.4018147265549</v>
      </c>
      <c r="L178" s="135">
        <f t="shared" si="100"/>
        <v>4.2591695049488436</v>
      </c>
      <c r="M178" s="135">
        <f t="shared" si="101"/>
        <v>53.259375237696915</v>
      </c>
      <c r="N178" s="135">
        <f t="shared" si="102"/>
        <v>30.142691101906131</v>
      </c>
      <c r="O178" s="135">
        <f t="shared" si="103"/>
        <v>0</v>
      </c>
      <c r="P178" s="135">
        <f t="shared" si="104"/>
        <v>0</v>
      </c>
      <c r="Q178" s="135">
        <f t="shared" si="105"/>
        <v>0</v>
      </c>
      <c r="R178" s="135">
        <f t="shared" si="106"/>
        <v>0</v>
      </c>
      <c r="S178" s="135">
        <f t="shared" si="107"/>
        <v>0</v>
      </c>
      <c r="T178" s="135">
        <f t="shared" si="108"/>
        <v>0</v>
      </c>
      <c r="U178" s="135">
        <f t="shared" si="109"/>
        <v>0</v>
      </c>
      <c r="V178" s="135">
        <f t="shared" si="110"/>
        <v>0</v>
      </c>
      <c r="W178" s="135">
        <f t="shared" si="111"/>
        <v>0</v>
      </c>
      <c r="X178" s="135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 x14ac:dyDescent="0.2">
      <c r="A179" s="44">
        <f t="shared" si="96"/>
        <v>168</v>
      </c>
      <c r="B179" s="44"/>
      <c r="C179" s="141">
        <v>39908</v>
      </c>
      <c r="E179" s="137" t="s">
        <v>319</v>
      </c>
      <c r="G179" s="43">
        <v>6.2</v>
      </c>
      <c r="H179" s="135" t="str">
        <f t="shared" si="97"/>
        <v>P, S, T &amp; D Plant - Customer</v>
      </c>
      <c r="I179" s="42">
        <f>'Dep. Res. Class'!J$179</f>
        <v>159892.08161494348</v>
      </c>
      <c r="J179" s="135">
        <f t="shared" si="98"/>
        <v>123412.62306005777</v>
      </c>
      <c r="K179" s="135">
        <f t="shared" si="99"/>
        <v>34764.859995398881</v>
      </c>
      <c r="L179" s="135">
        <f t="shared" si="100"/>
        <v>83.306672869015102</v>
      </c>
      <c r="M179" s="135">
        <f t="shared" si="101"/>
        <v>1041.7198341084177</v>
      </c>
      <c r="N179" s="135">
        <f t="shared" si="102"/>
        <v>589.57205250943093</v>
      </c>
      <c r="O179" s="135">
        <f t="shared" si="103"/>
        <v>0</v>
      </c>
      <c r="P179" s="135">
        <f t="shared" si="104"/>
        <v>0</v>
      </c>
      <c r="Q179" s="135">
        <f t="shared" si="105"/>
        <v>0</v>
      </c>
      <c r="R179" s="135">
        <f t="shared" si="106"/>
        <v>0</v>
      </c>
      <c r="S179" s="135">
        <f t="shared" si="107"/>
        <v>0</v>
      </c>
      <c r="T179" s="135">
        <f t="shared" si="108"/>
        <v>0</v>
      </c>
      <c r="U179" s="135">
        <f t="shared" si="109"/>
        <v>0</v>
      </c>
      <c r="V179" s="135">
        <f t="shared" si="110"/>
        <v>0</v>
      </c>
      <c r="W179" s="135">
        <f t="shared" si="111"/>
        <v>0</v>
      </c>
      <c r="X179" s="135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 x14ac:dyDescent="0.2">
      <c r="A180" s="44">
        <f t="shared" si="96"/>
        <v>169</v>
      </c>
      <c r="B180" s="44"/>
      <c r="C180" s="141">
        <v>39909</v>
      </c>
      <c r="E180" s="137" t="s">
        <v>320</v>
      </c>
      <c r="G180" s="43">
        <v>6.2</v>
      </c>
      <c r="H180" s="135" t="str">
        <f t="shared" si="97"/>
        <v>P, S, T &amp; D Plant - Customer</v>
      </c>
      <c r="I180" s="42">
        <f>'Dep. Res. Class'!J$180</f>
        <v>0</v>
      </c>
      <c r="J180" s="135">
        <f t="shared" si="98"/>
        <v>0</v>
      </c>
      <c r="K180" s="135">
        <f t="shared" si="99"/>
        <v>0</v>
      </c>
      <c r="L180" s="135">
        <f t="shared" si="100"/>
        <v>0</v>
      </c>
      <c r="M180" s="135">
        <f t="shared" si="101"/>
        <v>0</v>
      </c>
      <c r="N180" s="135">
        <f t="shared" si="102"/>
        <v>0</v>
      </c>
      <c r="O180" s="135">
        <f t="shared" si="103"/>
        <v>0</v>
      </c>
      <c r="P180" s="135">
        <f t="shared" si="104"/>
        <v>0</v>
      </c>
      <c r="Q180" s="135">
        <f t="shared" si="105"/>
        <v>0</v>
      </c>
      <c r="R180" s="135">
        <f t="shared" si="106"/>
        <v>0</v>
      </c>
      <c r="S180" s="135">
        <f t="shared" si="107"/>
        <v>0</v>
      </c>
      <c r="T180" s="135">
        <f t="shared" si="108"/>
        <v>0</v>
      </c>
      <c r="U180" s="135">
        <f t="shared" si="109"/>
        <v>0</v>
      </c>
      <c r="V180" s="135">
        <f t="shared" si="110"/>
        <v>0</v>
      </c>
      <c r="W180" s="135">
        <f t="shared" si="111"/>
        <v>0</v>
      </c>
      <c r="X180" s="135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 x14ac:dyDescent="0.2">
      <c r="A181" s="44">
        <f t="shared" si="96"/>
        <v>170</v>
      </c>
      <c r="B181" s="44"/>
      <c r="C181" s="141">
        <v>39924</v>
      </c>
      <c r="E181" s="137" t="s">
        <v>321</v>
      </c>
      <c r="G181" s="43">
        <v>6.2</v>
      </c>
      <c r="H181" s="135" t="str">
        <f t="shared" si="97"/>
        <v>P, S, T &amp; D Plant - Customer</v>
      </c>
      <c r="I181" s="42">
        <f>'Dep. Res. Class'!J$181</f>
        <v>0</v>
      </c>
      <c r="J181" s="135">
        <f t="shared" si="98"/>
        <v>0</v>
      </c>
      <c r="K181" s="135">
        <f t="shared" si="99"/>
        <v>0</v>
      </c>
      <c r="L181" s="135">
        <f t="shared" si="100"/>
        <v>0</v>
      </c>
      <c r="M181" s="135">
        <f t="shared" si="101"/>
        <v>0</v>
      </c>
      <c r="N181" s="135">
        <f t="shared" si="102"/>
        <v>0</v>
      </c>
      <c r="O181" s="135">
        <f t="shared" si="103"/>
        <v>0</v>
      </c>
      <c r="P181" s="135">
        <f t="shared" si="104"/>
        <v>0</v>
      </c>
      <c r="Q181" s="135">
        <f t="shared" si="105"/>
        <v>0</v>
      </c>
      <c r="R181" s="135">
        <f t="shared" si="106"/>
        <v>0</v>
      </c>
      <c r="S181" s="135">
        <f t="shared" si="107"/>
        <v>0</v>
      </c>
      <c r="T181" s="135">
        <f t="shared" si="108"/>
        <v>0</v>
      </c>
      <c r="U181" s="135">
        <f t="shared" si="109"/>
        <v>0</v>
      </c>
      <c r="V181" s="135">
        <f t="shared" si="110"/>
        <v>0</v>
      </c>
      <c r="W181" s="135">
        <f t="shared" si="111"/>
        <v>0</v>
      </c>
      <c r="X181" s="135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 x14ac:dyDescent="0.2">
      <c r="A182" s="44">
        <f t="shared" si="96"/>
        <v>171</v>
      </c>
      <c r="B182" s="44"/>
      <c r="C182" s="44"/>
      <c r="D182" s="44"/>
      <c r="E182" s="137" t="s">
        <v>355</v>
      </c>
      <c r="G182" s="43">
        <v>6.2</v>
      </c>
      <c r="H182" s="135" t="str">
        <f t="shared" si="97"/>
        <v>P, S, T &amp; D Plant - Customer</v>
      </c>
      <c r="I182" s="42">
        <f>'Dep. Res. Class'!J$182</f>
        <v>10135.190769355308</v>
      </c>
      <c r="J182" s="135">
        <f t="shared" si="98"/>
        <v>7822.8419157895487</v>
      </c>
      <c r="K182" s="135">
        <f t="shared" si="99"/>
        <v>2203.6644001660547</v>
      </c>
      <c r="L182" s="135">
        <f t="shared" si="100"/>
        <v>5.2806181104145011</v>
      </c>
      <c r="M182" s="135">
        <f t="shared" si="101"/>
        <v>66.032220859667788</v>
      </c>
      <c r="N182" s="135">
        <f t="shared" si="102"/>
        <v>37.371614429622788</v>
      </c>
      <c r="O182" s="135">
        <f t="shared" si="103"/>
        <v>0</v>
      </c>
      <c r="P182" s="135">
        <f t="shared" si="104"/>
        <v>0</v>
      </c>
      <c r="Q182" s="135">
        <f t="shared" si="105"/>
        <v>0</v>
      </c>
      <c r="R182" s="135">
        <f t="shared" si="106"/>
        <v>0</v>
      </c>
      <c r="S182" s="135">
        <f t="shared" si="107"/>
        <v>0</v>
      </c>
      <c r="T182" s="135">
        <f t="shared" si="108"/>
        <v>0</v>
      </c>
      <c r="U182" s="135">
        <f t="shared" si="109"/>
        <v>0</v>
      </c>
      <c r="V182" s="135">
        <f t="shared" si="110"/>
        <v>0</v>
      </c>
      <c r="W182" s="135">
        <f t="shared" si="111"/>
        <v>0</v>
      </c>
      <c r="X182" s="135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 x14ac:dyDescent="0.2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0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 x14ac:dyDescent="0.2">
      <c r="A184" s="44">
        <f t="shared" si="96"/>
        <v>173</v>
      </c>
      <c r="B184" s="44"/>
      <c r="C184" s="44"/>
      <c r="D184" s="44" t="s">
        <v>149</v>
      </c>
      <c r="E184" s="44"/>
      <c r="G184" s="43"/>
      <c r="H184" s="44"/>
      <c r="I184" s="42">
        <f>'Dep. Res. Class'!J$184</f>
        <v>393448.80499040138</v>
      </c>
      <c r="J184" s="135">
        <f>SUM(J148:J182)</f>
        <v>303683.26294385112</v>
      </c>
      <c r="K184" s="135">
        <f t="shared" ref="K184:X184" si="114">SUM(K148:K182)</f>
        <v>85546.404066390867</v>
      </c>
      <c r="L184" s="135">
        <f t="shared" si="114"/>
        <v>204.99395940678633</v>
      </c>
      <c r="M184" s="135">
        <f t="shared" si="114"/>
        <v>2563.3753699686049</v>
      </c>
      <c r="N184" s="135">
        <f t="shared" si="114"/>
        <v>1450.7686507841063</v>
      </c>
      <c r="O184" s="135">
        <f t="shared" si="114"/>
        <v>0</v>
      </c>
      <c r="P184" s="135">
        <f t="shared" si="114"/>
        <v>0</v>
      </c>
      <c r="Q184" s="135">
        <f t="shared" si="114"/>
        <v>0</v>
      </c>
      <c r="R184" s="135">
        <f t="shared" si="114"/>
        <v>0</v>
      </c>
      <c r="S184" s="135">
        <f t="shared" si="114"/>
        <v>0</v>
      </c>
      <c r="T184" s="135">
        <f t="shared" si="114"/>
        <v>0</v>
      </c>
      <c r="U184" s="135">
        <f t="shared" si="114"/>
        <v>0</v>
      </c>
      <c r="V184" s="135">
        <f t="shared" si="114"/>
        <v>0</v>
      </c>
      <c r="W184" s="135">
        <f t="shared" si="114"/>
        <v>0</v>
      </c>
      <c r="X184" s="135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 x14ac:dyDescent="0.2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0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 x14ac:dyDescent="0.2">
      <c r="A186" s="44">
        <f t="shared" si="96"/>
        <v>175</v>
      </c>
      <c r="B186" s="44"/>
      <c r="C186" s="44"/>
      <c r="D186" s="44" t="s">
        <v>350</v>
      </c>
      <c r="E186" s="44"/>
      <c r="G186" s="43"/>
      <c r="H186" s="44"/>
      <c r="I186" s="42"/>
      <c r="J186" s="150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 x14ac:dyDescent="0.2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0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 x14ac:dyDescent="0.2">
      <c r="A188" s="44">
        <f t="shared" si="96"/>
        <v>177</v>
      </c>
      <c r="B188" s="44"/>
      <c r="C188" s="44"/>
      <c r="D188" s="44" t="s">
        <v>148</v>
      </c>
      <c r="E188" s="44"/>
      <c r="G188" s="43"/>
      <c r="H188" s="44"/>
      <c r="I188" s="42"/>
      <c r="J188" s="150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 x14ac:dyDescent="0.2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0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 x14ac:dyDescent="0.2">
      <c r="A190" s="44">
        <f t="shared" si="96"/>
        <v>179</v>
      </c>
      <c r="B190" s="44"/>
      <c r="C190" s="138">
        <v>37400</v>
      </c>
      <c r="E190" s="137" t="s">
        <v>115</v>
      </c>
      <c r="G190" s="43">
        <v>6.2</v>
      </c>
      <c r="H190" s="135" t="str">
        <f t="shared" ref="H190:H224" si="115">VLOOKUP($G190,alloc,3)</f>
        <v>P, S, T &amp; D Plant - Customer</v>
      </c>
      <c r="I190" s="42">
        <f>'Dep. Res. Class'!J$190</f>
        <v>0</v>
      </c>
      <c r="J190" s="135">
        <f t="shared" ref="J190:J224" si="116">$I190*VLOOKUP($G190,alloc,6)</f>
        <v>0</v>
      </c>
      <c r="K190" s="135">
        <f t="shared" ref="K190:K224" si="117">$I190*VLOOKUP($G190,alloc,7)</f>
        <v>0</v>
      </c>
      <c r="L190" s="135">
        <f t="shared" ref="L190:L224" si="118">$I190*VLOOKUP($G190,alloc,8)</f>
        <v>0</v>
      </c>
      <c r="M190" s="135">
        <f t="shared" ref="M190:M224" si="119">$I190*VLOOKUP($G190,alloc,9)</f>
        <v>0</v>
      </c>
      <c r="N190" s="135">
        <f t="shared" ref="N190:N224" si="120">$I190*VLOOKUP($G190,alloc,10)</f>
        <v>0</v>
      </c>
      <c r="O190" s="135">
        <f t="shared" ref="O190:O224" si="121">$I190*VLOOKUP($G190,alloc,11)</f>
        <v>0</v>
      </c>
      <c r="P190" s="135">
        <f t="shared" ref="P190:P224" si="122">$I190*VLOOKUP($G190,alloc,12)</f>
        <v>0</v>
      </c>
      <c r="Q190" s="135">
        <f t="shared" ref="Q190:Q224" si="123">$I190*VLOOKUP($G190,alloc,13)</f>
        <v>0</v>
      </c>
      <c r="R190" s="135">
        <f t="shared" ref="R190:R224" si="124">$I190*VLOOKUP($G190,alloc,14)</f>
        <v>0</v>
      </c>
      <c r="S190" s="135">
        <f t="shared" ref="S190:S224" si="125">$I190*VLOOKUP($G190,alloc,15)</f>
        <v>0</v>
      </c>
      <c r="T190" s="135">
        <f t="shared" ref="T190:T224" si="126">$I190*VLOOKUP($G190,alloc,16)</f>
        <v>0</v>
      </c>
      <c r="U190" s="135">
        <f t="shared" ref="U190:U224" si="127">$I190*VLOOKUP($G190,alloc,17)</f>
        <v>0</v>
      </c>
      <c r="V190" s="135">
        <f t="shared" ref="V190:V224" si="128">$I190*VLOOKUP($G190,alloc,18)</f>
        <v>0</v>
      </c>
      <c r="W190" s="135">
        <f t="shared" ref="W190:W224" si="129">$I190*VLOOKUP($G190,alloc,19)</f>
        <v>0</v>
      </c>
      <c r="X190" s="135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 x14ac:dyDescent="0.2">
      <c r="A191" s="44">
        <f t="shared" si="96"/>
        <v>180</v>
      </c>
      <c r="B191" s="44"/>
      <c r="C191" s="138">
        <v>39000</v>
      </c>
      <c r="E191" s="137" t="s">
        <v>139</v>
      </c>
      <c r="G191" s="43">
        <v>6.2</v>
      </c>
      <c r="H191" s="135" t="str">
        <f t="shared" si="115"/>
        <v>P, S, T &amp; D Plant - Customer</v>
      </c>
      <c r="I191" s="42">
        <f>'Dep. Res. Class'!J$191</f>
        <v>35222.686260878661</v>
      </c>
      <c r="J191" s="135">
        <f t="shared" si="116"/>
        <v>27186.612737614338</v>
      </c>
      <c r="K191" s="135">
        <f t="shared" si="117"/>
        <v>7658.3639674553069</v>
      </c>
      <c r="L191" s="135">
        <f t="shared" si="118"/>
        <v>18.351658019997494</v>
      </c>
      <c r="M191" s="135">
        <f t="shared" si="119"/>
        <v>229.48085057081474</v>
      </c>
      <c r="N191" s="135">
        <f t="shared" si="120"/>
        <v>129.87704721821038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 x14ac:dyDescent="0.2">
      <c r="A192" s="44">
        <f t="shared" si="96"/>
        <v>181</v>
      </c>
      <c r="B192" s="44"/>
      <c r="C192" s="138">
        <v>36602</v>
      </c>
      <c r="E192" s="137" t="s">
        <v>139</v>
      </c>
      <c r="G192" s="43">
        <v>6.2</v>
      </c>
      <c r="H192" s="135" t="str">
        <f t="shared" si="115"/>
        <v>P, S, T &amp; D Plant - Customer</v>
      </c>
      <c r="I192" s="42">
        <f>'Dep. Res. Class'!J$192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 x14ac:dyDescent="0.2">
      <c r="A193" s="44">
        <f t="shared" si="96"/>
        <v>182</v>
      </c>
      <c r="B193" s="44"/>
      <c r="C193" s="138">
        <v>37503</v>
      </c>
      <c r="E193" s="137" t="s">
        <v>278</v>
      </c>
      <c r="G193" s="43">
        <v>6.2</v>
      </c>
      <c r="H193" s="135" t="str">
        <f t="shared" si="115"/>
        <v>P, S, T &amp; D Plant - Customer</v>
      </c>
      <c r="I193" s="42">
        <f>'Dep. Res. Class'!J$193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 x14ac:dyDescent="0.2">
      <c r="A194" s="44">
        <f t="shared" si="96"/>
        <v>183</v>
      </c>
      <c r="B194" s="44"/>
      <c r="C194" s="138">
        <v>39004</v>
      </c>
      <c r="E194" s="137" t="s">
        <v>293</v>
      </c>
      <c r="G194" s="43">
        <v>6.2</v>
      </c>
      <c r="H194" s="135" t="str">
        <f t="shared" si="115"/>
        <v>P, S, T &amp; D Plant - Customer</v>
      </c>
      <c r="I194" s="42">
        <f>'Dep. Res. Class'!J$194</f>
        <v>0</v>
      </c>
      <c r="J194" s="135">
        <f t="shared" si="116"/>
        <v>0</v>
      </c>
      <c r="K194" s="135">
        <f t="shared" si="117"/>
        <v>0</v>
      </c>
      <c r="L194" s="135">
        <f t="shared" si="118"/>
        <v>0</v>
      </c>
      <c r="M194" s="135">
        <f t="shared" si="119"/>
        <v>0</v>
      </c>
      <c r="N194" s="135">
        <f t="shared" si="120"/>
        <v>0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 x14ac:dyDescent="0.2">
      <c r="A195" s="44">
        <f t="shared" si="96"/>
        <v>184</v>
      </c>
      <c r="B195" s="44"/>
      <c r="C195" s="138">
        <v>39009</v>
      </c>
      <c r="E195" s="137" t="s">
        <v>294</v>
      </c>
      <c r="G195" s="43">
        <v>6.2</v>
      </c>
      <c r="H195" s="135" t="str">
        <f t="shared" si="115"/>
        <v>P, S, T &amp; D Plant - Customer</v>
      </c>
      <c r="I195" s="42">
        <f>'Dep. Res. Class'!J$195</f>
        <v>187004.85317391678</v>
      </c>
      <c r="J195" s="135">
        <f t="shared" si="116"/>
        <v>144339.60219951943</v>
      </c>
      <c r="K195" s="135">
        <f t="shared" si="117"/>
        <v>40659.909317508944</v>
      </c>
      <c r="L195" s="135">
        <f t="shared" si="118"/>
        <v>97.432918321714425</v>
      </c>
      <c r="M195" s="135">
        <f t="shared" si="119"/>
        <v>1218.3634277458489</v>
      </c>
      <c r="N195" s="135">
        <f t="shared" si="120"/>
        <v>689.54531082086226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 x14ac:dyDescent="0.2">
      <c r="A196" s="44">
        <f t="shared" si="96"/>
        <v>185</v>
      </c>
      <c r="B196" s="44"/>
      <c r="C196" s="138">
        <v>39100</v>
      </c>
      <c r="E196" s="137" t="s">
        <v>295</v>
      </c>
      <c r="G196" s="43">
        <v>6.2</v>
      </c>
      <c r="H196" s="135" t="str">
        <f t="shared" si="115"/>
        <v>P, S, T &amp; D Plant - Customer</v>
      </c>
      <c r="I196" s="42">
        <f>'Dep. Res. Class'!J$196</f>
        <v>45051.437467334406</v>
      </c>
      <c r="J196" s="135">
        <f t="shared" si="116"/>
        <v>34772.929430360709</v>
      </c>
      <c r="K196" s="135">
        <f t="shared" si="117"/>
        <v>9795.4001244109804</v>
      </c>
      <c r="L196" s="135">
        <f t="shared" si="118"/>
        <v>23.472615563342288</v>
      </c>
      <c r="M196" s="135">
        <f t="shared" si="119"/>
        <v>293.5165737465212</v>
      </c>
      <c r="N196" s="135">
        <f t="shared" si="120"/>
        <v>166.11872325286078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 x14ac:dyDescent="0.2">
      <c r="A197" s="44">
        <f t="shared" si="96"/>
        <v>186</v>
      </c>
      <c r="B197" s="44"/>
      <c r="C197" s="138">
        <v>39102</v>
      </c>
      <c r="E197" s="137" t="s">
        <v>296</v>
      </c>
      <c r="G197" s="43">
        <v>6.2</v>
      </c>
      <c r="H197" s="135" t="str">
        <f t="shared" si="115"/>
        <v>P, S, T &amp; D Plant - Customer</v>
      </c>
      <c r="I197" s="42">
        <f>'Dep. Res. Class'!J$197</f>
        <v>2.5289102798817135E-2</v>
      </c>
      <c r="J197" s="135">
        <f t="shared" si="116"/>
        <v>1.9519381320918291E-2</v>
      </c>
      <c r="K197" s="135">
        <f t="shared" si="117"/>
        <v>5.498534444797424E-3</v>
      </c>
      <c r="L197" s="135">
        <f t="shared" si="118"/>
        <v>1.3176080971198368E-5</v>
      </c>
      <c r="M197" s="135">
        <f t="shared" si="119"/>
        <v>1.647621302209151E-4</v>
      </c>
      <c r="N197" s="135">
        <f t="shared" si="120"/>
        <v>9.3248821909309301E-5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 x14ac:dyDescent="0.2">
      <c r="A198" s="44">
        <f t="shared" si="96"/>
        <v>187</v>
      </c>
      <c r="B198" s="44"/>
      <c r="C198" s="145">
        <v>39103</v>
      </c>
      <c r="E198" s="137" t="s">
        <v>297</v>
      </c>
      <c r="G198" s="43">
        <v>6.2</v>
      </c>
      <c r="H198" s="135" t="str">
        <f t="shared" si="115"/>
        <v>P, S, T &amp; D Plant - Customer</v>
      </c>
      <c r="I198" s="42">
        <f>'Dep. Res. Class'!J$198</f>
        <v>9.0318224281489782E-3</v>
      </c>
      <c r="J198" s="135">
        <f t="shared" si="116"/>
        <v>6.9712076146136769E-3</v>
      </c>
      <c r="K198" s="135">
        <f t="shared" si="117"/>
        <v>1.9637623017133661E-3</v>
      </c>
      <c r="L198" s="135">
        <f t="shared" si="118"/>
        <v>4.7057432039994174E-6</v>
      </c>
      <c r="M198" s="135">
        <f t="shared" si="119"/>
        <v>5.8843617936041121E-5</v>
      </c>
      <c r="N198" s="135">
        <f t="shared" si="120"/>
        <v>3.3303150681896183E-5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 x14ac:dyDescent="0.2">
      <c r="A199" s="44">
        <f t="shared" si="96"/>
        <v>188</v>
      </c>
      <c r="B199" s="44"/>
      <c r="C199" s="138">
        <v>39200</v>
      </c>
      <c r="E199" s="137" t="s">
        <v>298</v>
      </c>
      <c r="G199" s="43">
        <v>6.2</v>
      </c>
      <c r="H199" s="135" t="str">
        <f t="shared" si="115"/>
        <v>P, S, T &amp; D Plant - Customer</v>
      </c>
      <c r="I199" s="42">
        <f>'Dep. Res. Class'!J$199</f>
        <v>110.2885872059525</v>
      </c>
      <c r="J199" s="135">
        <f t="shared" si="116"/>
        <v>85.126190760671435</v>
      </c>
      <c r="K199" s="135">
        <f t="shared" si="117"/>
        <v>23.979719662033208</v>
      </c>
      <c r="L199" s="135">
        <f t="shared" si="118"/>
        <v>5.7462353124392879E-2</v>
      </c>
      <c r="M199" s="135">
        <f t="shared" si="119"/>
        <v>0.71854595679676858</v>
      </c>
      <c r="N199" s="135">
        <f t="shared" si="120"/>
        <v>0.40666847332670997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 x14ac:dyDescent="0.2">
      <c r="A200" s="44">
        <f t="shared" si="96"/>
        <v>189</v>
      </c>
      <c r="B200" s="44"/>
      <c r="C200" s="138">
        <v>39201</v>
      </c>
      <c r="E200" s="137" t="s">
        <v>299</v>
      </c>
      <c r="G200" s="43">
        <v>6.2</v>
      </c>
      <c r="H200" s="135" t="str">
        <f t="shared" si="115"/>
        <v>P, S, T &amp; D Plant - Customer</v>
      </c>
      <c r="I200" s="42">
        <f>'Dep. Res. Class'!J$200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 x14ac:dyDescent="0.2">
      <c r="A201" s="44">
        <f t="shared" si="96"/>
        <v>190</v>
      </c>
      <c r="B201" s="44"/>
      <c r="C201" s="138">
        <v>39202</v>
      </c>
      <c r="E201" s="137" t="s">
        <v>300</v>
      </c>
      <c r="G201" s="43">
        <v>6.2</v>
      </c>
      <c r="H201" s="135" t="str">
        <f t="shared" si="115"/>
        <v>P, S, T &amp; D Plant - Customer</v>
      </c>
      <c r="I201" s="42">
        <f>'Dep. Res. Class'!J$201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 x14ac:dyDescent="0.2">
      <c r="A202" s="44">
        <f t="shared" si="96"/>
        <v>191</v>
      </c>
      <c r="B202" s="44"/>
      <c r="C202" s="138">
        <v>39300</v>
      </c>
      <c r="E202" s="137" t="s">
        <v>186</v>
      </c>
      <c r="G202" s="43">
        <v>6.2</v>
      </c>
      <c r="H202" s="135" t="str">
        <f t="shared" si="115"/>
        <v>P, S, T &amp; D Plant - Customer</v>
      </c>
      <c r="I202" s="42">
        <f>'Dep. Res. Class'!J$202</f>
        <v>0</v>
      </c>
      <c r="J202" s="135">
        <f t="shared" si="116"/>
        <v>0</v>
      </c>
      <c r="K202" s="135">
        <f t="shared" si="117"/>
        <v>0</v>
      </c>
      <c r="L202" s="135">
        <f t="shared" si="118"/>
        <v>0</v>
      </c>
      <c r="M202" s="135">
        <f t="shared" si="119"/>
        <v>0</v>
      </c>
      <c r="N202" s="135">
        <f t="shared" si="120"/>
        <v>0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 x14ac:dyDescent="0.2">
      <c r="A203" s="44">
        <f t="shared" si="96"/>
        <v>192</v>
      </c>
      <c r="B203" s="44"/>
      <c r="C203" s="138">
        <v>39400</v>
      </c>
      <c r="E203" s="137" t="s">
        <v>301</v>
      </c>
      <c r="G203" s="43">
        <v>6.2</v>
      </c>
      <c r="H203" s="135" t="str">
        <f t="shared" si="115"/>
        <v>P, S, T &amp; D Plant - Customer</v>
      </c>
      <c r="I203" s="42">
        <f>'Dep. Res. Class'!J$203</f>
        <v>667.6095383839737</v>
      </c>
      <c r="J203" s="135">
        <f t="shared" si="116"/>
        <v>515.29408761027867</v>
      </c>
      <c r="K203" s="135">
        <f t="shared" si="117"/>
        <v>145.15635733234822</v>
      </c>
      <c r="L203" s="135">
        <f t="shared" si="118"/>
        <v>0.34783667118878753</v>
      </c>
      <c r="M203" s="135">
        <f t="shared" si="119"/>
        <v>4.3495718521532627</v>
      </c>
      <c r="N203" s="135">
        <f t="shared" si="120"/>
        <v>2.4616849180048885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 x14ac:dyDescent="0.2">
      <c r="A204" s="44">
        <f t="shared" si="96"/>
        <v>193</v>
      </c>
      <c r="B204" s="44"/>
      <c r="C204" s="138">
        <v>39600</v>
      </c>
      <c r="E204" s="137" t="s">
        <v>302</v>
      </c>
      <c r="G204" s="43">
        <v>6.2</v>
      </c>
      <c r="H204" s="135" t="str">
        <f t="shared" si="115"/>
        <v>P, S, T &amp; D Plant - Customer</v>
      </c>
      <c r="I204" s="42">
        <f>'Dep. Res. Class'!J$204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 x14ac:dyDescent="0.2">
      <c r="A205" s="44">
        <f t="shared" si="96"/>
        <v>194</v>
      </c>
      <c r="B205" s="44"/>
      <c r="C205" s="138">
        <v>39603</v>
      </c>
      <c r="E205" s="137" t="s">
        <v>303</v>
      </c>
      <c r="G205" s="43">
        <v>6.2</v>
      </c>
      <c r="H205" s="135" t="str">
        <f t="shared" si="115"/>
        <v>P, S, T &amp; D Plant - Customer</v>
      </c>
      <c r="I205" s="42">
        <f>'Dep. Res. Class'!J$205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 x14ac:dyDescent="0.2">
      <c r="A206" s="44">
        <f t="shared" ref="A206:A266" si="132">A205+1</f>
        <v>195</v>
      </c>
      <c r="B206" s="44"/>
      <c r="C206" s="136">
        <v>39604</v>
      </c>
      <c r="E206" s="137" t="s">
        <v>304</v>
      </c>
      <c r="G206" s="43">
        <v>6.2</v>
      </c>
      <c r="H206" s="135" t="str">
        <f t="shared" si="115"/>
        <v>P, S, T &amp; D Plant - Customer</v>
      </c>
      <c r="I206" s="42">
        <f>'Dep. Res. Class'!J$206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 x14ac:dyDescent="0.2">
      <c r="A207" s="44">
        <f t="shared" si="132"/>
        <v>196</v>
      </c>
      <c r="B207" s="44"/>
      <c r="C207" s="136">
        <v>39605</v>
      </c>
      <c r="E207" s="140" t="s">
        <v>305</v>
      </c>
      <c r="G207" s="43">
        <v>6.2</v>
      </c>
      <c r="H207" s="135" t="str">
        <f t="shared" si="115"/>
        <v>P, S, T &amp; D Plant - Customer</v>
      </c>
      <c r="I207" s="42">
        <f>'Dep. Res. Class'!J$207</f>
        <v>0</v>
      </c>
      <c r="J207" s="135">
        <f t="shared" si="116"/>
        <v>0</v>
      </c>
      <c r="K207" s="135">
        <f t="shared" si="117"/>
        <v>0</v>
      </c>
      <c r="L207" s="135">
        <f t="shared" si="118"/>
        <v>0</v>
      </c>
      <c r="M207" s="135">
        <f t="shared" si="119"/>
        <v>0</v>
      </c>
      <c r="N207" s="135">
        <f t="shared" si="120"/>
        <v>0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 x14ac:dyDescent="0.2">
      <c r="A208" s="44">
        <f t="shared" si="132"/>
        <v>197</v>
      </c>
      <c r="B208" s="44"/>
      <c r="C208" s="136">
        <v>39700</v>
      </c>
      <c r="E208" s="137" t="s">
        <v>306</v>
      </c>
      <c r="G208" s="43">
        <v>6.2</v>
      </c>
      <c r="H208" s="135" t="str">
        <f t="shared" si="115"/>
        <v>P, S, T &amp; D Plant - Customer</v>
      </c>
      <c r="I208" s="42">
        <f>'Dep. Res. Class'!J$208</f>
        <v>10976.848777556947</v>
      </c>
      <c r="J208" s="135">
        <f t="shared" si="116"/>
        <v>8472.4752275992814</v>
      </c>
      <c r="K208" s="135">
        <f t="shared" si="117"/>
        <v>2386.6635988981179</v>
      </c>
      <c r="L208" s="135">
        <f t="shared" si="118"/>
        <v>5.7191371893373422</v>
      </c>
      <c r="M208" s="135">
        <f t="shared" si="119"/>
        <v>71.515743444552882</v>
      </c>
      <c r="N208" s="135">
        <f t="shared" si="120"/>
        <v>40.475070425657954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 x14ac:dyDescent="0.2">
      <c r="A209" s="44">
        <f t="shared" si="132"/>
        <v>198</v>
      </c>
      <c r="B209" s="44"/>
      <c r="C209" s="136">
        <v>39701</v>
      </c>
      <c r="E209" s="137" t="s">
        <v>307</v>
      </c>
      <c r="G209" s="43">
        <v>6.2</v>
      </c>
      <c r="H209" s="135" t="str">
        <f t="shared" si="115"/>
        <v>P, S, T &amp; D Plant - Customer</v>
      </c>
      <c r="I209" s="42">
        <f>'Dep. Res. Class'!J$209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 x14ac:dyDescent="0.2">
      <c r="A210" s="44">
        <f t="shared" si="132"/>
        <v>199</v>
      </c>
      <c r="B210" s="44"/>
      <c r="C210" s="136">
        <v>39702</v>
      </c>
      <c r="E210" s="137" t="s">
        <v>308</v>
      </c>
      <c r="G210" s="43">
        <v>6.2</v>
      </c>
      <c r="H210" s="135" t="str">
        <f t="shared" si="115"/>
        <v>P, S, T &amp; D Plant - Customer</v>
      </c>
      <c r="I210" s="42">
        <f>'Dep. Res. Class'!J$210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 x14ac:dyDescent="0.2">
      <c r="A211" s="44">
        <f t="shared" si="132"/>
        <v>200</v>
      </c>
      <c r="B211" s="44"/>
      <c r="C211" s="136">
        <v>39705</v>
      </c>
      <c r="E211" s="137" t="s">
        <v>309</v>
      </c>
      <c r="G211" s="43">
        <v>6.2</v>
      </c>
      <c r="H211" s="135" t="str">
        <f t="shared" si="115"/>
        <v>P, S, T &amp; D Plant - Customer</v>
      </c>
      <c r="I211" s="42">
        <f>'Dep. Res. Class'!J$211</f>
        <v>0</v>
      </c>
      <c r="J211" s="135">
        <f t="shared" si="116"/>
        <v>0</v>
      </c>
      <c r="K211" s="135">
        <f t="shared" si="117"/>
        <v>0</v>
      </c>
      <c r="L211" s="135">
        <f t="shared" si="118"/>
        <v>0</v>
      </c>
      <c r="M211" s="135">
        <f t="shared" si="119"/>
        <v>0</v>
      </c>
      <c r="N211" s="135">
        <f t="shared" si="120"/>
        <v>0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 x14ac:dyDescent="0.2">
      <c r="A212" s="44">
        <f t="shared" si="132"/>
        <v>201</v>
      </c>
      <c r="B212" s="44"/>
      <c r="C212" s="136">
        <v>39800</v>
      </c>
      <c r="E212" s="137" t="s">
        <v>310</v>
      </c>
      <c r="G212" s="43">
        <v>6.2</v>
      </c>
      <c r="H212" s="135" t="str">
        <f t="shared" si="115"/>
        <v>P, S, T &amp; D Plant - Customer</v>
      </c>
      <c r="I212" s="42">
        <f>'Dep. Res. Class'!J$212</f>
        <v>1106.898920798993</v>
      </c>
      <c r="J212" s="135">
        <f t="shared" si="116"/>
        <v>854.35937726501993</v>
      </c>
      <c r="K212" s="135">
        <f t="shared" si="117"/>
        <v>240.66974187819105</v>
      </c>
      <c r="L212" s="135">
        <f t="shared" si="118"/>
        <v>0.57671440238132121</v>
      </c>
      <c r="M212" s="135">
        <f t="shared" si="119"/>
        <v>7.2116051558224692</v>
      </c>
      <c r="N212" s="135">
        <f t="shared" si="120"/>
        <v>4.0814820975783999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 x14ac:dyDescent="0.2">
      <c r="A213" s="44">
        <f t="shared" si="132"/>
        <v>202</v>
      </c>
      <c r="B213" s="44"/>
      <c r="C213" s="136">
        <v>39900</v>
      </c>
      <c r="E213" s="137" t="s">
        <v>311</v>
      </c>
      <c r="G213" s="43">
        <v>6.2</v>
      </c>
      <c r="H213" s="135" t="str">
        <f t="shared" si="115"/>
        <v>P, S, T &amp; D Plant - Customer</v>
      </c>
      <c r="I213" s="42">
        <f>'Dep. Res. Class'!J$213</f>
        <v>3271.2142895846146</v>
      </c>
      <c r="J213" s="135">
        <f t="shared" si="116"/>
        <v>2524.8851099543763</v>
      </c>
      <c r="K213" s="135">
        <f t="shared" si="117"/>
        <v>711.25039866720192</v>
      </c>
      <c r="L213" s="135">
        <f t="shared" si="118"/>
        <v>1.7043619418449301</v>
      </c>
      <c r="M213" s="135">
        <f t="shared" si="119"/>
        <v>21.312430063207632</v>
      </c>
      <c r="N213" s="135">
        <f t="shared" si="120"/>
        <v>12.061988957984353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 x14ac:dyDescent="0.2">
      <c r="A214" s="44">
        <f t="shared" si="132"/>
        <v>203</v>
      </c>
      <c r="B214" s="44"/>
      <c r="C214" s="136">
        <v>39901</v>
      </c>
      <c r="E214" s="137" t="s">
        <v>312</v>
      </c>
      <c r="G214" s="43">
        <v>6.2</v>
      </c>
      <c r="H214" s="135" t="str">
        <f t="shared" si="115"/>
        <v>P, S, T &amp; D Plant - Customer</v>
      </c>
      <c r="I214" s="42">
        <f>'Dep. Res. Class'!J$214</f>
        <v>517758.03352719877</v>
      </c>
      <c r="J214" s="135">
        <f t="shared" si="116"/>
        <v>399631.27868889441</v>
      </c>
      <c r="K214" s="135">
        <f t="shared" si="117"/>
        <v>112574.59009392149</v>
      </c>
      <c r="L214" s="135">
        <f t="shared" si="118"/>
        <v>269.7613208153</v>
      </c>
      <c r="M214" s="135">
        <f t="shared" si="119"/>
        <v>3373.2678150576135</v>
      </c>
      <c r="N214" s="135">
        <f t="shared" si="120"/>
        <v>1909.1356085100101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 x14ac:dyDescent="0.2">
      <c r="A215" s="44">
        <f t="shared" si="132"/>
        <v>204</v>
      </c>
      <c r="B215" s="44"/>
      <c r="C215" s="136">
        <v>39902</v>
      </c>
      <c r="E215" s="137" t="s">
        <v>313</v>
      </c>
      <c r="G215" s="43">
        <v>6.2</v>
      </c>
      <c r="H215" s="135" t="str">
        <f t="shared" si="115"/>
        <v>P, S, T &amp; D Plant - Customer</v>
      </c>
      <c r="I215" s="42">
        <f>'Dep. Res. Class'!J$215</f>
        <v>375964.59023031581</v>
      </c>
      <c r="J215" s="135">
        <f t="shared" si="116"/>
        <v>290188.08054398751</v>
      </c>
      <c r="K215" s="135">
        <f t="shared" si="117"/>
        <v>81744.863226315545</v>
      </c>
      <c r="L215" s="135">
        <f t="shared" si="118"/>
        <v>195.88436658218498</v>
      </c>
      <c r="M215" s="135">
        <f t="shared" si="119"/>
        <v>2449.4632042413805</v>
      </c>
      <c r="N215" s="135">
        <f t="shared" si="120"/>
        <v>1386.2988891892585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 x14ac:dyDescent="0.2">
      <c r="A216" s="44">
        <f t="shared" si="132"/>
        <v>205</v>
      </c>
      <c r="B216" s="44"/>
      <c r="C216" s="136">
        <v>39903</v>
      </c>
      <c r="E216" s="137" t="s">
        <v>314</v>
      </c>
      <c r="G216" s="43">
        <v>6.2</v>
      </c>
      <c r="H216" s="135" t="str">
        <f t="shared" si="115"/>
        <v>P, S, T &amp; D Plant - Customer</v>
      </c>
      <c r="I216" s="42">
        <f>'Dep. Res. Class'!J$216</f>
        <v>52021.960314308977</v>
      </c>
      <c r="J216" s="135">
        <f t="shared" si="116"/>
        <v>40153.123996323469</v>
      </c>
      <c r="K216" s="135">
        <f t="shared" si="117"/>
        <v>11310.980185801289</v>
      </c>
      <c r="L216" s="135">
        <f t="shared" si="118"/>
        <v>27.104384320580326</v>
      </c>
      <c r="M216" s="135">
        <f t="shared" si="119"/>
        <v>338.93052939997392</v>
      </c>
      <c r="N216" s="135">
        <f t="shared" si="120"/>
        <v>191.82121846367173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 x14ac:dyDescent="0.2">
      <c r="A217" s="44">
        <f t="shared" si="132"/>
        <v>206</v>
      </c>
      <c r="B217" s="44"/>
      <c r="C217" s="136">
        <v>39904</v>
      </c>
      <c r="E217" s="137" t="s">
        <v>315</v>
      </c>
      <c r="G217" s="43">
        <v>6.2</v>
      </c>
      <c r="H217" s="135" t="str">
        <f t="shared" si="115"/>
        <v>P, S, T &amp; D Plant - Customer</v>
      </c>
      <c r="I217" s="42">
        <f>'Dep. Res. Class'!J$217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 x14ac:dyDescent="0.2">
      <c r="A218" s="44">
        <f t="shared" si="132"/>
        <v>207</v>
      </c>
      <c r="B218" s="44"/>
      <c r="C218" s="136">
        <v>39905</v>
      </c>
      <c r="E218" s="137" t="s">
        <v>316</v>
      </c>
      <c r="G218" s="43">
        <v>6.2</v>
      </c>
      <c r="H218" s="135" t="str">
        <f t="shared" si="115"/>
        <v>P, S, T &amp; D Plant - Customer</v>
      </c>
      <c r="I218" s="42">
        <f>'Dep. Res. Class'!J$218</f>
        <v>0</v>
      </c>
      <c r="J218" s="135">
        <f t="shared" si="116"/>
        <v>0</v>
      </c>
      <c r="K218" s="135">
        <f t="shared" si="117"/>
        <v>0</v>
      </c>
      <c r="L218" s="135">
        <f t="shared" si="118"/>
        <v>0</v>
      </c>
      <c r="M218" s="135">
        <f t="shared" si="119"/>
        <v>0</v>
      </c>
      <c r="N218" s="135">
        <f t="shared" si="120"/>
        <v>0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 x14ac:dyDescent="0.2">
      <c r="A219" s="44">
        <f t="shared" si="132"/>
        <v>208</v>
      </c>
      <c r="B219" s="44"/>
      <c r="C219" s="136">
        <v>39906</v>
      </c>
      <c r="E219" s="137" t="s">
        <v>317</v>
      </c>
      <c r="G219" s="43">
        <v>6.2</v>
      </c>
      <c r="H219" s="135" t="str">
        <f t="shared" si="115"/>
        <v>P, S, T &amp; D Plant - Customer</v>
      </c>
      <c r="I219" s="42">
        <f>'Dep. Res. Class'!J$219</f>
        <v>36463.334219037861</v>
      </c>
      <c r="J219" s="135">
        <f t="shared" si="116"/>
        <v>28144.206242333723</v>
      </c>
      <c r="K219" s="135">
        <f t="shared" si="117"/>
        <v>7928.1143649318446</v>
      </c>
      <c r="L219" s="135">
        <f t="shared" si="118"/>
        <v>18.998058095298784</v>
      </c>
      <c r="M219" s="135">
        <f t="shared" si="119"/>
        <v>237.56384987951694</v>
      </c>
      <c r="N219" s="135">
        <f t="shared" si="120"/>
        <v>134.45170379748399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 x14ac:dyDescent="0.2">
      <c r="A220" s="44">
        <f t="shared" si="132"/>
        <v>209</v>
      </c>
      <c r="B220" s="44"/>
      <c r="C220" s="136">
        <v>39907</v>
      </c>
      <c r="E220" s="137" t="s">
        <v>318</v>
      </c>
      <c r="G220" s="43">
        <v>6.2</v>
      </c>
      <c r="H220" s="135" t="str">
        <f t="shared" si="115"/>
        <v>P, S, T &amp; D Plant - Customer</v>
      </c>
      <c r="I220" s="42">
        <f>'Dep. Res. Class'!J$220</f>
        <v>35640.279124924047</v>
      </c>
      <c r="J220" s="135">
        <f t="shared" si="116"/>
        <v>27508.931580439301</v>
      </c>
      <c r="K220" s="135">
        <f t="shared" si="117"/>
        <v>7749.1599425091372</v>
      </c>
      <c r="L220" s="135">
        <f t="shared" si="118"/>
        <v>18.569231471828846</v>
      </c>
      <c r="M220" s="135">
        <f t="shared" si="119"/>
        <v>232.20152794685785</v>
      </c>
      <c r="N220" s="135">
        <f t="shared" si="120"/>
        <v>131.41684255692792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 x14ac:dyDescent="0.2">
      <c r="A221" s="44">
        <f t="shared" si="132"/>
        <v>210</v>
      </c>
      <c r="B221" s="44"/>
      <c r="C221" s="136">
        <v>39908</v>
      </c>
      <c r="E221" s="137" t="s">
        <v>319</v>
      </c>
      <c r="G221" s="43">
        <v>6.2</v>
      </c>
      <c r="H221" s="135" t="str">
        <f t="shared" si="115"/>
        <v>P, S, T &amp; D Plant - Customer</v>
      </c>
      <c r="I221" s="42">
        <f>'Dep. Res. Class'!J$221</f>
        <v>895.73761264812219</v>
      </c>
      <c r="J221" s="135">
        <f t="shared" si="116"/>
        <v>691.37462739822877</v>
      </c>
      <c r="K221" s="135">
        <f t="shared" si="117"/>
        <v>194.75756636477766</v>
      </c>
      <c r="L221" s="135">
        <f t="shared" si="118"/>
        <v>0.46669553313499185</v>
      </c>
      <c r="M221" s="135">
        <f t="shared" si="119"/>
        <v>5.835858960793364</v>
      </c>
      <c r="N221" s="135">
        <f t="shared" si="120"/>
        <v>3.3028643911875539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 x14ac:dyDescent="0.2">
      <c r="A222" s="44">
        <f t="shared" si="132"/>
        <v>211</v>
      </c>
      <c r="B222" s="44"/>
      <c r="C222" s="136">
        <v>39909</v>
      </c>
      <c r="E222" s="137" t="s">
        <v>320</v>
      </c>
      <c r="G222" s="43">
        <v>6.2</v>
      </c>
      <c r="H222" s="135" t="str">
        <f t="shared" si="115"/>
        <v>P, S, T &amp; D Plant - Customer</v>
      </c>
      <c r="I222" s="42">
        <f>'Dep. Res. Class'!J$222</f>
        <v>979462.00348222768</v>
      </c>
      <c r="J222" s="135">
        <f t="shared" si="116"/>
        <v>755997.25650268793</v>
      </c>
      <c r="K222" s="135">
        <f t="shared" si="117"/>
        <v>212961.51177689183</v>
      </c>
      <c r="L222" s="135">
        <f t="shared" si="118"/>
        <v>510.31745842314524</v>
      </c>
      <c r="M222" s="135">
        <f t="shared" si="119"/>
        <v>6381.3353699414538</v>
      </c>
      <c r="N222" s="135">
        <f t="shared" si="120"/>
        <v>3611.5823742834223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 x14ac:dyDescent="0.2">
      <c r="A223" s="44">
        <f t="shared" si="132"/>
        <v>212</v>
      </c>
      <c r="B223" s="44"/>
      <c r="C223" s="136">
        <v>39924</v>
      </c>
      <c r="E223" s="137" t="s">
        <v>321</v>
      </c>
      <c r="G223" s="43">
        <v>6.2</v>
      </c>
      <c r="H223" s="135" t="str">
        <f t="shared" si="115"/>
        <v>P, S, T &amp; D Plant - Customer</v>
      </c>
      <c r="I223" s="42">
        <f>'Dep. Res. Class'!J$223</f>
        <v>0</v>
      </c>
      <c r="J223" s="135">
        <f t="shared" si="116"/>
        <v>0</v>
      </c>
      <c r="K223" s="135">
        <f t="shared" si="117"/>
        <v>0</v>
      </c>
      <c r="L223" s="135">
        <f t="shared" si="118"/>
        <v>0</v>
      </c>
      <c r="M223" s="135">
        <f t="shared" si="119"/>
        <v>0</v>
      </c>
      <c r="N223" s="135">
        <f t="shared" si="120"/>
        <v>0</v>
      </c>
      <c r="O223" s="135">
        <f t="shared" si="121"/>
        <v>0</v>
      </c>
      <c r="P223" s="135">
        <f t="shared" si="122"/>
        <v>0</v>
      </c>
      <c r="Q223" s="135">
        <f t="shared" si="123"/>
        <v>0</v>
      </c>
      <c r="R223" s="135">
        <f t="shared" si="124"/>
        <v>0</v>
      </c>
      <c r="S223" s="135">
        <f t="shared" si="125"/>
        <v>0</v>
      </c>
      <c r="T223" s="135">
        <f t="shared" si="126"/>
        <v>0</v>
      </c>
      <c r="U223" s="135">
        <f t="shared" si="127"/>
        <v>0</v>
      </c>
      <c r="V223" s="135">
        <f t="shared" si="128"/>
        <v>0</v>
      </c>
      <c r="W223" s="135">
        <f t="shared" si="129"/>
        <v>0</v>
      </c>
      <c r="X223" s="135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 x14ac:dyDescent="0.2">
      <c r="A224" s="44">
        <f t="shared" si="132"/>
        <v>213</v>
      </c>
      <c r="B224" s="44"/>
      <c r="C224" s="146"/>
      <c r="E224" s="137" t="s">
        <v>355</v>
      </c>
      <c r="G224" s="43">
        <v>6.2</v>
      </c>
      <c r="H224" s="135" t="str">
        <f t="shared" si="115"/>
        <v>P, S, T &amp; D Plant - Customer</v>
      </c>
      <c r="I224" s="42">
        <f>'Dep. Res. Class'!J$224</f>
        <v>0</v>
      </c>
      <c r="J224" s="135">
        <f t="shared" si="116"/>
        <v>0</v>
      </c>
      <c r="K224" s="135">
        <f t="shared" si="117"/>
        <v>0</v>
      </c>
      <c r="L224" s="135">
        <f t="shared" si="118"/>
        <v>0</v>
      </c>
      <c r="M224" s="135">
        <f t="shared" si="119"/>
        <v>0</v>
      </c>
      <c r="N224" s="135">
        <f t="shared" si="120"/>
        <v>0</v>
      </c>
      <c r="O224" s="135">
        <f t="shared" si="121"/>
        <v>0</v>
      </c>
      <c r="P224" s="135">
        <f t="shared" si="122"/>
        <v>0</v>
      </c>
      <c r="Q224" s="135">
        <f t="shared" si="123"/>
        <v>0</v>
      </c>
      <c r="R224" s="135">
        <f t="shared" si="124"/>
        <v>0</v>
      </c>
      <c r="S224" s="135">
        <f t="shared" si="125"/>
        <v>0</v>
      </c>
      <c r="T224" s="135">
        <f t="shared" si="126"/>
        <v>0</v>
      </c>
      <c r="U224" s="135">
        <f t="shared" si="127"/>
        <v>0</v>
      </c>
      <c r="V224" s="135">
        <f t="shared" si="128"/>
        <v>0</v>
      </c>
      <c r="W224" s="135">
        <f t="shared" si="129"/>
        <v>0</v>
      </c>
      <c r="X224" s="135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 x14ac:dyDescent="0.2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0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 x14ac:dyDescent="0.2">
      <c r="A226" s="44">
        <f t="shared" si="132"/>
        <v>215</v>
      </c>
      <c r="B226" s="44"/>
      <c r="C226" s="44"/>
      <c r="D226" s="44" t="s">
        <v>149</v>
      </c>
      <c r="E226" s="44"/>
      <c r="G226" s="43"/>
      <c r="H226" s="44"/>
      <c r="I226" s="42">
        <f>'Dep. Res. Class'!J$226</f>
        <v>2281617.8098472469</v>
      </c>
      <c r="J226" s="135">
        <f>SUM(J190:J224)</f>
        <v>1761065.5630333377</v>
      </c>
      <c r="K226" s="135">
        <f t="shared" ref="K226:X226" si="133">SUM(K190:K224)</f>
        <v>496085.37784484576</v>
      </c>
      <c r="L226" s="135">
        <f t="shared" si="133"/>
        <v>1188.7642375862283</v>
      </c>
      <c r="M226" s="135">
        <f t="shared" si="133"/>
        <v>14865.067127569055</v>
      </c>
      <c r="N226" s="135">
        <f t="shared" si="133"/>
        <v>8413.0376039084185</v>
      </c>
      <c r="O226" s="135">
        <f t="shared" si="133"/>
        <v>0</v>
      </c>
      <c r="P226" s="135">
        <f t="shared" si="133"/>
        <v>0</v>
      </c>
      <c r="Q226" s="135">
        <f t="shared" si="133"/>
        <v>0</v>
      </c>
      <c r="R226" s="135">
        <f t="shared" si="133"/>
        <v>0</v>
      </c>
      <c r="S226" s="135">
        <f t="shared" si="133"/>
        <v>0</v>
      </c>
      <c r="T226" s="135">
        <f t="shared" si="133"/>
        <v>0</v>
      </c>
      <c r="U226" s="135">
        <f t="shared" si="133"/>
        <v>0</v>
      </c>
      <c r="V226" s="135">
        <f t="shared" si="133"/>
        <v>0</v>
      </c>
      <c r="W226" s="135">
        <f t="shared" si="133"/>
        <v>0</v>
      </c>
      <c r="X226" s="135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 x14ac:dyDescent="0.2">
      <c r="A227" s="44">
        <f t="shared" si="132"/>
        <v>216</v>
      </c>
      <c r="B227" s="44"/>
      <c r="C227" s="44"/>
      <c r="D227" s="44"/>
      <c r="E227" s="44"/>
      <c r="G227" s="43"/>
      <c r="H227" s="135"/>
      <c r="I227" s="42">
        <f>SUM(I92:I99)</f>
        <v>643102.53222104174</v>
      </c>
      <c r="J227" s="42">
        <f t="shared" ref="J227:O227" si="134">SUM(J92:J99)</f>
        <v>496378.36718579842</v>
      </c>
      <c r="K227" s="42">
        <f t="shared" si="134"/>
        <v>139827.87183415773</v>
      </c>
      <c r="L227" s="42">
        <f t="shared" si="134"/>
        <v>335.06807674187206</v>
      </c>
      <c r="M227" s="42">
        <f t="shared" si="134"/>
        <v>4189.9051936377746</v>
      </c>
      <c r="N227" s="42">
        <f t="shared" si="134"/>
        <v>2371.3199307059126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 x14ac:dyDescent="0.2">
      <c r="A228" s="44">
        <f t="shared" si="132"/>
        <v>217</v>
      </c>
      <c r="B228" s="44"/>
      <c r="C228" s="44"/>
      <c r="D228" s="44" t="s">
        <v>352</v>
      </c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 x14ac:dyDescent="0.2">
      <c r="A229" s="44">
        <f t="shared" si="132"/>
        <v>218</v>
      </c>
      <c r="B229" s="44"/>
      <c r="C229" s="44"/>
      <c r="D229" s="44"/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 x14ac:dyDescent="0.2">
      <c r="A230" s="44">
        <f t="shared" si="132"/>
        <v>219</v>
      </c>
      <c r="B230" s="44"/>
      <c r="C230" s="44"/>
      <c r="D230" s="44" t="s">
        <v>148</v>
      </c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 x14ac:dyDescent="0.2">
      <c r="A231" s="44">
        <f t="shared" si="132"/>
        <v>220</v>
      </c>
      <c r="B231" s="44"/>
      <c r="C231" s="44"/>
      <c r="D231" s="44"/>
      <c r="E231" s="44"/>
      <c r="G231" s="43"/>
      <c r="H231" s="135"/>
      <c r="I231" s="42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 x14ac:dyDescent="0.2">
      <c r="A232" s="44">
        <f t="shared" si="132"/>
        <v>221</v>
      </c>
      <c r="B232" s="44"/>
      <c r="C232" s="138">
        <v>37400</v>
      </c>
      <c r="E232" s="137" t="s">
        <v>115</v>
      </c>
      <c r="G232" s="43">
        <v>6.2</v>
      </c>
      <c r="H232" s="135" t="str">
        <f t="shared" ref="H232:H266" si="136">VLOOKUP($G232,alloc,3)</f>
        <v>P, S, T &amp; D Plant - Customer</v>
      </c>
      <c r="I232" s="42">
        <f>'Dep. Res. Class'!J$232</f>
        <v>0</v>
      </c>
      <c r="J232" s="135">
        <f t="shared" ref="J232:J266" si="137">$I232*VLOOKUP($G232,alloc,6)</f>
        <v>0</v>
      </c>
      <c r="K232" s="135">
        <f t="shared" ref="K232:K266" si="138">$I232*VLOOKUP($G232,alloc,7)</f>
        <v>0</v>
      </c>
      <c r="L232" s="135">
        <f t="shared" ref="L232:L266" si="139">$I232*VLOOKUP($G232,alloc,8)</f>
        <v>0</v>
      </c>
      <c r="M232" s="135">
        <f t="shared" ref="M232:M266" si="140">$I232*VLOOKUP($G232,alloc,9)</f>
        <v>0</v>
      </c>
      <c r="N232" s="135">
        <f t="shared" ref="N232:N266" si="141">$I232*VLOOKUP($G232,alloc,10)</f>
        <v>0</v>
      </c>
      <c r="O232" s="135">
        <f t="shared" ref="O232:O266" si="142">$I232*VLOOKUP($G232,alloc,11)</f>
        <v>0</v>
      </c>
      <c r="P232" s="135">
        <f t="shared" ref="P232:P266" si="143">$I232*VLOOKUP($G232,alloc,12)</f>
        <v>0</v>
      </c>
      <c r="Q232" s="135">
        <f t="shared" ref="Q232:Q266" si="144">$I232*VLOOKUP($G232,alloc,13)</f>
        <v>0</v>
      </c>
      <c r="R232" s="135">
        <f t="shared" ref="R232:R266" si="145">$I232*VLOOKUP($G232,alloc,14)</f>
        <v>0</v>
      </c>
      <c r="S232" s="135">
        <f t="shared" ref="S232:S266" si="146">$I232*VLOOKUP($G232,alloc,15)</f>
        <v>0</v>
      </c>
      <c r="T232" s="135">
        <f t="shared" ref="T232:T266" si="147">$I232*VLOOKUP($G232,alloc,16)</f>
        <v>0</v>
      </c>
      <c r="U232" s="135">
        <f t="shared" ref="U232:U266" si="148">$I232*VLOOKUP($G232,alloc,17)</f>
        <v>0</v>
      </c>
      <c r="V232" s="135">
        <f t="shared" ref="V232:V266" si="149">$I232*VLOOKUP($G232,alloc,18)</f>
        <v>0</v>
      </c>
      <c r="W232" s="135">
        <f t="shared" ref="W232:W266" si="150">$I232*VLOOKUP($G232,alloc,19)</f>
        <v>0</v>
      </c>
      <c r="X232" s="135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 x14ac:dyDescent="0.2">
      <c r="A233" s="44">
        <f t="shared" si="132"/>
        <v>222</v>
      </c>
      <c r="B233" s="44"/>
      <c r="C233" s="138">
        <v>39001</v>
      </c>
      <c r="E233" s="137" t="s">
        <v>291</v>
      </c>
      <c r="G233" s="43">
        <v>6.2</v>
      </c>
      <c r="H233" s="135" t="str">
        <f t="shared" si="136"/>
        <v>P, S, T &amp; D Plant - Customer</v>
      </c>
      <c r="I233" s="42">
        <f>'Dep. Res. Class'!J$233</f>
        <v>0</v>
      </c>
      <c r="J233" s="135">
        <f t="shared" si="137"/>
        <v>0</v>
      </c>
      <c r="K233" s="135">
        <f t="shared" si="138"/>
        <v>0</v>
      </c>
      <c r="L233" s="135">
        <f t="shared" si="139"/>
        <v>0</v>
      </c>
      <c r="M233" s="135">
        <f t="shared" si="140"/>
        <v>0</v>
      </c>
      <c r="N233" s="135">
        <f t="shared" si="141"/>
        <v>0</v>
      </c>
      <c r="O233" s="135">
        <f t="shared" si="142"/>
        <v>0</v>
      </c>
      <c r="P233" s="135">
        <f t="shared" si="143"/>
        <v>0</v>
      </c>
      <c r="Q233" s="135">
        <f t="shared" si="144"/>
        <v>0</v>
      </c>
      <c r="R233" s="135">
        <f t="shared" si="145"/>
        <v>0</v>
      </c>
      <c r="S233" s="135">
        <f t="shared" si="146"/>
        <v>0</v>
      </c>
      <c r="T233" s="135">
        <f t="shared" si="147"/>
        <v>0</v>
      </c>
      <c r="U233" s="135">
        <f t="shared" si="148"/>
        <v>0</v>
      </c>
      <c r="V233" s="135">
        <f t="shared" si="149"/>
        <v>0</v>
      </c>
      <c r="W233" s="135">
        <f t="shared" si="150"/>
        <v>0</v>
      </c>
      <c r="X233" s="135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 x14ac:dyDescent="0.2">
      <c r="A234" s="44">
        <f t="shared" si="132"/>
        <v>223</v>
      </c>
      <c r="B234" s="44"/>
      <c r="C234" s="138">
        <v>36602</v>
      </c>
      <c r="E234" s="137" t="s">
        <v>139</v>
      </c>
      <c r="G234" s="43">
        <v>6.2</v>
      </c>
      <c r="H234" s="135" t="str">
        <f t="shared" si="136"/>
        <v>P, S, T &amp; D Plant - Customer</v>
      </c>
      <c r="I234" s="42">
        <f>'Dep. Res. Class'!J$234</f>
        <v>79350.255830798589</v>
      </c>
      <c r="J234" s="135">
        <f t="shared" si="137"/>
        <v>61246.455194378192</v>
      </c>
      <c r="K234" s="135">
        <f t="shared" si="138"/>
        <v>17252.890241307472</v>
      </c>
      <c r="L234" s="135">
        <f t="shared" si="139"/>
        <v>41.342921661926681</v>
      </c>
      <c r="M234" s="135">
        <f t="shared" si="140"/>
        <v>516.97829251848668</v>
      </c>
      <c r="N234" s="135">
        <f t="shared" si="141"/>
        <v>292.58918093252254</v>
      </c>
      <c r="O234" s="135">
        <f t="shared" si="142"/>
        <v>0</v>
      </c>
      <c r="P234" s="135">
        <f t="shared" si="143"/>
        <v>0</v>
      </c>
      <c r="Q234" s="135">
        <f t="shared" si="144"/>
        <v>0</v>
      </c>
      <c r="R234" s="135">
        <f t="shared" si="145"/>
        <v>0</v>
      </c>
      <c r="S234" s="135">
        <f t="shared" si="146"/>
        <v>0</v>
      </c>
      <c r="T234" s="135">
        <f t="shared" si="147"/>
        <v>0</v>
      </c>
      <c r="U234" s="135">
        <f t="shared" si="148"/>
        <v>0</v>
      </c>
      <c r="V234" s="135">
        <f t="shared" si="149"/>
        <v>0</v>
      </c>
      <c r="W234" s="135">
        <f t="shared" si="150"/>
        <v>0</v>
      </c>
      <c r="X234" s="135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 x14ac:dyDescent="0.2">
      <c r="A235" s="44">
        <f t="shared" si="132"/>
        <v>224</v>
      </c>
      <c r="B235" s="44"/>
      <c r="C235" s="138">
        <v>37503</v>
      </c>
      <c r="E235" s="137" t="s">
        <v>278</v>
      </c>
      <c r="G235" s="43">
        <v>6.2</v>
      </c>
      <c r="H235" s="135" t="str">
        <f t="shared" si="136"/>
        <v>P, S, T &amp; D Plant - Customer</v>
      </c>
      <c r="I235" s="42">
        <f>'Dep. Res. Class'!J$235</f>
        <v>0</v>
      </c>
      <c r="J235" s="135">
        <f t="shared" si="137"/>
        <v>0</v>
      </c>
      <c r="K235" s="135">
        <f t="shared" si="138"/>
        <v>0</v>
      </c>
      <c r="L235" s="135">
        <f t="shared" si="139"/>
        <v>0</v>
      </c>
      <c r="M235" s="135">
        <f t="shared" si="140"/>
        <v>0</v>
      </c>
      <c r="N235" s="135">
        <f t="shared" si="141"/>
        <v>0</v>
      </c>
      <c r="O235" s="135">
        <f t="shared" si="142"/>
        <v>0</v>
      </c>
      <c r="P235" s="135">
        <f t="shared" si="143"/>
        <v>0</v>
      </c>
      <c r="Q235" s="135">
        <f t="shared" si="144"/>
        <v>0</v>
      </c>
      <c r="R235" s="135">
        <f t="shared" si="145"/>
        <v>0</v>
      </c>
      <c r="S235" s="135">
        <f t="shared" si="146"/>
        <v>0</v>
      </c>
      <c r="T235" s="135">
        <f t="shared" si="147"/>
        <v>0</v>
      </c>
      <c r="U235" s="135">
        <f t="shared" si="148"/>
        <v>0</v>
      </c>
      <c r="V235" s="135">
        <f t="shared" si="149"/>
        <v>0</v>
      </c>
      <c r="W235" s="135">
        <f t="shared" si="150"/>
        <v>0</v>
      </c>
      <c r="X235" s="135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 x14ac:dyDescent="0.2">
      <c r="A236" s="44">
        <f t="shared" si="132"/>
        <v>225</v>
      </c>
      <c r="B236" s="44"/>
      <c r="C236" s="138">
        <v>39004</v>
      </c>
      <c r="E236" s="137" t="s">
        <v>293</v>
      </c>
      <c r="G236" s="43">
        <v>6.2</v>
      </c>
      <c r="H236" s="135" t="str">
        <f t="shared" si="136"/>
        <v>P, S, T &amp; D Plant - Customer</v>
      </c>
      <c r="I236" s="42">
        <f>'Dep. Res. Class'!J$236</f>
        <v>0</v>
      </c>
      <c r="J236" s="135">
        <f t="shared" si="137"/>
        <v>0</v>
      </c>
      <c r="K236" s="135">
        <f t="shared" si="138"/>
        <v>0</v>
      </c>
      <c r="L236" s="135">
        <f t="shared" si="139"/>
        <v>0</v>
      </c>
      <c r="M236" s="135">
        <f t="shared" si="140"/>
        <v>0</v>
      </c>
      <c r="N236" s="135">
        <f t="shared" si="141"/>
        <v>0</v>
      </c>
      <c r="O236" s="135">
        <f t="shared" si="142"/>
        <v>0</v>
      </c>
      <c r="P236" s="135">
        <f t="shared" si="143"/>
        <v>0</v>
      </c>
      <c r="Q236" s="135">
        <f t="shared" si="144"/>
        <v>0</v>
      </c>
      <c r="R236" s="135">
        <f t="shared" si="145"/>
        <v>0</v>
      </c>
      <c r="S236" s="135">
        <f t="shared" si="146"/>
        <v>0</v>
      </c>
      <c r="T236" s="135">
        <f t="shared" si="147"/>
        <v>0</v>
      </c>
      <c r="U236" s="135">
        <f t="shared" si="148"/>
        <v>0</v>
      </c>
      <c r="V236" s="135">
        <f t="shared" si="149"/>
        <v>0</v>
      </c>
      <c r="W236" s="135">
        <f t="shared" si="150"/>
        <v>0</v>
      </c>
      <c r="X236" s="135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 x14ac:dyDescent="0.2">
      <c r="A237" s="44">
        <f t="shared" si="132"/>
        <v>226</v>
      </c>
      <c r="B237" s="44"/>
      <c r="C237" s="138">
        <v>39009</v>
      </c>
      <c r="E237" s="137" t="s">
        <v>294</v>
      </c>
      <c r="G237" s="43">
        <v>6.2</v>
      </c>
      <c r="H237" s="135" t="str">
        <f t="shared" si="136"/>
        <v>P, S, T &amp; D Plant - Customer</v>
      </c>
      <c r="I237" s="42">
        <f>'Dep. Res. Class'!J$237</f>
        <v>38653.993316120199</v>
      </c>
      <c r="J237" s="135">
        <f t="shared" si="137"/>
        <v>29835.065368505995</v>
      </c>
      <c r="K237" s="135">
        <f t="shared" si="138"/>
        <v>8404.4228602525836</v>
      </c>
      <c r="L237" s="135">
        <f t="shared" si="139"/>
        <v>20.139431194735089</v>
      </c>
      <c r="M237" s="135">
        <f t="shared" si="140"/>
        <v>251.83630795343467</v>
      </c>
      <c r="N237" s="135">
        <f t="shared" si="141"/>
        <v>142.52934821345727</v>
      </c>
      <c r="O237" s="135">
        <f t="shared" si="142"/>
        <v>0</v>
      </c>
      <c r="P237" s="135">
        <f t="shared" si="143"/>
        <v>0</v>
      </c>
      <c r="Q237" s="135">
        <f t="shared" si="144"/>
        <v>0</v>
      </c>
      <c r="R237" s="135">
        <f t="shared" si="145"/>
        <v>0</v>
      </c>
      <c r="S237" s="135">
        <f t="shared" si="146"/>
        <v>0</v>
      </c>
      <c r="T237" s="135">
        <f t="shared" si="147"/>
        <v>0</v>
      </c>
      <c r="U237" s="135">
        <f t="shared" si="148"/>
        <v>0</v>
      </c>
      <c r="V237" s="135">
        <f t="shared" si="149"/>
        <v>0</v>
      </c>
      <c r="W237" s="135">
        <f t="shared" si="150"/>
        <v>0</v>
      </c>
      <c r="X237" s="135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 x14ac:dyDescent="0.2">
      <c r="A238" s="44">
        <f t="shared" si="132"/>
        <v>227</v>
      </c>
      <c r="B238" s="44"/>
      <c r="C238" s="138">
        <v>39100</v>
      </c>
      <c r="E238" s="137" t="s">
        <v>295</v>
      </c>
      <c r="G238" s="43">
        <v>6.2</v>
      </c>
      <c r="H238" s="135" t="str">
        <f t="shared" si="136"/>
        <v>P, S, T &amp; D Plant - Customer</v>
      </c>
      <c r="I238" s="42">
        <f>'Dep. Res. Class'!J$238</f>
        <v>21229.694012186905</v>
      </c>
      <c r="J238" s="135">
        <f t="shared" si="137"/>
        <v>16386.128683445208</v>
      </c>
      <c r="K238" s="135">
        <f t="shared" si="138"/>
        <v>4615.9092596981855</v>
      </c>
      <c r="L238" s="135">
        <f t="shared" si="139"/>
        <v>11.061055408870557</v>
      </c>
      <c r="M238" s="135">
        <f t="shared" si="140"/>
        <v>138.31450001261919</v>
      </c>
      <c r="N238" s="135">
        <f t="shared" si="141"/>
        <v>78.280513622023079</v>
      </c>
      <c r="O238" s="135">
        <f t="shared" si="142"/>
        <v>0</v>
      </c>
      <c r="P238" s="135">
        <f t="shared" si="143"/>
        <v>0</v>
      </c>
      <c r="Q238" s="135">
        <f t="shared" si="144"/>
        <v>0</v>
      </c>
      <c r="R238" s="135">
        <f t="shared" si="145"/>
        <v>0</v>
      </c>
      <c r="S238" s="135">
        <f t="shared" si="146"/>
        <v>0</v>
      </c>
      <c r="T238" s="135">
        <f t="shared" si="147"/>
        <v>0</v>
      </c>
      <c r="U238" s="135">
        <f t="shared" si="148"/>
        <v>0</v>
      </c>
      <c r="V238" s="135">
        <f t="shared" si="149"/>
        <v>0</v>
      </c>
      <c r="W238" s="135">
        <f t="shared" si="150"/>
        <v>0</v>
      </c>
      <c r="X238" s="135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 x14ac:dyDescent="0.2">
      <c r="A239" s="44">
        <f t="shared" si="132"/>
        <v>228</v>
      </c>
      <c r="B239" s="44"/>
      <c r="C239" s="138">
        <v>39102</v>
      </c>
      <c r="E239" s="137" t="s">
        <v>296</v>
      </c>
      <c r="G239" s="43">
        <v>6.2</v>
      </c>
      <c r="H239" s="135" t="str">
        <f t="shared" si="136"/>
        <v>P, S, T &amp; D Plant - Customer</v>
      </c>
      <c r="I239" s="42">
        <f>'Dep. Res. Class'!J$239</f>
        <v>0</v>
      </c>
      <c r="J239" s="135">
        <f t="shared" si="137"/>
        <v>0</v>
      </c>
      <c r="K239" s="135">
        <f t="shared" si="138"/>
        <v>0</v>
      </c>
      <c r="L239" s="135">
        <f t="shared" si="139"/>
        <v>0</v>
      </c>
      <c r="M239" s="135">
        <f t="shared" si="140"/>
        <v>0</v>
      </c>
      <c r="N239" s="135">
        <f t="shared" si="141"/>
        <v>0</v>
      </c>
      <c r="O239" s="135">
        <f t="shared" si="142"/>
        <v>0</v>
      </c>
      <c r="P239" s="135">
        <f t="shared" si="143"/>
        <v>0</v>
      </c>
      <c r="Q239" s="135">
        <f t="shared" si="144"/>
        <v>0</v>
      </c>
      <c r="R239" s="135">
        <f t="shared" si="145"/>
        <v>0</v>
      </c>
      <c r="S239" s="135">
        <f t="shared" si="146"/>
        <v>0</v>
      </c>
      <c r="T239" s="135">
        <f t="shared" si="147"/>
        <v>0</v>
      </c>
      <c r="U239" s="135">
        <f t="shared" si="148"/>
        <v>0</v>
      </c>
      <c r="V239" s="135">
        <f t="shared" si="149"/>
        <v>0</v>
      </c>
      <c r="W239" s="135">
        <f t="shared" si="150"/>
        <v>0</v>
      </c>
      <c r="X239" s="135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 x14ac:dyDescent="0.2">
      <c r="A240" s="44">
        <f t="shared" si="132"/>
        <v>229</v>
      </c>
      <c r="B240" s="44"/>
      <c r="C240" s="145">
        <v>39103</v>
      </c>
      <c r="E240" s="137" t="s">
        <v>297</v>
      </c>
      <c r="G240" s="43">
        <v>6.2</v>
      </c>
      <c r="H240" s="135" t="str">
        <f t="shared" si="136"/>
        <v>P, S, T &amp; D Plant - Customer</v>
      </c>
      <c r="I240" s="42">
        <f>'Dep. Res. Class'!J$240</f>
        <v>0</v>
      </c>
      <c r="J240" s="135">
        <f t="shared" si="137"/>
        <v>0</v>
      </c>
      <c r="K240" s="135">
        <f t="shared" si="138"/>
        <v>0</v>
      </c>
      <c r="L240" s="135">
        <f t="shared" si="139"/>
        <v>0</v>
      </c>
      <c r="M240" s="135">
        <f t="shared" si="140"/>
        <v>0</v>
      </c>
      <c r="N240" s="135">
        <f t="shared" si="141"/>
        <v>0</v>
      </c>
      <c r="O240" s="135">
        <f t="shared" si="142"/>
        <v>0</v>
      </c>
      <c r="P240" s="135">
        <f t="shared" si="143"/>
        <v>0</v>
      </c>
      <c r="Q240" s="135">
        <f t="shared" si="144"/>
        <v>0</v>
      </c>
      <c r="R240" s="135">
        <f t="shared" si="145"/>
        <v>0</v>
      </c>
      <c r="S240" s="135">
        <f t="shared" si="146"/>
        <v>0</v>
      </c>
      <c r="T240" s="135">
        <f t="shared" si="147"/>
        <v>0</v>
      </c>
      <c r="U240" s="135">
        <f t="shared" si="148"/>
        <v>0</v>
      </c>
      <c r="V240" s="135">
        <f t="shared" si="149"/>
        <v>0</v>
      </c>
      <c r="W240" s="135">
        <f t="shared" si="150"/>
        <v>0</v>
      </c>
      <c r="X240" s="135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 x14ac:dyDescent="0.2">
      <c r="A241" s="44">
        <f t="shared" si="132"/>
        <v>230</v>
      </c>
      <c r="B241" s="44"/>
      <c r="C241" s="138">
        <v>39200</v>
      </c>
      <c r="E241" s="137" t="s">
        <v>298</v>
      </c>
      <c r="G241" s="43">
        <v>6.2</v>
      </c>
      <c r="H241" s="135" t="str">
        <f t="shared" si="136"/>
        <v>P, S, T &amp; D Plant - Customer</v>
      </c>
      <c r="I241" s="42">
        <f>'Dep. Res. Class'!J$241</f>
        <v>866.39218356784227</v>
      </c>
      <c r="J241" s="135">
        <f t="shared" si="137"/>
        <v>668.72437266990596</v>
      </c>
      <c r="K241" s="135">
        <f t="shared" si="138"/>
        <v>188.3770769548162</v>
      </c>
      <c r="L241" s="135">
        <f t="shared" si="139"/>
        <v>0.45140603264253415</v>
      </c>
      <c r="M241" s="135">
        <f t="shared" si="140"/>
        <v>5.6446692833272323</v>
      </c>
      <c r="N241" s="135">
        <f t="shared" si="141"/>
        <v>3.1946586271504334</v>
      </c>
      <c r="O241" s="135">
        <f t="shared" si="142"/>
        <v>0</v>
      </c>
      <c r="P241" s="135">
        <f t="shared" si="143"/>
        <v>0</v>
      </c>
      <c r="Q241" s="135">
        <f t="shared" si="144"/>
        <v>0</v>
      </c>
      <c r="R241" s="135">
        <f t="shared" si="145"/>
        <v>0</v>
      </c>
      <c r="S241" s="135">
        <f t="shared" si="146"/>
        <v>0</v>
      </c>
      <c r="T241" s="135">
        <f t="shared" si="147"/>
        <v>0</v>
      </c>
      <c r="U241" s="135">
        <f t="shared" si="148"/>
        <v>0</v>
      </c>
      <c r="V241" s="135">
        <f t="shared" si="149"/>
        <v>0</v>
      </c>
      <c r="W241" s="135">
        <f t="shared" si="150"/>
        <v>0</v>
      </c>
      <c r="X241" s="135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 x14ac:dyDescent="0.2">
      <c r="A242" s="44">
        <f t="shared" si="132"/>
        <v>231</v>
      </c>
      <c r="B242" s="44"/>
      <c r="C242" s="138">
        <v>39201</v>
      </c>
      <c r="E242" s="137" t="s">
        <v>299</v>
      </c>
      <c r="G242" s="43">
        <v>6.2</v>
      </c>
      <c r="H242" s="135" t="str">
        <f t="shared" si="136"/>
        <v>P, S, T &amp; D Plant - Customer</v>
      </c>
      <c r="I242" s="42">
        <f>'Dep. Res. Class'!J$242</f>
        <v>0</v>
      </c>
      <c r="J242" s="135">
        <f t="shared" si="137"/>
        <v>0</v>
      </c>
      <c r="K242" s="135">
        <f t="shared" si="138"/>
        <v>0</v>
      </c>
      <c r="L242" s="135">
        <f t="shared" si="139"/>
        <v>0</v>
      </c>
      <c r="M242" s="135">
        <f t="shared" si="140"/>
        <v>0</v>
      </c>
      <c r="N242" s="135">
        <f t="shared" si="141"/>
        <v>0</v>
      </c>
      <c r="O242" s="135">
        <f t="shared" si="142"/>
        <v>0</v>
      </c>
      <c r="P242" s="135">
        <f t="shared" si="143"/>
        <v>0</v>
      </c>
      <c r="Q242" s="135">
        <f t="shared" si="144"/>
        <v>0</v>
      </c>
      <c r="R242" s="135">
        <f t="shared" si="145"/>
        <v>0</v>
      </c>
      <c r="S242" s="135">
        <f t="shared" si="146"/>
        <v>0</v>
      </c>
      <c r="T242" s="135">
        <f t="shared" si="147"/>
        <v>0</v>
      </c>
      <c r="U242" s="135">
        <f t="shared" si="148"/>
        <v>0</v>
      </c>
      <c r="V242" s="135">
        <f t="shared" si="149"/>
        <v>0</v>
      </c>
      <c r="W242" s="135">
        <f t="shared" si="150"/>
        <v>0</v>
      </c>
      <c r="X242" s="135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 x14ac:dyDescent="0.2">
      <c r="A243" s="44">
        <f t="shared" si="132"/>
        <v>232</v>
      </c>
      <c r="B243" s="44"/>
      <c r="C243" s="138">
        <v>39202</v>
      </c>
      <c r="E243" s="137" t="s">
        <v>300</v>
      </c>
      <c r="G243" s="43">
        <v>6.2</v>
      </c>
      <c r="H243" s="135" t="str">
        <f t="shared" si="136"/>
        <v>P, S, T &amp; D Plant - Customer</v>
      </c>
      <c r="I243" s="42">
        <f>'Dep. Res. Class'!J$243</f>
        <v>0</v>
      </c>
      <c r="J243" s="135">
        <f t="shared" si="137"/>
        <v>0</v>
      </c>
      <c r="K243" s="135">
        <f t="shared" si="138"/>
        <v>0</v>
      </c>
      <c r="L243" s="135">
        <f t="shared" si="139"/>
        <v>0</v>
      </c>
      <c r="M243" s="135">
        <f t="shared" si="140"/>
        <v>0</v>
      </c>
      <c r="N243" s="135">
        <f t="shared" si="141"/>
        <v>0</v>
      </c>
      <c r="O243" s="135">
        <f t="shared" si="142"/>
        <v>0</v>
      </c>
      <c r="P243" s="135">
        <f t="shared" si="143"/>
        <v>0</v>
      </c>
      <c r="Q243" s="135">
        <f t="shared" si="144"/>
        <v>0</v>
      </c>
      <c r="R243" s="135">
        <f t="shared" si="145"/>
        <v>0</v>
      </c>
      <c r="S243" s="135">
        <f t="shared" si="146"/>
        <v>0</v>
      </c>
      <c r="T243" s="135">
        <f t="shared" si="147"/>
        <v>0</v>
      </c>
      <c r="U243" s="135">
        <f t="shared" si="148"/>
        <v>0</v>
      </c>
      <c r="V243" s="135">
        <f t="shared" si="149"/>
        <v>0</v>
      </c>
      <c r="W243" s="135">
        <f t="shared" si="150"/>
        <v>0</v>
      </c>
      <c r="X243" s="135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 x14ac:dyDescent="0.2">
      <c r="A244" s="44">
        <f t="shared" si="132"/>
        <v>233</v>
      </c>
      <c r="B244" s="44"/>
      <c r="C244" s="138">
        <v>39300</v>
      </c>
      <c r="E244" s="137" t="s">
        <v>186</v>
      </c>
      <c r="G244" s="43">
        <v>6.2</v>
      </c>
      <c r="H244" s="135" t="str">
        <f t="shared" si="136"/>
        <v>P, S, T &amp; D Plant - Customer</v>
      </c>
      <c r="I244" s="42">
        <f>'Dep. Res. Class'!J$244</f>
        <v>0</v>
      </c>
      <c r="J244" s="135">
        <f t="shared" si="137"/>
        <v>0</v>
      </c>
      <c r="K244" s="135">
        <f t="shared" si="138"/>
        <v>0</v>
      </c>
      <c r="L244" s="135">
        <f t="shared" si="139"/>
        <v>0</v>
      </c>
      <c r="M244" s="135">
        <f t="shared" si="140"/>
        <v>0</v>
      </c>
      <c r="N244" s="135">
        <f t="shared" si="141"/>
        <v>0</v>
      </c>
      <c r="O244" s="135">
        <f t="shared" si="142"/>
        <v>0</v>
      </c>
      <c r="P244" s="135">
        <f t="shared" si="143"/>
        <v>0</v>
      </c>
      <c r="Q244" s="135">
        <f t="shared" si="144"/>
        <v>0</v>
      </c>
      <c r="R244" s="135">
        <f t="shared" si="145"/>
        <v>0</v>
      </c>
      <c r="S244" s="135">
        <f t="shared" si="146"/>
        <v>0</v>
      </c>
      <c r="T244" s="135">
        <f t="shared" si="147"/>
        <v>0</v>
      </c>
      <c r="U244" s="135">
        <f t="shared" si="148"/>
        <v>0</v>
      </c>
      <c r="V244" s="135">
        <f t="shared" si="149"/>
        <v>0</v>
      </c>
      <c r="W244" s="135">
        <f t="shared" si="150"/>
        <v>0</v>
      </c>
      <c r="X244" s="135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 x14ac:dyDescent="0.2">
      <c r="A245" s="44">
        <f t="shared" si="132"/>
        <v>234</v>
      </c>
      <c r="B245" s="44"/>
      <c r="C245" s="138">
        <v>39400</v>
      </c>
      <c r="E245" s="137" t="s">
        <v>301</v>
      </c>
      <c r="G245" s="43">
        <v>6.2</v>
      </c>
      <c r="H245" s="135" t="str">
        <f t="shared" si="136"/>
        <v>P, S, T &amp; D Plant - Customer</v>
      </c>
      <c r="I245" s="42">
        <f>'Dep. Res. Class'!J$245</f>
        <v>1416.4557938710402</v>
      </c>
      <c r="J245" s="135">
        <f t="shared" si="137"/>
        <v>1093.2906946025023</v>
      </c>
      <c r="K245" s="135">
        <f t="shared" si="138"/>
        <v>307.97577257256785</v>
      </c>
      <c r="L245" s="135">
        <f t="shared" si="139"/>
        <v>0.73799914455806015</v>
      </c>
      <c r="M245" s="135">
        <f t="shared" si="140"/>
        <v>9.228412562460143</v>
      </c>
      <c r="N245" s="135">
        <f t="shared" si="141"/>
        <v>5.2229149889519979</v>
      </c>
      <c r="O245" s="135">
        <f t="shared" si="142"/>
        <v>0</v>
      </c>
      <c r="P245" s="135">
        <f t="shared" si="143"/>
        <v>0</v>
      </c>
      <c r="Q245" s="135">
        <f t="shared" si="144"/>
        <v>0</v>
      </c>
      <c r="R245" s="135">
        <f t="shared" si="145"/>
        <v>0</v>
      </c>
      <c r="S245" s="135">
        <f t="shared" si="146"/>
        <v>0</v>
      </c>
      <c r="T245" s="135">
        <f t="shared" si="147"/>
        <v>0</v>
      </c>
      <c r="U245" s="135">
        <f t="shared" si="148"/>
        <v>0</v>
      </c>
      <c r="V245" s="135">
        <f t="shared" si="149"/>
        <v>0</v>
      </c>
      <c r="W245" s="135">
        <f t="shared" si="150"/>
        <v>0</v>
      </c>
      <c r="X245" s="135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 x14ac:dyDescent="0.2">
      <c r="A246" s="44">
        <f t="shared" si="132"/>
        <v>235</v>
      </c>
      <c r="B246" s="44"/>
      <c r="C246" s="138">
        <v>39500</v>
      </c>
      <c r="E246" s="137" t="s">
        <v>443</v>
      </c>
      <c r="G246" s="43">
        <v>6.2</v>
      </c>
      <c r="H246" s="135" t="str">
        <f t="shared" si="136"/>
        <v>P, S, T &amp; D Plant - Customer</v>
      </c>
      <c r="I246" s="42">
        <f>'Dep. Res. Class'!J$246</f>
        <v>165.03610313363285</v>
      </c>
      <c r="J246" s="135">
        <f t="shared" si="137"/>
        <v>127.38303349118635</v>
      </c>
      <c r="K246" s="135">
        <f t="shared" si="138"/>
        <v>35.883309302608609</v>
      </c>
      <c r="L246" s="135">
        <f t="shared" si="139"/>
        <v>8.5986801325411269E-2</v>
      </c>
      <c r="M246" s="135">
        <f t="shared" si="140"/>
        <v>1.0752338717579117</v>
      </c>
      <c r="N246" s="135">
        <f t="shared" si="141"/>
        <v>0.60853966675458138</v>
      </c>
      <c r="O246" s="135">
        <f t="shared" si="142"/>
        <v>0</v>
      </c>
      <c r="P246" s="135">
        <f t="shared" si="143"/>
        <v>0</v>
      </c>
      <c r="Q246" s="135">
        <f t="shared" si="144"/>
        <v>0</v>
      </c>
      <c r="R246" s="135">
        <f t="shared" si="145"/>
        <v>0</v>
      </c>
      <c r="S246" s="135">
        <f t="shared" si="146"/>
        <v>0</v>
      </c>
      <c r="T246" s="135">
        <f t="shared" si="147"/>
        <v>0</v>
      </c>
      <c r="U246" s="135">
        <f t="shared" si="148"/>
        <v>0</v>
      </c>
      <c r="V246" s="135">
        <f t="shared" si="149"/>
        <v>0</v>
      </c>
      <c r="W246" s="135">
        <f t="shared" si="150"/>
        <v>0</v>
      </c>
      <c r="X246" s="135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 x14ac:dyDescent="0.2">
      <c r="A247" s="44">
        <f t="shared" si="132"/>
        <v>236</v>
      </c>
      <c r="B247" s="44"/>
      <c r="C247" s="138">
        <v>39603</v>
      </c>
      <c r="E247" s="137" t="s">
        <v>303</v>
      </c>
      <c r="G247" s="43">
        <v>6.2</v>
      </c>
      <c r="H247" s="135" t="str">
        <f t="shared" si="136"/>
        <v>P, S, T &amp; D Plant - Customer</v>
      </c>
      <c r="I247" s="42">
        <f>'Dep. Res. Class'!J$247</f>
        <v>0</v>
      </c>
      <c r="J247" s="135">
        <f t="shared" si="137"/>
        <v>0</v>
      </c>
      <c r="K247" s="135">
        <f t="shared" si="138"/>
        <v>0</v>
      </c>
      <c r="L247" s="135">
        <f t="shared" si="139"/>
        <v>0</v>
      </c>
      <c r="M247" s="135">
        <f t="shared" si="140"/>
        <v>0</v>
      </c>
      <c r="N247" s="135">
        <f t="shared" si="141"/>
        <v>0</v>
      </c>
      <c r="O247" s="135">
        <f t="shared" si="142"/>
        <v>0</v>
      </c>
      <c r="P247" s="135">
        <f t="shared" si="143"/>
        <v>0</v>
      </c>
      <c r="Q247" s="135">
        <f t="shared" si="144"/>
        <v>0</v>
      </c>
      <c r="R247" s="135">
        <f t="shared" si="145"/>
        <v>0</v>
      </c>
      <c r="S247" s="135">
        <f t="shared" si="146"/>
        <v>0</v>
      </c>
      <c r="T247" s="135">
        <f t="shared" si="147"/>
        <v>0</v>
      </c>
      <c r="U247" s="135">
        <f t="shared" si="148"/>
        <v>0</v>
      </c>
      <c r="V247" s="135">
        <f t="shared" si="149"/>
        <v>0</v>
      </c>
      <c r="W247" s="135">
        <f t="shared" si="150"/>
        <v>0</v>
      </c>
      <c r="X247" s="135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 x14ac:dyDescent="0.2">
      <c r="A248" s="44">
        <f t="shared" si="132"/>
        <v>237</v>
      </c>
      <c r="B248" s="44"/>
      <c r="C248" s="136">
        <v>39604</v>
      </c>
      <c r="E248" s="137" t="s">
        <v>304</v>
      </c>
      <c r="G248" s="43">
        <v>6.2</v>
      </c>
      <c r="H248" s="135" t="str">
        <f t="shared" si="136"/>
        <v>P, S, T &amp; D Plant - Customer</v>
      </c>
      <c r="I248" s="42">
        <f>'Dep. Res. Class'!J$248</f>
        <v>0</v>
      </c>
      <c r="J248" s="135">
        <f t="shared" si="137"/>
        <v>0</v>
      </c>
      <c r="K248" s="135">
        <f t="shared" si="138"/>
        <v>0</v>
      </c>
      <c r="L248" s="135">
        <f t="shared" si="139"/>
        <v>0</v>
      </c>
      <c r="M248" s="135">
        <f t="shared" si="140"/>
        <v>0</v>
      </c>
      <c r="N248" s="135">
        <f t="shared" si="141"/>
        <v>0</v>
      </c>
      <c r="O248" s="135">
        <f t="shared" si="142"/>
        <v>0</v>
      </c>
      <c r="P248" s="135">
        <f t="shared" si="143"/>
        <v>0</v>
      </c>
      <c r="Q248" s="135">
        <f t="shared" si="144"/>
        <v>0</v>
      </c>
      <c r="R248" s="135">
        <f t="shared" si="145"/>
        <v>0</v>
      </c>
      <c r="S248" s="135">
        <f t="shared" si="146"/>
        <v>0</v>
      </c>
      <c r="T248" s="135">
        <f t="shared" si="147"/>
        <v>0</v>
      </c>
      <c r="U248" s="135">
        <f t="shared" si="148"/>
        <v>0</v>
      </c>
      <c r="V248" s="135">
        <f t="shared" si="149"/>
        <v>0</v>
      </c>
      <c r="W248" s="135">
        <f t="shared" si="150"/>
        <v>0</v>
      </c>
      <c r="X248" s="135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 x14ac:dyDescent="0.2">
      <c r="A249" s="44">
        <f t="shared" si="132"/>
        <v>238</v>
      </c>
      <c r="B249" s="44"/>
      <c r="C249" s="136">
        <v>39605</v>
      </c>
      <c r="E249" s="140" t="s">
        <v>305</v>
      </c>
      <c r="G249" s="43">
        <v>6.2</v>
      </c>
      <c r="H249" s="135" t="str">
        <f t="shared" si="136"/>
        <v>P, S, T &amp; D Plant - Customer</v>
      </c>
      <c r="I249" s="42">
        <f>'Dep. Res. Class'!J$249</f>
        <v>0</v>
      </c>
      <c r="J249" s="135">
        <f t="shared" si="137"/>
        <v>0</v>
      </c>
      <c r="K249" s="135">
        <f t="shared" si="138"/>
        <v>0</v>
      </c>
      <c r="L249" s="135">
        <f t="shared" si="139"/>
        <v>0</v>
      </c>
      <c r="M249" s="135">
        <f t="shared" si="140"/>
        <v>0</v>
      </c>
      <c r="N249" s="135">
        <f t="shared" si="141"/>
        <v>0</v>
      </c>
      <c r="O249" s="135">
        <f t="shared" si="142"/>
        <v>0</v>
      </c>
      <c r="P249" s="135">
        <f t="shared" si="143"/>
        <v>0</v>
      </c>
      <c r="Q249" s="135">
        <f t="shared" si="144"/>
        <v>0</v>
      </c>
      <c r="R249" s="135">
        <f t="shared" si="145"/>
        <v>0</v>
      </c>
      <c r="S249" s="135">
        <f t="shared" si="146"/>
        <v>0</v>
      </c>
      <c r="T249" s="135">
        <f t="shared" si="147"/>
        <v>0</v>
      </c>
      <c r="U249" s="135">
        <f t="shared" si="148"/>
        <v>0</v>
      </c>
      <c r="V249" s="135">
        <f t="shared" si="149"/>
        <v>0</v>
      </c>
      <c r="W249" s="135">
        <f t="shared" si="150"/>
        <v>0</v>
      </c>
      <c r="X249" s="135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 x14ac:dyDescent="0.2">
      <c r="A250" s="44">
        <f t="shared" si="132"/>
        <v>239</v>
      </c>
      <c r="B250" s="44"/>
      <c r="C250" s="136">
        <v>39700</v>
      </c>
      <c r="E250" s="137" t="s">
        <v>306</v>
      </c>
      <c r="G250" s="43">
        <v>6.2</v>
      </c>
      <c r="H250" s="135" t="str">
        <f t="shared" si="136"/>
        <v>P, S, T &amp; D Plant - Customer</v>
      </c>
      <c r="I250" s="42">
        <f>'Dep. Res. Class'!J$250</f>
        <v>27207.558210174793</v>
      </c>
      <c r="J250" s="135">
        <f t="shared" si="137"/>
        <v>21000.140168686543</v>
      </c>
      <c r="K250" s="135">
        <f t="shared" si="138"/>
        <v>5915.658501909149</v>
      </c>
      <c r="L250" s="135">
        <f t="shared" si="139"/>
        <v>14.175631016163369</v>
      </c>
      <c r="M250" s="135">
        <f t="shared" si="140"/>
        <v>177.26114225877652</v>
      </c>
      <c r="N250" s="135">
        <f t="shared" si="141"/>
        <v>100.32276630416574</v>
      </c>
      <c r="O250" s="135">
        <f t="shared" si="142"/>
        <v>0</v>
      </c>
      <c r="P250" s="135">
        <f t="shared" si="143"/>
        <v>0</v>
      </c>
      <c r="Q250" s="135">
        <f t="shared" si="144"/>
        <v>0</v>
      </c>
      <c r="R250" s="135">
        <f t="shared" si="145"/>
        <v>0</v>
      </c>
      <c r="S250" s="135">
        <f t="shared" si="146"/>
        <v>0</v>
      </c>
      <c r="T250" s="135">
        <f t="shared" si="147"/>
        <v>0</v>
      </c>
      <c r="U250" s="135">
        <f t="shared" si="148"/>
        <v>0</v>
      </c>
      <c r="V250" s="135">
        <f t="shared" si="149"/>
        <v>0</v>
      </c>
      <c r="W250" s="135">
        <f t="shared" si="150"/>
        <v>0</v>
      </c>
      <c r="X250" s="135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 x14ac:dyDescent="0.2">
      <c r="A251" s="44">
        <f t="shared" si="132"/>
        <v>240</v>
      </c>
      <c r="B251" s="44"/>
      <c r="C251" s="136">
        <v>39701</v>
      </c>
      <c r="E251" s="137" t="s">
        <v>307</v>
      </c>
      <c r="G251" s="43">
        <v>6.2</v>
      </c>
      <c r="H251" s="135" t="str">
        <f t="shared" si="136"/>
        <v>P, S, T &amp; D Plant - Customer</v>
      </c>
      <c r="I251" s="42">
        <f>'Dep. Res. Class'!J$251</f>
        <v>0</v>
      </c>
      <c r="J251" s="135">
        <f t="shared" si="137"/>
        <v>0</v>
      </c>
      <c r="K251" s="135">
        <f t="shared" si="138"/>
        <v>0</v>
      </c>
      <c r="L251" s="135">
        <f t="shared" si="139"/>
        <v>0</v>
      </c>
      <c r="M251" s="135">
        <f t="shared" si="140"/>
        <v>0</v>
      </c>
      <c r="N251" s="135">
        <f t="shared" si="141"/>
        <v>0</v>
      </c>
      <c r="O251" s="135">
        <f t="shared" si="142"/>
        <v>0</v>
      </c>
      <c r="P251" s="135">
        <f t="shared" si="143"/>
        <v>0</v>
      </c>
      <c r="Q251" s="135">
        <f t="shared" si="144"/>
        <v>0</v>
      </c>
      <c r="R251" s="135">
        <f t="shared" si="145"/>
        <v>0</v>
      </c>
      <c r="S251" s="135">
        <f t="shared" si="146"/>
        <v>0</v>
      </c>
      <c r="T251" s="135">
        <f t="shared" si="147"/>
        <v>0</v>
      </c>
      <c r="U251" s="135">
        <f t="shared" si="148"/>
        <v>0</v>
      </c>
      <c r="V251" s="135">
        <f t="shared" si="149"/>
        <v>0</v>
      </c>
      <c r="W251" s="135">
        <f t="shared" si="150"/>
        <v>0</v>
      </c>
      <c r="X251" s="135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 x14ac:dyDescent="0.2">
      <c r="A252" s="44">
        <f t="shared" si="132"/>
        <v>241</v>
      </c>
      <c r="B252" s="44"/>
      <c r="C252" s="136">
        <v>39702</v>
      </c>
      <c r="E252" s="137" t="s">
        <v>308</v>
      </c>
      <c r="G252" s="43">
        <v>6.2</v>
      </c>
      <c r="H252" s="135" t="str">
        <f t="shared" si="136"/>
        <v>P, S, T &amp; D Plant - Customer</v>
      </c>
      <c r="I252" s="42">
        <f>'Dep. Res. Class'!J$252</f>
        <v>0</v>
      </c>
      <c r="J252" s="135">
        <f t="shared" si="137"/>
        <v>0</v>
      </c>
      <c r="K252" s="135">
        <f t="shared" si="138"/>
        <v>0</v>
      </c>
      <c r="L252" s="135">
        <f t="shared" si="139"/>
        <v>0</v>
      </c>
      <c r="M252" s="135">
        <f t="shared" si="140"/>
        <v>0</v>
      </c>
      <c r="N252" s="135">
        <f t="shared" si="141"/>
        <v>0</v>
      </c>
      <c r="O252" s="135">
        <f t="shared" si="142"/>
        <v>0</v>
      </c>
      <c r="P252" s="135">
        <f t="shared" si="143"/>
        <v>0</v>
      </c>
      <c r="Q252" s="135">
        <f t="shared" si="144"/>
        <v>0</v>
      </c>
      <c r="R252" s="135">
        <f t="shared" si="145"/>
        <v>0</v>
      </c>
      <c r="S252" s="135">
        <f t="shared" si="146"/>
        <v>0</v>
      </c>
      <c r="T252" s="135">
        <f t="shared" si="147"/>
        <v>0</v>
      </c>
      <c r="U252" s="135">
        <f t="shared" si="148"/>
        <v>0</v>
      </c>
      <c r="V252" s="135">
        <f t="shared" si="149"/>
        <v>0</v>
      </c>
      <c r="W252" s="135">
        <f t="shared" si="150"/>
        <v>0</v>
      </c>
      <c r="X252" s="135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 x14ac:dyDescent="0.2">
      <c r="A253" s="44">
        <f t="shared" si="132"/>
        <v>242</v>
      </c>
      <c r="B253" s="44"/>
      <c r="C253" s="136">
        <v>39705</v>
      </c>
      <c r="E253" s="137" t="s">
        <v>309</v>
      </c>
      <c r="G253" s="43">
        <v>6.2</v>
      </c>
      <c r="H253" s="135" t="str">
        <f t="shared" si="136"/>
        <v>P, S, T &amp; D Plant - Customer</v>
      </c>
      <c r="I253" s="42">
        <f>'Dep. Res. Class'!J$253</f>
        <v>0</v>
      </c>
      <c r="J253" s="135">
        <f t="shared" si="137"/>
        <v>0</v>
      </c>
      <c r="K253" s="135">
        <f t="shared" si="138"/>
        <v>0</v>
      </c>
      <c r="L253" s="135">
        <f t="shared" si="139"/>
        <v>0</v>
      </c>
      <c r="M253" s="135">
        <f t="shared" si="140"/>
        <v>0</v>
      </c>
      <c r="N253" s="135">
        <f t="shared" si="141"/>
        <v>0</v>
      </c>
      <c r="O253" s="135">
        <f t="shared" si="142"/>
        <v>0</v>
      </c>
      <c r="P253" s="135">
        <f t="shared" si="143"/>
        <v>0</v>
      </c>
      <c r="Q253" s="135">
        <f t="shared" si="144"/>
        <v>0</v>
      </c>
      <c r="R253" s="135">
        <f t="shared" si="145"/>
        <v>0</v>
      </c>
      <c r="S253" s="135">
        <f t="shared" si="146"/>
        <v>0</v>
      </c>
      <c r="T253" s="135">
        <f t="shared" si="147"/>
        <v>0</v>
      </c>
      <c r="U253" s="135">
        <f t="shared" si="148"/>
        <v>0</v>
      </c>
      <c r="V253" s="135">
        <f t="shared" si="149"/>
        <v>0</v>
      </c>
      <c r="W253" s="135">
        <f t="shared" si="150"/>
        <v>0</v>
      </c>
      <c r="X253" s="135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 x14ac:dyDescent="0.2">
      <c r="A254" s="44">
        <f t="shared" si="132"/>
        <v>243</v>
      </c>
      <c r="B254" s="44"/>
      <c r="C254" s="136">
        <v>39800</v>
      </c>
      <c r="E254" s="137" t="s">
        <v>310</v>
      </c>
      <c r="G254" s="43">
        <v>6.2</v>
      </c>
      <c r="H254" s="135" t="str">
        <f t="shared" si="136"/>
        <v>P, S, T &amp; D Plant - Customer</v>
      </c>
      <c r="I254" s="42">
        <f>'Dep. Res. Class'!J$254</f>
        <v>1884.7777292533951</v>
      </c>
      <c r="J254" s="135">
        <f t="shared" si="137"/>
        <v>1454.764745714597</v>
      </c>
      <c r="K254" s="135">
        <f t="shared" si="138"/>
        <v>409.80161880521939</v>
      </c>
      <c r="L254" s="135">
        <f t="shared" si="139"/>
        <v>0.98200336211673378</v>
      </c>
      <c r="M254" s="135">
        <f t="shared" si="140"/>
        <v>12.279597110865225</v>
      </c>
      <c r="N254" s="135">
        <f t="shared" si="141"/>
        <v>6.9497642605969734</v>
      </c>
      <c r="O254" s="135">
        <f t="shared" si="142"/>
        <v>0</v>
      </c>
      <c r="P254" s="135">
        <f t="shared" si="143"/>
        <v>0</v>
      </c>
      <c r="Q254" s="135">
        <f t="shared" si="144"/>
        <v>0</v>
      </c>
      <c r="R254" s="135">
        <f t="shared" si="145"/>
        <v>0</v>
      </c>
      <c r="S254" s="135">
        <f t="shared" si="146"/>
        <v>0</v>
      </c>
      <c r="T254" s="135">
        <f t="shared" si="147"/>
        <v>0</v>
      </c>
      <c r="U254" s="135">
        <f t="shared" si="148"/>
        <v>0</v>
      </c>
      <c r="V254" s="135">
        <f t="shared" si="149"/>
        <v>0</v>
      </c>
      <c r="W254" s="135">
        <f t="shared" si="150"/>
        <v>0</v>
      </c>
      <c r="X254" s="135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 x14ac:dyDescent="0.2">
      <c r="A255" s="44">
        <f t="shared" si="132"/>
        <v>244</v>
      </c>
      <c r="B255" s="44"/>
      <c r="C255" s="136">
        <v>39900</v>
      </c>
      <c r="E255" s="137" t="s">
        <v>311</v>
      </c>
      <c r="G255" s="43">
        <v>6.2</v>
      </c>
      <c r="H255" s="135" t="str">
        <f t="shared" si="136"/>
        <v>P, S, T &amp; D Plant - Customer</v>
      </c>
      <c r="I255" s="42">
        <f>'Dep. Res. Class'!J$255</f>
        <v>12320.73884978452</v>
      </c>
      <c r="J255" s="135">
        <f t="shared" si="137"/>
        <v>9509.7561063196372</v>
      </c>
      <c r="K255" s="135">
        <f t="shared" si="138"/>
        <v>2678.8616223293898</v>
      </c>
      <c r="L255" s="135">
        <f t="shared" si="139"/>
        <v>6.4193282775276428</v>
      </c>
      <c r="M255" s="135">
        <f t="shared" si="140"/>
        <v>80.27137992736678</v>
      </c>
      <c r="N255" s="135">
        <f t="shared" si="141"/>
        <v>45.430412930600411</v>
      </c>
      <c r="O255" s="135">
        <f t="shared" si="142"/>
        <v>0</v>
      </c>
      <c r="P255" s="135">
        <f t="shared" si="143"/>
        <v>0</v>
      </c>
      <c r="Q255" s="135">
        <f t="shared" si="144"/>
        <v>0</v>
      </c>
      <c r="R255" s="135">
        <f t="shared" si="145"/>
        <v>0</v>
      </c>
      <c r="S255" s="135">
        <f t="shared" si="146"/>
        <v>0</v>
      </c>
      <c r="T255" s="135">
        <f t="shared" si="147"/>
        <v>0</v>
      </c>
      <c r="U255" s="135">
        <f t="shared" si="148"/>
        <v>0</v>
      </c>
      <c r="V255" s="135">
        <f t="shared" si="149"/>
        <v>0</v>
      </c>
      <c r="W255" s="135">
        <f t="shared" si="150"/>
        <v>0</v>
      </c>
      <c r="X255" s="135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 x14ac:dyDescent="0.2">
      <c r="A256" s="44">
        <f t="shared" si="132"/>
        <v>245</v>
      </c>
      <c r="B256" s="44"/>
      <c r="C256" s="136">
        <v>39901</v>
      </c>
      <c r="E256" s="137" t="s">
        <v>312</v>
      </c>
      <c r="G256" s="43">
        <v>6.2</v>
      </c>
      <c r="H256" s="135" t="str">
        <f t="shared" si="136"/>
        <v>P, S, T &amp; D Plant - Customer</v>
      </c>
      <c r="I256" s="42">
        <f>'Dep. Res. Class'!J$256</f>
        <v>131094.65166043167</v>
      </c>
      <c r="J256" s="135">
        <f t="shared" si="137"/>
        <v>101185.34118231386</v>
      </c>
      <c r="K256" s="135">
        <f t="shared" si="138"/>
        <v>28503.5204063198</v>
      </c>
      <c r="L256" s="135">
        <f t="shared" si="139"/>
        <v>68.302689854607465</v>
      </c>
      <c r="M256" s="135">
        <f t="shared" si="140"/>
        <v>854.10044950870429</v>
      </c>
      <c r="N256" s="135">
        <f t="shared" si="141"/>
        <v>483.38693243472096</v>
      </c>
      <c r="O256" s="135">
        <f t="shared" si="142"/>
        <v>0</v>
      </c>
      <c r="P256" s="135">
        <f t="shared" si="143"/>
        <v>0</v>
      </c>
      <c r="Q256" s="135">
        <f t="shared" si="144"/>
        <v>0</v>
      </c>
      <c r="R256" s="135">
        <f t="shared" si="145"/>
        <v>0</v>
      </c>
      <c r="S256" s="135">
        <f t="shared" si="146"/>
        <v>0</v>
      </c>
      <c r="T256" s="135">
        <f t="shared" si="147"/>
        <v>0</v>
      </c>
      <c r="U256" s="135">
        <f t="shared" si="148"/>
        <v>0</v>
      </c>
      <c r="V256" s="135">
        <f t="shared" si="149"/>
        <v>0</v>
      </c>
      <c r="W256" s="135">
        <f t="shared" si="150"/>
        <v>0</v>
      </c>
      <c r="X256" s="135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 x14ac:dyDescent="0.2">
      <c r="A257" s="44">
        <f t="shared" si="132"/>
        <v>246</v>
      </c>
      <c r="B257" s="44"/>
      <c r="C257" s="136">
        <v>39902</v>
      </c>
      <c r="E257" s="137" t="s">
        <v>313</v>
      </c>
      <c r="G257" s="43">
        <v>6.2</v>
      </c>
      <c r="H257" s="135" t="str">
        <f t="shared" si="136"/>
        <v>P, S, T &amp; D Plant - Customer</v>
      </c>
      <c r="I257" s="42">
        <f>'Dep. Res. Class'!J$257</f>
        <v>29992.116210918208</v>
      </c>
      <c r="J257" s="135">
        <f t="shared" si="137"/>
        <v>23149.399866000393</v>
      </c>
      <c r="K257" s="135">
        <f t="shared" si="138"/>
        <v>6521.0966703735548</v>
      </c>
      <c r="L257" s="135">
        <f t="shared" si="139"/>
        <v>15.62643620995259</v>
      </c>
      <c r="M257" s="135">
        <f t="shared" si="140"/>
        <v>195.40293683235214</v>
      </c>
      <c r="N257" s="135">
        <f t="shared" si="141"/>
        <v>110.59030150195892</v>
      </c>
      <c r="O257" s="135">
        <f t="shared" si="142"/>
        <v>0</v>
      </c>
      <c r="P257" s="135">
        <f t="shared" si="143"/>
        <v>0</v>
      </c>
      <c r="Q257" s="135">
        <f t="shared" si="144"/>
        <v>0</v>
      </c>
      <c r="R257" s="135">
        <f t="shared" si="145"/>
        <v>0</v>
      </c>
      <c r="S257" s="135">
        <f t="shared" si="146"/>
        <v>0</v>
      </c>
      <c r="T257" s="135">
        <f t="shared" si="147"/>
        <v>0</v>
      </c>
      <c r="U257" s="135">
        <f t="shared" si="148"/>
        <v>0</v>
      </c>
      <c r="V257" s="135">
        <f t="shared" si="149"/>
        <v>0</v>
      </c>
      <c r="W257" s="135">
        <f t="shared" si="150"/>
        <v>0</v>
      </c>
      <c r="X257" s="135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 x14ac:dyDescent="0.2">
      <c r="A258" s="44">
        <f t="shared" si="132"/>
        <v>247</v>
      </c>
      <c r="B258" s="44"/>
      <c r="C258" s="136">
        <v>39903</v>
      </c>
      <c r="E258" s="137" t="s">
        <v>314</v>
      </c>
      <c r="G258" s="43">
        <v>6.2</v>
      </c>
      <c r="H258" s="135" t="str">
        <f t="shared" si="136"/>
        <v>P, S, T &amp; D Plant - Customer</v>
      </c>
      <c r="I258" s="42">
        <f>'Dep. Res. Class'!J$258</f>
        <v>8903.0143563093661</v>
      </c>
      <c r="J258" s="135">
        <f t="shared" si="137"/>
        <v>6871.7871689200783</v>
      </c>
      <c r="K258" s="135">
        <f t="shared" si="138"/>
        <v>1935.7559455601861</v>
      </c>
      <c r="L258" s="135">
        <f t="shared" si="139"/>
        <v>4.6386318636800592</v>
      </c>
      <c r="M258" s="135">
        <f t="shared" si="140"/>
        <v>58.004414881872833</v>
      </c>
      <c r="N258" s="135">
        <f t="shared" si="141"/>
        <v>32.828195083549872</v>
      </c>
      <c r="O258" s="135">
        <f t="shared" si="142"/>
        <v>0</v>
      </c>
      <c r="P258" s="135">
        <f t="shared" si="143"/>
        <v>0</v>
      </c>
      <c r="Q258" s="135">
        <f t="shared" si="144"/>
        <v>0</v>
      </c>
      <c r="R258" s="135">
        <f t="shared" si="145"/>
        <v>0</v>
      </c>
      <c r="S258" s="135">
        <f t="shared" si="146"/>
        <v>0</v>
      </c>
      <c r="T258" s="135">
        <f t="shared" si="147"/>
        <v>0</v>
      </c>
      <c r="U258" s="135">
        <f t="shared" si="148"/>
        <v>0</v>
      </c>
      <c r="V258" s="135">
        <f t="shared" si="149"/>
        <v>0</v>
      </c>
      <c r="W258" s="135">
        <f t="shared" si="150"/>
        <v>0</v>
      </c>
      <c r="X258" s="135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 x14ac:dyDescent="0.2">
      <c r="A259" s="44">
        <f t="shared" si="132"/>
        <v>248</v>
      </c>
      <c r="B259" s="44"/>
      <c r="C259" s="136">
        <v>39904</v>
      </c>
      <c r="E259" s="137" t="s">
        <v>315</v>
      </c>
      <c r="G259" s="43">
        <v>6.2</v>
      </c>
      <c r="H259" s="135" t="str">
        <f t="shared" si="136"/>
        <v>P, S, T &amp; D Plant - Customer</v>
      </c>
      <c r="I259" s="42">
        <f>'Dep. Res. Class'!J$259</f>
        <v>0</v>
      </c>
      <c r="J259" s="135">
        <f t="shared" si="137"/>
        <v>0</v>
      </c>
      <c r="K259" s="135">
        <f t="shared" si="138"/>
        <v>0</v>
      </c>
      <c r="L259" s="135">
        <f t="shared" si="139"/>
        <v>0</v>
      </c>
      <c r="M259" s="135">
        <f t="shared" si="140"/>
        <v>0</v>
      </c>
      <c r="N259" s="135">
        <f t="shared" si="141"/>
        <v>0</v>
      </c>
      <c r="O259" s="135">
        <f t="shared" si="142"/>
        <v>0</v>
      </c>
      <c r="P259" s="135">
        <f t="shared" si="143"/>
        <v>0</v>
      </c>
      <c r="Q259" s="135">
        <f t="shared" si="144"/>
        <v>0</v>
      </c>
      <c r="R259" s="135">
        <f t="shared" si="145"/>
        <v>0</v>
      </c>
      <c r="S259" s="135">
        <f t="shared" si="146"/>
        <v>0</v>
      </c>
      <c r="T259" s="135">
        <f t="shared" si="147"/>
        <v>0</v>
      </c>
      <c r="U259" s="135">
        <f t="shared" si="148"/>
        <v>0</v>
      </c>
      <c r="V259" s="135">
        <f t="shared" si="149"/>
        <v>0</v>
      </c>
      <c r="W259" s="135">
        <f t="shared" si="150"/>
        <v>0</v>
      </c>
      <c r="X259" s="135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 x14ac:dyDescent="0.2">
      <c r="A260" s="44">
        <f t="shared" si="132"/>
        <v>249</v>
      </c>
      <c r="B260" s="44"/>
      <c r="C260" s="136">
        <v>39905</v>
      </c>
      <c r="E260" s="137" t="s">
        <v>316</v>
      </c>
      <c r="G260" s="43">
        <v>6.2</v>
      </c>
      <c r="H260" s="135" t="str">
        <f t="shared" si="136"/>
        <v>P, S, T &amp; D Plant - Customer</v>
      </c>
      <c r="I260" s="42">
        <f>'Dep. Res. Class'!J$260</f>
        <v>0</v>
      </c>
      <c r="J260" s="135">
        <f t="shared" si="137"/>
        <v>0</v>
      </c>
      <c r="K260" s="135">
        <f t="shared" si="138"/>
        <v>0</v>
      </c>
      <c r="L260" s="135">
        <f t="shared" si="139"/>
        <v>0</v>
      </c>
      <c r="M260" s="135">
        <f t="shared" si="140"/>
        <v>0</v>
      </c>
      <c r="N260" s="135">
        <f t="shared" si="141"/>
        <v>0</v>
      </c>
      <c r="O260" s="135">
        <f t="shared" si="142"/>
        <v>0</v>
      </c>
      <c r="P260" s="135">
        <f t="shared" si="143"/>
        <v>0</v>
      </c>
      <c r="Q260" s="135">
        <f t="shared" si="144"/>
        <v>0</v>
      </c>
      <c r="R260" s="135">
        <f t="shared" si="145"/>
        <v>0</v>
      </c>
      <c r="S260" s="135">
        <f t="shared" si="146"/>
        <v>0</v>
      </c>
      <c r="T260" s="135">
        <f t="shared" si="147"/>
        <v>0</v>
      </c>
      <c r="U260" s="135">
        <f t="shared" si="148"/>
        <v>0</v>
      </c>
      <c r="V260" s="135">
        <f t="shared" si="149"/>
        <v>0</v>
      </c>
      <c r="W260" s="135">
        <f t="shared" si="150"/>
        <v>0</v>
      </c>
      <c r="X260" s="135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 x14ac:dyDescent="0.2">
      <c r="A261" s="44">
        <f t="shared" si="132"/>
        <v>250</v>
      </c>
      <c r="B261" s="44"/>
      <c r="C261" s="136">
        <v>39906</v>
      </c>
      <c r="E261" s="137" t="s">
        <v>317</v>
      </c>
      <c r="G261" s="43">
        <v>6.2</v>
      </c>
      <c r="H261" s="135" t="str">
        <f t="shared" si="136"/>
        <v>P, S, T &amp; D Plant - Customer</v>
      </c>
      <c r="I261" s="42">
        <f>'Dep. Res. Class'!J$261</f>
        <v>17010.398487942115</v>
      </c>
      <c r="J261" s="135">
        <f t="shared" si="137"/>
        <v>13129.467547676088</v>
      </c>
      <c r="K261" s="135">
        <f t="shared" si="138"/>
        <v>3698.520376533666</v>
      </c>
      <c r="L261" s="135">
        <f t="shared" si="139"/>
        <v>8.862725957994801</v>
      </c>
      <c r="M261" s="135">
        <f t="shared" si="140"/>
        <v>110.82518478714347</v>
      </c>
      <c r="N261" s="135">
        <f t="shared" si="141"/>
        <v>62.722652987226212</v>
      </c>
      <c r="O261" s="135">
        <f t="shared" si="142"/>
        <v>0</v>
      </c>
      <c r="P261" s="135">
        <f t="shared" si="143"/>
        <v>0</v>
      </c>
      <c r="Q261" s="135">
        <f t="shared" si="144"/>
        <v>0</v>
      </c>
      <c r="R261" s="135">
        <f t="shared" si="145"/>
        <v>0</v>
      </c>
      <c r="S261" s="135">
        <f t="shared" si="146"/>
        <v>0</v>
      </c>
      <c r="T261" s="135">
        <f t="shared" si="147"/>
        <v>0</v>
      </c>
      <c r="U261" s="135">
        <f t="shared" si="148"/>
        <v>0</v>
      </c>
      <c r="V261" s="135">
        <f t="shared" si="149"/>
        <v>0</v>
      </c>
      <c r="W261" s="135">
        <f t="shared" si="150"/>
        <v>0</v>
      </c>
      <c r="X261" s="135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 x14ac:dyDescent="0.2">
      <c r="A262" s="44">
        <f t="shared" si="132"/>
        <v>251</v>
      </c>
      <c r="B262" s="44"/>
      <c r="C262" s="136">
        <v>39907</v>
      </c>
      <c r="E262" s="137" t="s">
        <v>318</v>
      </c>
      <c r="G262" s="43">
        <v>6.2</v>
      </c>
      <c r="H262" s="135" t="str">
        <f t="shared" si="136"/>
        <v>P, S, T &amp; D Plant - Customer</v>
      </c>
      <c r="I262" s="42">
        <f>'Dep. Res. Class'!J$262</f>
        <v>3942.9579525535974</v>
      </c>
      <c r="J262" s="135">
        <f t="shared" si="137"/>
        <v>3043.370119553661</v>
      </c>
      <c r="K262" s="135">
        <f t="shared" si="138"/>
        <v>857.30562641858364</v>
      </c>
      <c r="L262" s="135">
        <f t="shared" si="139"/>
        <v>2.0543525668813665</v>
      </c>
      <c r="M262" s="135">
        <f t="shared" si="140"/>
        <v>25.688936329707005</v>
      </c>
      <c r="N262" s="135">
        <f t="shared" si="141"/>
        <v>14.538917684765106</v>
      </c>
      <c r="O262" s="135">
        <f t="shared" si="142"/>
        <v>0</v>
      </c>
      <c r="P262" s="135">
        <f t="shared" si="143"/>
        <v>0</v>
      </c>
      <c r="Q262" s="135">
        <f t="shared" si="144"/>
        <v>0</v>
      </c>
      <c r="R262" s="135">
        <f t="shared" si="145"/>
        <v>0</v>
      </c>
      <c r="S262" s="135">
        <f t="shared" si="146"/>
        <v>0</v>
      </c>
      <c r="T262" s="135">
        <f t="shared" si="147"/>
        <v>0</v>
      </c>
      <c r="U262" s="135">
        <f t="shared" si="148"/>
        <v>0</v>
      </c>
      <c r="V262" s="135">
        <f t="shared" si="149"/>
        <v>0</v>
      </c>
      <c r="W262" s="135">
        <f t="shared" si="150"/>
        <v>0</v>
      </c>
      <c r="X262" s="135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 x14ac:dyDescent="0.2">
      <c r="A263" s="44">
        <f t="shared" si="132"/>
        <v>252</v>
      </c>
      <c r="B263" s="44"/>
      <c r="C263" s="136">
        <v>39908</v>
      </c>
      <c r="E263" s="137" t="s">
        <v>319</v>
      </c>
      <c r="G263" s="43">
        <v>6.2</v>
      </c>
      <c r="H263" s="135" t="str">
        <f t="shared" si="136"/>
        <v>P, S, T &amp; D Plant - Customer</v>
      </c>
      <c r="I263" s="42">
        <f>'Dep. Res. Class'!J$263</f>
        <v>794931.68904835056</v>
      </c>
      <c r="J263" s="135">
        <f t="shared" si="137"/>
        <v>613567.62578948308</v>
      </c>
      <c r="K263" s="135">
        <f t="shared" si="138"/>
        <v>172839.63406158469</v>
      </c>
      <c r="L263" s="135">
        <f t="shared" si="139"/>
        <v>414.17381964070552</v>
      </c>
      <c r="M263" s="135">
        <f t="shared" si="140"/>
        <v>5179.093916840834</v>
      </c>
      <c r="N263" s="135">
        <f t="shared" si="141"/>
        <v>2931.1614608013397</v>
      </c>
      <c r="O263" s="135">
        <f t="shared" si="142"/>
        <v>0</v>
      </c>
      <c r="P263" s="135">
        <f t="shared" si="143"/>
        <v>0</v>
      </c>
      <c r="Q263" s="135">
        <f t="shared" si="144"/>
        <v>0</v>
      </c>
      <c r="R263" s="135">
        <f t="shared" si="145"/>
        <v>0</v>
      </c>
      <c r="S263" s="135">
        <f t="shared" si="146"/>
        <v>0</v>
      </c>
      <c r="T263" s="135">
        <f t="shared" si="147"/>
        <v>0</v>
      </c>
      <c r="U263" s="135">
        <f t="shared" si="148"/>
        <v>0</v>
      </c>
      <c r="V263" s="135">
        <f t="shared" si="149"/>
        <v>0</v>
      </c>
      <c r="W263" s="135">
        <f t="shared" si="150"/>
        <v>0</v>
      </c>
      <c r="X263" s="135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 x14ac:dyDescent="0.2">
      <c r="A264" s="44">
        <f t="shared" si="132"/>
        <v>253</v>
      </c>
      <c r="B264" s="44"/>
      <c r="C264" s="136">
        <v>39909</v>
      </c>
      <c r="E264" s="137" t="s">
        <v>320</v>
      </c>
      <c r="G264" s="43">
        <v>6.2</v>
      </c>
      <c r="H264" s="135" t="str">
        <f t="shared" si="136"/>
        <v>P, S, T &amp; D Plant - Customer</v>
      </c>
      <c r="I264" s="42">
        <f>'Dep. Res. Class'!J$264</f>
        <v>1885.9635240109351</v>
      </c>
      <c r="J264" s="135">
        <f t="shared" si="137"/>
        <v>1455.6800008039097</v>
      </c>
      <c r="K264" s="135">
        <f t="shared" si="138"/>
        <v>410.05944263434702</v>
      </c>
      <c r="L264" s="135">
        <f t="shared" si="139"/>
        <v>0.98262118268019405</v>
      </c>
      <c r="M264" s="135">
        <f t="shared" si="140"/>
        <v>12.287322733708049</v>
      </c>
      <c r="N264" s="135">
        <f t="shared" si="141"/>
        <v>6.9541366562903475</v>
      </c>
      <c r="O264" s="135">
        <f t="shared" si="142"/>
        <v>0</v>
      </c>
      <c r="P264" s="135">
        <f t="shared" si="143"/>
        <v>0</v>
      </c>
      <c r="Q264" s="135">
        <f t="shared" si="144"/>
        <v>0</v>
      </c>
      <c r="R264" s="135">
        <f t="shared" si="145"/>
        <v>0</v>
      </c>
      <c r="S264" s="135">
        <f t="shared" si="146"/>
        <v>0</v>
      </c>
      <c r="T264" s="135">
        <f t="shared" si="147"/>
        <v>0</v>
      </c>
      <c r="U264" s="135">
        <f t="shared" si="148"/>
        <v>0</v>
      </c>
      <c r="V264" s="135">
        <f t="shared" si="149"/>
        <v>0</v>
      </c>
      <c r="W264" s="135">
        <f t="shared" si="150"/>
        <v>0</v>
      </c>
      <c r="X264" s="135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 x14ac:dyDescent="0.2">
      <c r="A265" s="44">
        <f t="shared" si="132"/>
        <v>254</v>
      </c>
      <c r="B265" s="44"/>
      <c r="C265" s="136">
        <v>39924</v>
      </c>
      <c r="E265" s="137" t="s">
        <v>321</v>
      </c>
      <c r="G265" s="43">
        <v>6.2</v>
      </c>
      <c r="H265" s="135" t="str">
        <f t="shared" si="136"/>
        <v>P, S, T &amp; D Plant - Customer</v>
      </c>
      <c r="I265" s="42">
        <f>'Dep. Res. Class'!J$265</f>
        <v>0</v>
      </c>
      <c r="J265" s="135">
        <f t="shared" si="137"/>
        <v>0</v>
      </c>
      <c r="K265" s="135">
        <f t="shared" si="138"/>
        <v>0</v>
      </c>
      <c r="L265" s="135">
        <f t="shared" si="139"/>
        <v>0</v>
      </c>
      <c r="M265" s="135">
        <f t="shared" si="140"/>
        <v>0</v>
      </c>
      <c r="N265" s="135">
        <f t="shared" si="141"/>
        <v>0</v>
      </c>
      <c r="O265" s="135">
        <f t="shared" si="142"/>
        <v>0</v>
      </c>
      <c r="P265" s="135">
        <f t="shared" si="143"/>
        <v>0</v>
      </c>
      <c r="Q265" s="135">
        <f t="shared" si="144"/>
        <v>0</v>
      </c>
      <c r="R265" s="135">
        <f t="shared" si="145"/>
        <v>0</v>
      </c>
      <c r="S265" s="135">
        <f t="shared" si="146"/>
        <v>0</v>
      </c>
      <c r="T265" s="135">
        <f t="shared" si="147"/>
        <v>0</v>
      </c>
      <c r="U265" s="135">
        <f t="shared" si="148"/>
        <v>0</v>
      </c>
      <c r="V265" s="135">
        <f t="shared" si="149"/>
        <v>0</v>
      </c>
      <c r="W265" s="135">
        <f t="shared" si="150"/>
        <v>0</v>
      </c>
      <c r="X265" s="135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 x14ac:dyDescent="0.2">
      <c r="A266" s="44">
        <f t="shared" si="132"/>
        <v>255</v>
      </c>
      <c r="B266" s="44"/>
      <c r="C266" s="146"/>
      <c r="E266" s="137" t="s">
        <v>355</v>
      </c>
      <c r="G266" s="43">
        <v>6.2</v>
      </c>
      <c r="H266" s="135" t="str">
        <f t="shared" si="136"/>
        <v>P, S, T &amp; D Plant - Customer</v>
      </c>
      <c r="I266" s="42">
        <f>'Dep. Res. Class'!J$266</f>
        <v>0</v>
      </c>
      <c r="J266" s="135">
        <f t="shared" si="137"/>
        <v>0</v>
      </c>
      <c r="K266" s="135">
        <f t="shared" si="138"/>
        <v>0</v>
      </c>
      <c r="L266" s="135">
        <f t="shared" si="139"/>
        <v>0</v>
      </c>
      <c r="M266" s="135">
        <f t="shared" si="140"/>
        <v>0</v>
      </c>
      <c r="N266" s="135">
        <f t="shared" si="141"/>
        <v>0</v>
      </c>
      <c r="O266" s="135">
        <f t="shared" si="142"/>
        <v>0</v>
      </c>
      <c r="P266" s="135">
        <f t="shared" si="143"/>
        <v>0</v>
      </c>
      <c r="Q266" s="135">
        <f t="shared" si="144"/>
        <v>0</v>
      </c>
      <c r="R266" s="135">
        <f t="shared" si="145"/>
        <v>0</v>
      </c>
      <c r="S266" s="135">
        <f t="shared" si="146"/>
        <v>0</v>
      </c>
      <c r="T266" s="135">
        <f t="shared" si="147"/>
        <v>0</v>
      </c>
      <c r="U266" s="135">
        <f t="shared" si="148"/>
        <v>0</v>
      </c>
      <c r="V266" s="135">
        <f t="shared" si="149"/>
        <v>0</v>
      </c>
      <c r="W266" s="135">
        <f t="shared" si="150"/>
        <v>0</v>
      </c>
      <c r="X266" s="135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 x14ac:dyDescent="0.2">
      <c r="A267" s="44">
        <f>A266+1</f>
        <v>256</v>
      </c>
      <c r="B267" s="44"/>
      <c r="C267" s="44"/>
      <c r="D267" s="44"/>
      <c r="E267" s="137"/>
      <c r="G267" s="43"/>
      <c r="H267" s="135"/>
      <c r="I267" s="42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 x14ac:dyDescent="0.2">
      <c r="A268" s="44">
        <f>A267+1</f>
        <v>257</v>
      </c>
      <c r="B268" s="44"/>
      <c r="C268" s="44"/>
      <c r="D268" s="44" t="s">
        <v>149</v>
      </c>
      <c r="E268" s="44"/>
      <c r="G268" s="43"/>
      <c r="H268" s="44"/>
      <c r="I268" s="42">
        <f>'Dep. Res. Class'!J$268</f>
        <v>1170855.6932694074</v>
      </c>
      <c r="J268" s="135">
        <f>SUM(J232:J266)</f>
        <v>903724.38004256482</v>
      </c>
      <c r="K268" s="135">
        <f t="shared" ref="K268:X268" si="153">SUM(K232:K266)</f>
        <v>254575.67279255681</v>
      </c>
      <c r="L268" s="135">
        <f t="shared" si="153"/>
        <v>610.03704017636801</v>
      </c>
      <c r="M268" s="135">
        <f t="shared" si="153"/>
        <v>7628.2926974134152</v>
      </c>
      <c r="N268" s="135">
        <f t="shared" si="153"/>
        <v>4317.310696696074</v>
      </c>
      <c r="O268" s="135">
        <f t="shared" si="153"/>
        <v>0</v>
      </c>
      <c r="P268" s="135">
        <f t="shared" si="153"/>
        <v>0</v>
      </c>
      <c r="Q268" s="135">
        <f t="shared" si="153"/>
        <v>0</v>
      </c>
      <c r="R268" s="135">
        <f t="shared" si="153"/>
        <v>0</v>
      </c>
      <c r="S268" s="135">
        <f t="shared" si="153"/>
        <v>0</v>
      </c>
      <c r="T268" s="135">
        <f t="shared" si="153"/>
        <v>0</v>
      </c>
      <c r="U268" s="135">
        <f t="shared" si="153"/>
        <v>0</v>
      </c>
      <c r="V268" s="135">
        <f t="shared" si="153"/>
        <v>0</v>
      </c>
      <c r="W268" s="135">
        <f t="shared" si="153"/>
        <v>0</v>
      </c>
      <c r="X268" s="135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 x14ac:dyDescent="0.2">
      <c r="A269" s="44">
        <f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 x14ac:dyDescent="0.2">
      <c r="A270" s="44">
        <f>A269+1</f>
        <v>259</v>
      </c>
      <c r="B270" s="44"/>
      <c r="C270" s="44"/>
      <c r="D270" s="44" t="s">
        <v>405</v>
      </c>
      <c r="E270" s="44"/>
      <c r="G270" s="43"/>
      <c r="H270" s="44"/>
      <c r="I270" s="42">
        <f>'Dep. Res. Class'!J$270</f>
        <v>90925271.823657542</v>
      </c>
      <c r="J270" s="42">
        <f>J134+J144+J184+J226+J268</f>
        <v>64834676.51665698</v>
      </c>
      <c r="K270" s="42">
        <f t="shared" ref="K270:X270" si="154">K134+K144+K184+K226+K268</f>
        <v>24709690.990845121</v>
      </c>
      <c r="L270" s="42">
        <f t="shared" si="154"/>
        <v>67093.573299047173</v>
      </c>
      <c r="M270" s="42">
        <f t="shared" si="154"/>
        <v>838980.88400095142</v>
      </c>
      <c r="N270" s="42">
        <f t="shared" si="154"/>
        <v>474829.85885544511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 x14ac:dyDescent="0.2">
      <c r="A271" s="44"/>
      <c r="B271" s="44"/>
      <c r="C271" s="44"/>
      <c r="D271" s="44"/>
      <c r="E271" s="44"/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x14ac:dyDescent="0.2">
      <c r="A272" s="44"/>
      <c r="B272" s="44"/>
      <c r="C272" s="44"/>
      <c r="D272" s="44"/>
      <c r="E272" s="44"/>
      <c r="F272" s="45" t="s">
        <v>19</v>
      </c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x14ac:dyDescent="0.2">
      <c r="A273" s="44"/>
      <c r="B273" s="44"/>
      <c r="C273" s="44"/>
      <c r="D273" s="44"/>
      <c r="E273" s="44"/>
      <c r="G273" s="128"/>
      <c r="H273" s="44"/>
      <c r="I273" s="44"/>
      <c r="J273" s="44"/>
      <c r="K273" s="44"/>
      <c r="L273" s="44"/>
      <c r="M273" s="44"/>
      <c r="N273" s="131"/>
      <c r="O273" s="131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 x14ac:dyDescent="0.2">
      <c r="A274" s="44"/>
      <c r="B274" s="44"/>
      <c r="C274" s="44"/>
      <c r="D274" s="44"/>
      <c r="E274" s="44"/>
      <c r="F274" s="44"/>
      <c r="G274" s="128"/>
      <c r="H274" s="44"/>
      <c r="I274" s="44"/>
      <c r="J274" s="42"/>
      <c r="K274" s="131"/>
      <c r="L274" s="131"/>
      <c r="M274" s="131"/>
      <c r="N274" s="45"/>
      <c r="O274" s="45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44"/>
      <c r="AB274" s="44"/>
      <c r="AC274" s="44"/>
      <c r="AD274" s="44"/>
      <c r="AE274" s="44"/>
      <c r="AF274" s="44"/>
      <c r="AG274" s="44"/>
    </row>
    <row r="275" spans="1:33" x14ac:dyDescent="0.2">
      <c r="A275" s="131" t="s">
        <v>290</v>
      </c>
      <c r="B275" s="44"/>
      <c r="C275" s="131" t="s">
        <v>288</v>
      </c>
      <c r="D275" s="44"/>
      <c r="E275" s="44"/>
      <c r="F275" s="44"/>
      <c r="G275" s="130" t="s">
        <v>38</v>
      </c>
      <c r="H275" s="148" t="s">
        <v>38</v>
      </c>
      <c r="I275" s="45" t="s">
        <v>1</v>
      </c>
      <c r="J275" s="3" t="s">
        <v>56</v>
      </c>
      <c r="K275" s="3" t="s">
        <v>545</v>
      </c>
      <c r="L275" s="3" t="s">
        <v>545</v>
      </c>
      <c r="M275" s="68" t="s">
        <v>546</v>
      </c>
      <c r="N275" s="68" t="s">
        <v>546</v>
      </c>
      <c r="O275" s="45"/>
      <c r="P275" s="45"/>
      <c r="Q275" s="45"/>
      <c r="R275" s="45"/>
      <c r="S275" s="45"/>
      <c r="T275" s="131"/>
      <c r="U275" s="131"/>
      <c r="V275" s="131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 x14ac:dyDescent="0.2">
      <c r="A276" s="132" t="s">
        <v>289</v>
      </c>
      <c r="B276" s="133"/>
      <c r="C276" s="132" t="s">
        <v>289</v>
      </c>
      <c r="D276" s="44"/>
      <c r="E276" s="44"/>
      <c r="F276" s="44"/>
      <c r="G276" s="130" t="s">
        <v>39</v>
      </c>
      <c r="H276" s="148" t="s">
        <v>21</v>
      </c>
      <c r="I276" s="45" t="s">
        <v>2</v>
      </c>
      <c r="J276" s="3" t="s">
        <v>467</v>
      </c>
      <c r="K276" s="68" t="s">
        <v>547</v>
      </c>
      <c r="L276" s="68" t="s">
        <v>548</v>
      </c>
      <c r="M276" s="68" t="s">
        <v>547</v>
      </c>
      <c r="N276" s="68" t="s">
        <v>548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 x14ac:dyDescent="0.2">
      <c r="A277" s="44">
        <f>+A270+1</f>
        <v>260</v>
      </c>
      <c r="B277" s="44"/>
      <c r="C277" s="44"/>
      <c r="D277" s="44" t="s">
        <v>322</v>
      </c>
      <c r="E277" s="44"/>
      <c r="G277" s="128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 x14ac:dyDescent="0.2">
      <c r="A278" s="44">
        <f t="shared" ref="A278:A341" si="155">A277+1</f>
        <v>261</v>
      </c>
      <c r="B278" s="44"/>
      <c r="C278" s="44"/>
      <c r="D278" s="44"/>
      <c r="E278" s="44"/>
      <c r="G278" s="43"/>
      <c r="H278" s="135"/>
      <c r="I278" s="42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 x14ac:dyDescent="0.2">
      <c r="A279" s="44">
        <f t="shared" si="155"/>
        <v>262</v>
      </c>
      <c r="B279" s="44"/>
      <c r="C279" s="136">
        <v>30100</v>
      </c>
      <c r="D279" s="44"/>
      <c r="E279" s="137" t="s">
        <v>323</v>
      </c>
      <c r="G279" s="43">
        <v>6.4</v>
      </c>
      <c r="H279" s="135" t="str">
        <f>VLOOKUP($G279,alloc,3)</f>
        <v>P, S, T &amp; D Plant - Demand</v>
      </c>
      <c r="I279" s="42">
        <f>'Dep. Res. Class'!K$14</f>
        <v>5008.7043903781378</v>
      </c>
      <c r="J279" s="135">
        <f>$I279*VLOOKUP($G279,alloc,6)</f>
        <v>2264.6079286576846</v>
      </c>
      <c r="K279" s="135">
        <f>$I279*VLOOKUP($G279,alloc,7)</f>
        <v>1294.947368866234</v>
      </c>
      <c r="L279" s="135">
        <f>$I279*VLOOKUP($G279,alloc,8)</f>
        <v>68.111073501367756</v>
      </c>
      <c r="M279" s="135">
        <f>$I279*VLOOKUP($G279,alloc,9)</f>
        <v>725.47663325805479</v>
      </c>
      <c r="N279" s="135">
        <f>$I279*VLOOKUP($G279,alloc,10)</f>
        <v>655.56138609479592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 x14ac:dyDescent="0.2">
      <c r="A280" s="44">
        <f t="shared" si="155"/>
        <v>263</v>
      </c>
      <c r="B280" s="44"/>
      <c r="C280" s="136">
        <v>30200</v>
      </c>
      <c r="D280" s="44"/>
      <c r="E280" s="137" t="s">
        <v>185</v>
      </c>
      <c r="G280" s="43">
        <v>6.4</v>
      </c>
      <c r="H280" s="135" t="str">
        <f>VLOOKUP($G280,alloc,3)</f>
        <v>P, S, T &amp; D Plant - Demand</v>
      </c>
      <c r="I280" s="42">
        <f>'Dep. Res. Class'!K$15</f>
        <v>72068.052059568596</v>
      </c>
      <c r="J280" s="135">
        <f>$I280*VLOOKUP($G280,alloc,6)</f>
        <v>32584.450863288501</v>
      </c>
      <c r="K280" s="135">
        <f>$I280*VLOOKUP($G280,alloc,7)</f>
        <v>18632.430089731752</v>
      </c>
      <c r="L280" s="135">
        <f>$I280*VLOOKUP($G280,alloc,8)</f>
        <v>980.02038218891414</v>
      </c>
      <c r="M280" s="135">
        <f>$I280*VLOOKUP($G280,alloc,9)</f>
        <v>10438.565285282253</v>
      </c>
      <c r="N280" s="135">
        <f>$I280*VLOOKUP($G280,alloc,10)</f>
        <v>9432.5854390771674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 x14ac:dyDescent="0.2">
      <c r="A281" s="44">
        <f t="shared" si="155"/>
        <v>264</v>
      </c>
      <c r="B281" s="44"/>
      <c r="C281" s="138">
        <v>30300</v>
      </c>
      <c r="D281" s="44"/>
      <c r="E281" s="137" t="s">
        <v>324</v>
      </c>
      <c r="G281" s="43">
        <v>99</v>
      </c>
      <c r="H281" s="135" t="str">
        <f>VLOOKUP($G281,alloc,3)</f>
        <v>-</v>
      </c>
      <c r="I281" s="42">
        <f>'Dep. Res. Class'!K$16</f>
        <v>0</v>
      </c>
      <c r="J281" s="135">
        <f>$I281*VLOOKUP($G281,alloc,6)</f>
        <v>0</v>
      </c>
      <c r="K281" s="135">
        <f>$I281*VLOOKUP($G281,alloc,7)</f>
        <v>0</v>
      </c>
      <c r="L281" s="135">
        <f>$I281*VLOOKUP($G281,alloc,8)</f>
        <v>0</v>
      </c>
      <c r="M281" s="135">
        <f>$I281*VLOOKUP($G281,alloc,9)</f>
        <v>0</v>
      </c>
      <c r="N281" s="135">
        <f>$I281*VLOOKUP($G281,alloc,10)</f>
        <v>0</v>
      </c>
      <c r="O281" s="135">
        <f>$I281*VLOOKUP($G281,alloc,11)</f>
        <v>0</v>
      </c>
      <c r="P281" s="135">
        <f>$I281*VLOOKUP($G281,alloc,12)</f>
        <v>0</v>
      </c>
      <c r="Q281" s="135">
        <f>$I281*VLOOKUP($G281,alloc,13)</f>
        <v>0</v>
      </c>
      <c r="R281" s="135">
        <f>$I281*VLOOKUP($G281,alloc,14)</f>
        <v>0</v>
      </c>
      <c r="S281" s="135">
        <f>$I281*VLOOKUP($G281,alloc,15)</f>
        <v>0</v>
      </c>
      <c r="T281" s="135">
        <f>$I281*VLOOKUP($G281,alloc,16)</f>
        <v>0</v>
      </c>
      <c r="U281" s="135">
        <f>$I281*VLOOKUP($G281,alloc,17)</f>
        <v>0</v>
      </c>
      <c r="V281" s="135">
        <f>$I281*VLOOKUP($G281,alloc,18)</f>
        <v>0</v>
      </c>
      <c r="W281" s="135">
        <f>$I281*VLOOKUP($G281,alloc,19)</f>
        <v>0</v>
      </c>
      <c r="X281" s="135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 x14ac:dyDescent="0.2">
      <c r="A282" s="44">
        <f t="shared" si="155"/>
        <v>265</v>
      </c>
      <c r="B282" s="44"/>
      <c r="C282" s="44"/>
      <c r="D282" s="44"/>
      <c r="E282" s="44"/>
      <c r="G282" s="43"/>
      <c r="H282" s="135"/>
      <c r="I282" s="42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 x14ac:dyDescent="0.2">
      <c r="A283" s="44">
        <f t="shared" si="155"/>
        <v>266</v>
      </c>
      <c r="B283" s="44"/>
      <c r="C283" s="44"/>
      <c r="D283" s="44" t="s">
        <v>325</v>
      </c>
      <c r="E283" s="44"/>
      <c r="G283" s="43"/>
      <c r="H283" s="44"/>
      <c r="I283" s="42">
        <f>'Dep. Res. Class'!K$18</f>
        <v>77076.756449946726</v>
      </c>
      <c r="J283" s="42">
        <f>SUM(J279:J281)</f>
        <v>34849.058791946183</v>
      </c>
      <c r="K283" s="42">
        <f t="shared" ref="K283:X283" si="156">SUM(K279:K281)</f>
        <v>19927.377458597985</v>
      </c>
      <c r="L283" s="42">
        <f t="shared" si="156"/>
        <v>1048.1314556902819</v>
      </c>
      <c r="M283" s="42">
        <f t="shared" si="156"/>
        <v>11164.041918540308</v>
      </c>
      <c r="N283" s="42">
        <f t="shared" si="156"/>
        <v>10088.146825171963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 x14ac:dyDescent="0.2">
      <c r="A284" s="44">
        <f t="shared" si="155"/>
        <v>267</v>
      </c>
      <c r="B284" s="44"/>
      <c r="C284" s="44"/>
      <c r="D284" s="44"/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 x14ac:dyDescent="0.2">
      <c r="A285" s="44">
        <f t="shared" si="155"/>
        <v>268</v>
      </c>
      <c r="B285" s="44"/>
      <c r="C285" s="44"/>
      <c r="D285" s="44" t="s">
        <v>334</v>
      </c>
      <c r="E285" s="44"/>
      <c r="G285" s="43"/>
      <c r="H285" s="135"/>
      <c r="I285" s="42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 x14ac:dyDescent="0.2">
      <c r="A286" s="44">
        <f t="shared" si="155"/>
        <v>269</v>
      </c>
      <c r="B286" s="44"/>
      <c r="C286" s="44"/>
      <c r="D286" s="44"/>
      <c r="E286" s="44"/>
      <c r="G286" s="43"/>
      <c r="H286" s="135"/>
      <c r="I286" s="42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 x14ac:dyDescent="0.2">
      <c r="A287" s="44">
        <f t="shared" si="155"/>
        <v>270</v>
      </c>
      <c r="B287" s="44"/>
      <c r="C287" s="136">
        <v>32520</v>
      </c>
      <c r="D287" s="44"/>
      <c r="E287" s="137" t="s">
        <v>326</v>
      </c>
      <c r="G287" s="43">
        <v>3</v>
      </c>
      <c r="H287" s="135" t="str">
        <f t="shared" ref="H287:H293" si="157">VLOOKUP($G287,alloc,3)</f>
        <v>Peak Day</v>
      </c>
      <c r="I287" s="42">
        <f>'Dep. Res. Class'!K$22</f>
        <v>0</v>
      </c>
      <c r="J287" s="135">
        <f t="shared" ref="J287:J293" si="158">$I287*VLOOKUP($G287,alloc,6)</f>
        <v>0</v>
      </c>
      <c r="K287" s="135">
        <f t="shared" ref="K287:K293" si="159">$I287*VLOOKUP($G287,alloc,7)</f>
        <v>0</v>
      </c>
      <c r="L287" s="135">
        <f t="shared" ref="L287:L293" si="160">$I287*VLOOKUP($G287,alloc,8)</f>
        <v>0</v>
      </c>
      <c r="M287" s="135">
        <f t="shared" ref="M287:M293" si="161">$I287*VLOOKUP($G287,alloc,9)</f>
        <v>0</v>
      </c>
      <c r="N287" s="135">
        <f t="shared" ref="N287:N293" si="162">$I287*VLOOKUP($G287,alloc,10)</f>
        <v>0</v>
      </c>
      <c r="O287" s="135">
        <f t="shared" ref="O287:O293" si="163">$I287*VLOOKUP($G287,alloc,11)</f>
        <v>0</v>
      </c>
      <c r="P287" s="135">
        <f t="shared" ref="P287:P293" si="164">$I287*VLOOKUP($G287,alloc,12)</f>
        <v>0</v>
      </c>
      <c r="Q287" s="135">
        <f t="shared" ref="Q287:Q293" si="165">$I287*VLOOKUP($G287,alloc,13)</f>
        <v>0</v>
      </c>
      <c r="R287" s="135">
        <f t="shared" ref="R287:R293" si="166">$I287*VLOOKUP($G287,alloc,14)</f>
        <v>0</v>
      </c>
      <c r="S287" s="135">
        <f t="shared" ref="S287:S293" si="167">$I287*VLOOKUP($G287,alloc,15)</f>
        <v>0</v>
      </c>
      <c r="T287" s="135">
        <f t="shared" ref="T287:T293" si="168">$I287*VLOOKUP($G287,alloc,16)</f>
        <v>0</v>
      </c>
      <c r="U287" s="135">
        <f t="shared" ref="U287:U293" si="169">$I287*VLOOKUP($G287,alloc,17)</f>
        <v>0</v>
      </c>
      <c r="V287" s="135">
        <f t="shared" ref="V287:V293" si="170">$I287*VLOOKUP($G287,alloc,18)</f>
        <v>0</v>
      </c>
      <c r="W287" s="135">
        <f t="shared" ref="W287:W293" si="171">$I287*VLOOKUP($G287,alloc,19)</f>
        <v>0</v>
      </c>
      <c r="X287" s="135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 x14ac:dyDescent="0.2">
      <c r="A288" s="44">
        <f t="shared" si="155"/>
        <v>271</v>
      </c>
      <c r="B288" s="44"/>
      <c r="C288" s="136">
        <v>32540</v>
      </c>
      <c r="D288" s="44"/>
      <c r="E288" s="137" t="s">
        <v>327</v>
      </c>
      <c r="G288" s="43">
        <v>3</v>
      </c>
      <c r="H288" s="135" t="str">
        <f t="shared" si="157"/>
        <v>Peak Day</v>
      </c>
      <c r="I288" s="42">
        <f>'Dep. Res. Class'!K$23</f>
        <v>0</v>
      </c>
      <c r="J288" s="135">
        <f t="shared" si="158"/>
        <v>0</v>
      </c>
      <c r="K288" s="135">
        <f t="shared" si="159"/>
        <v>0</v>
      </c>
      <c r="L288" s="135">
        <f t="shared" si="160"/>
        <v>0</v>
      </c>
      <c r="M288" s="135">
        <f t="shared" si="161"/>
        <v>0</v>
      </c>
      <c r="N288" s="135">
        <f t="shared" si="162"/>
        <v>0</v>
      </c>
      <c r="O288" s="135">
        <f t="shared" si="163"/>
        <v>0</v>
      </c>
      <c r="P288" s="135">
        <f t="shared" si="164"/>
        <v>0</v>
      </c>
      <c r="Q288" s="135">
        <f t="shared" si="165"/>
        <v>0</v>
      </c>
      <c r="R288" s="135">
        <f t="shared" si="166"/>
        <v>0</v>
      </c>
      <c r="S288" s="135">
        <f t="shared" si="167"/>
        <v>0</v>
      </c>
      <c r="T288" s="135">
        <f t="shared" si="168"/>
        <v>0</v>
      </c>
      <c r="U288" s="135">
        <f t="shared" si="169"/>
        <v>0</v>
      </c>
      <c r="V288" s="135">
        <f t="shared" si="170"/>
        <v>0</v>
      </c>
      <c r="W288" s="135">
        <f t="shared" si="171"/>
        <v>0</v>
      </c>
      <c r="X288" s="135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 x14ac:dyDescent="0.2">
      <c r="A289" s="44">
        <f t="shared" si="155"/>
        <v>272</v>
      </c>
      <c r="B289" s="44"/>
      <c r="C289" s="136">
        <v>33100</v>
      </c>
      <c r="D289" s="44"/>
      <c r="E289" s="137" t="s">
        <v>328</v>
      </c>
      <c r="G289" s="43">
        <v>3</v>
      </c>
      <c r="H289" s="135" t="str">
        <f t="shared" si="157"/>
        <v>Peak Day</v>
      </c>
      <c r="I289" s="42">
        <f>'Dep. Res. Class'!K$24</f>
        <v>0</v>
      </c>
      <c r="J289" s="135">
        <f t="shared" si="158"/>
        <v>0</v>
      </c>
      <c r="K289" s="135">
        <f t="shared" si="159"/>
        <v>0</v>
      </c>
      <c r="L289" s="135">
        <f t="shared" si="160"/>
        <v>0</v>
      </c>
      <c r="M289" s="135">
        <f t="shared" si="161"/>
        <v>0</v>
      </c>
      <c r="N289" s="135">
        <f t="shared" si="162"/>
        <v>0</v>
      </c>
      <c r="O289" s="135">
        <f t="shared" si="163"/>
        <v>0</v>
      </c>
      <c r="P289" s="135">
        <f t="shared" si="164"/>
        <v>0</v>
      </c>
      <c r="Q289" s="135">
        <f t="shared" si="165"/>
        <v>0</v>
      </c>
      <c r="R289" s="135">
        <f t="shared" si="166"/>
        <v>0</v>
      </c>
      <c r="S289" s="135">
        <f t="shared" si="167"/>
        <v>0</v>
      </c>
      <c r="T289" s="135">
        <f t="shared" si="168"/>
        <v>0</v>
      </c>
      <c r="U289" s="135">
        <f t="shared" si="169"/>
        <v>0</v>
      </c>
      <c r="V289" s="135">
        <f t="shared" si="170"/>
        <v>0</v>
      </c>
      <c r="W289" s="135">
        <f t="shared" si="171"/>
        <v>0</v>
      </c>
      <c r="X289" s="135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 x14ac:dyDescent="0.2">
      <c r="A290" s="44">
        <f t="shared" si="155"/>
        <v>273</v>
      </c>
      <c r="B290" s="44"/>
      <c r="C290" s="136">
        <v>33201</v>
      </c>
      <c r="D290" s="44"/>
      <c r="E290" s="137" t="s">
        <v>329</v>
      </c>
      <c r="G290" s="43">
        <v>3</v>
      </c>
      <c r="H290" s="135" t="str">
        <f t="shared" si="157"/>
        <v>Peak Day</v>
      </c>
      <c r="I290" s="42">
        <f>'Dep. Res. Class'!K$25</f>
        <v>0</v>
      </c>
      <c r="J290" s="135">
        <f t="shared" si="158"/>
        <v>0</v>
      </c>
      <c r="K290" s="135">
        <f t="shared" si="159"/>
        <v>0</v>
      </c>
      <c r="L290" s="135">
        <f t="shared" si="160"/>
        <v>0</v>
      </c>
      <c r="M290" s="135">
        <f t="shared" si="161"/>
        <v>0</v>
      </c>
      <c r="N290" s="135">
        <f t="shared" si="162"/>
        <v>0</v>
      </c>
      <c r="O290" s="135">
        <f t="shared" si="163"/>
        <v>0</v>
      </c>
      <c r="P290" s="135">
        <f t="shared" si="164"/>
        <v>0</v>
      </c>
      <c r="Q290" s="135">
        <f t="shared" si="165"/>
        <v>0</v>
      </c>
      <c r="R290" s="135">
        <f t="shared" si="166"/>
        <v>0</v>
      </c>
      <c r="S290" s="135">
        <f t="shared" si="167"/>
        <v>0</v>
      </c>
      <c r="T290" s="135">
        <f t="shared" si="168"/>
        <v>0</v>
      </c>
      <c r="U290" s="135">
        <f t="shared" si="169"/>
        <v>0</v>
      </c>
      <c r="V290" s="135">
        <f t="shared" si="170"/>
        <v>0</v>
      </c>
      <c r="W290" s="135">
        <f t="shared" si="171"/>
        <v>0</v>
      </c>
      <c r="X290" s="135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 x14ac:dyDescent="0.2">
      <c r="A291" s="44">
        <f t="shared" si="155"/>
        <v>274</v>
      </c>
      <c r="B291" s="44"/>
      <c r="C291" s="136">
        <v>33202</v>
      </c>
      <c r="D291" s="44"/>
      <c r="E291" s="137" t="s">
        <v>330</v>
      </c>
      <c r="G291" s="43">
        <v>3</v>
      </c>
      <c r="H291" s="135" t="str">
        <f t="shared" si="157"/>
        <v>Peak Day</v>
      </c>
      <c r="I291" s="42">
        <f>'Dep. Res. Class'!K$26</f>
        <v>0</v>
      </c>
      <c r="J291" s="135">
        <f t="shared" si="158"/>
        <v>0</v>
      </c>
      <c r="K291" s="135">
        <f t="shared" si="159"/>
        <v>0</v>
      </c>
      <c r="L291" s="135">
        <f t="shared" si="160"/>
        <v>0</v>
      </c>
      <c r="M291" s="135">
        <f t="shared" si="161"/>
        <v>0</v>
      </c>
      <c r="N291" s="135">
        <f t="shared" si="162"/>
        <v>0</v>
      </c>
      <c r="O291" s="135">
        <f t="shared" si="163"/>
        <v>0</v>
      </c>
      <c r="P291" s="135">
        <f t="shared" si="164"/>
        <v>0</v>
      </c>
      <c r="Q291" s="135">
        <f t="shared" si="165"/>
        <v>0</v>
      </c>
      <c r="R291" s="135">
        <f t="shared" si="166"/>
        <v>0</v>
      </c>
      <c r="S291" s="135">
        <f t="shared" si="167"/>
        <v>0</v>
      </c>
      <c r="T291" s="135">
        <f t="shared" si="168"/>
        <v>0</v>
      </c>
      <c r="U291" s="135">
        <f t="shared" si="169"/>
        <v>0</v>
      </c>
      <c r="V291" s="135">
        <f t="shared" si="170"/>
        <v>0</v>
      </c>
      <c r="W291" s="135">
        <f t="shared" si="171"/>
        <v>0</v>
      </c>
      <c r="X291" s="135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 x14ac:dyDescent="0.2">
      <c r="A292" s="44">
        <f t="shared" si="155"/>
        <v>275</v>
      </c>
      <c r="B292" s="44"/>
      <c r="C292" s="136">
        <v>33400</v>
      </c>
      <c r="D292" s="44"/>
      <c r="E292" s="137" t="s">
        <v>331</v>
      </c>
      <c r="G292" s="43">
        <v>3</v>
      </c>
      <c r="H292" s="135" t="str">
        <f t="shared" si="157"/>
        <v>Peak Day</v>
      </c>
      <c r="I292" s="42">
        <f>'Dep. Res. Class'!K$27</f>
        <v>0</v>
      </c>
      <c r="J292" s="135">
        <f t="shared" si="158"/>
        <v>0</v>
      </c>
      <c r="K292" s="135">
        <f t="shared" si="159"/>
        <v>0</v>
      </c>
      <c r="L292" s="135">
        <f t="shared" si="160"/>
        <v>0</v>
      </c>
      <c r="M292" s="135">
        <f t="shared" si="161"/>
        <v>0</v>
      </c>
      <c r="N292" s="135">
        <f t="shared" si="162"/>
        <v>0</v>
      </c>
      <c r="O292" s="135">
        <f t="shared" si="163"/>
        <v>0</v>
      </c>
      <c r="P292" s="135">
        <f t="shared" si="164"/>
        <v>0</v>
      </c>
      <c r="Q292" s="135">
        <f t="shared" si="165"/>
        <v>0</v>
      </c>
      <c r="R292" s="135">
        <f t="shared" si="166"/>
        <v>0</v>
      </c>
      <c r="S292" s="135">
        <f t="shared" si="167"/>
        <v>0</v>
      </c>
      <c r="T292" s="135">
        <f t="shared" si="168"/>
        <v>0</v>
      </c>
      <c r="U292" s="135">
        <f t="shared" si="169"/>
        <v>0</v>
      </c>
      <c r="V292" s="135">
        <f t="shared" si="170"/>
        <v>0</v>
      </c>
      <c r="W292" s="135">
        <f t="shared" si="171"/>
        <v>0</v>
      </c>
      <c r="X292" s="135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 x14ac:dyDescent="0.2">
      <c r="A293" s="44">
        <f t="shared" si="155"/>
        <v>276</v>
      </c>
      <c r="B293" s="44"/>
      <c r="C293" s="136">
        <v>33600</v>
      </c>
      <c r="D293" s="44"/>
      <c r="E293" s="137" t="s">
        <v>332</v>
      </c>
      <c r="G293" s="43">
        <v>3</v>
      </c>
      <c r="H293" s="135" t="str">
        <f t="shared" si="157"/>
        <v>Peak Day</v>
      </c>
      <c r="I293" s="42">
        <f>'Dep. Res. Class'!K$28</f>
        <v>0</v>
      </c>
      <c r="J293" s="135">
        <f t="shared" si="158"/>
        <v>0</v>
      </c>
      <c r="K293" s="135">
        <f t="shared" si="159"/>
        <v>0</v>
      </c>
      <c r="L293" s="135">
        <f t="shared" si="160"/>
        <v>0</v>
      </c>
      <c r="M293" s="135">
        <f t="shared" si="161"/>
        <v>0</v>
      </c>
      <c r="N293" s="135">
        <f t="shared" si="162"/>
        <v>0</v>
      </c>
      <c r="O293" s="135">
        <f t="shared" si="163"/>
        <v>0</v>
      </c>
      <c r="P293" s="135">
        <f t="shared" si="164"/>
        <v>0</v>
      </c>
      <c r="Q293" s="135">
        <f t="shared" si="165"/>
        <v>0</v>
      </c>
      <c r="R293" s="135">
        <f t="shared" si="166"/>
        <v>0</v>
      </c>
      <c r="S293" s="135">
        <f t="shared" si="167"/>
        <v>0</v>
      </c>
      <c r="T293" s="135">
        <f t="shared" si="168"/>
        <v>0</v>
      </c>
      <c r="U293" s="135">
        <f t="shared" si="169"/>
        <v>0</v>
      </c>
      <c r="V293" s="135">
        <f t="shared" si="170"/>
        <v>0</v>
      </c>
      <c r="W293" s="135">
        <f t="shared" si="171"/>
        <v>0</v>
      </c>
      <c r="X293" s="135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 x14ac:dyDescent="0.2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0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 x14ac:dyDescent="0.2">
      <c r="A295" s="44">
        <f t="shared" si="155"/>
        <v>278</v>
      </c>
      <c r="B295" s="44"/>
      <c r="C295" s="44"/>
      <c r="D295" s="44" t="s">
        <v>333</v>
      </c>
      <c r="E295" s="44"/>
      <c r="G295" s="43"/>
      <c r="H295" s="135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 x14ac:dyDescent="0.2">
      <c r="A296" s="44">
        <f t="shared" si="155"/>
        <v>279</v>
      </c>
      <c r="B296" s="44"/>
      <c r="C296" s="44"/>
      <c r="D296" s="44"/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 x14ac:dyDescent="0.2">
      <c r="A297" s="44">
        <f t="shared" si="155"/>
        <v>280</v>
      </c>
      <c r="B297" s="44"/>
      <c r="C297" s="44"/>
      <c r="D297" s="44" t="s">
        <v>346</v>
      </c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 x14ac:dyDescent="0.2">
      <c r="A298" s="44">
        <f t="shared" si="155"/>
        <v>281</v>
      </c>
      <c r="B298" s="44"/>
      <c r="C298" s="44"/>
      <c r="D298" s="44"/>
      <c r="E298" s="44"/>
      <c r="G298" s="43"/>
      <c r="H298" s="135"/>
      <c r="I298" s="42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 x14ac:dyDescent="0.2">
      <c r="A299" s="44">
        <f t="shared" si="155"/>
        <v>282</v>
      </c>
      <c r="B299" s="44"/>
      <c r="C299" s="136">
        <v>35010</v>
      </c>
      <c r="D299" s="44"/>
      <c r="E299" s="137" t="s">
        <v>274</v>
      </c>
      <c r="G299" s="43">
        <v>3</v>
      </c>
      <c r="H299" s="135" t="str">
        <f t="shared" ref="H299:H315" si="176">VLOOKUP($G299,alloc,3)</f>
        <v>Peak Day</v>
      </c>
      <c r="I299" s="42">
        <f>'Dep. Res. Class'!K$34</f>
        <v>0</v>
      </c>
      <c r="J299" s="135">
        <f t="shared" ref="J299:J315" si="177">$I299*VLOOKUP($G299,alloc,6)</f>
        <v>0</v>
      </c>
      <c r="K299" s="135">
        <f t="shared" ref="K299:K315" si="178">$I299*VLOOKUP($G299,alloc,7)</f>
        <v>0</v>
      </c>
      <c r="L299" s="135">
        <f t="shared" ref="L299:L315" si="179">$I299*VLOOKUP($G299,alloc,8)</f>
        <v>0</v>
      </c>
      <c r="M299" s="135">
        <f t="shared" ref="M299:M315" si="180">$I299*VLOOKUP($G299,alloc,9)</f>
        <v>0</v>
      </c>
      <c r="N299" s="135">
        <f t="shared" ref="N299:N315" si="181">$I299*VLOOKUP($G299,alloc,10)</f>
        <v>0</v>
      </c>
      <c r="O299" s="135">
        <f t="shared" ref="O299:O315" si="182">$I299*VLOOKUP($G299,alloc,11)</f>
        <v>0</v>
      </c>
      <c r="P299" s="135">
        <f t="shared" ref="P299:P315" si="183">$I299*VLOOKUP($G299,alloc,12)</f>
        <v>0</v>
      </c>
      <c r="Q299" s="135">
        <f t="shared" ref="Q299:Q315" si="184">$I299*VLOOKUP($G299,alloc,13)</f>
        <v>0</v>
      </c>
      <c r="R299" s="135">
        <f t="shared" ref="R299:R315" si="185">$I299*VLOOKUP($G299,alloc,14)</f>
        <v>0</v>
      </c>
      <c r="S299" s="135">
        <f t="shared" ref="S299:S315" si="186">$I299*VLOOKUP($G299,alloc,15)</f>
        <v>0</v>
      </c>
      <c r="T299" s="135">
        <f t="shared" ref="T299:T315" si="187">$I299*VLOOKUP($G299,alloc,16)</f>
        <v>0</v>
      </c>
      <c r="U299" s="135">
        <f t="shared" ref="U299:U315" si="188">$I299*VLOOKUP($G299,alloc,17)</f>
        <v>0</v>
      </c>
      <c r="V299" s="135">
        <f t="shared" ref="V299:V315" si="189">$I299*VLOOKUP($G299,alloc,18)</f>
        <v>0</v>
      </c>
      <c r="W299" s="135">
        <f t="shared" ref="W299:W315" si="190">$I299*VLOOKUP($G299,alloc,19)</f>
        <v>0</v>
      </c>
      <c r="X299" s="135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 x14ac:dyDescent="0.2">
      <c r="A300" s="44">
        <f t="shared" si="155"/>
        <v>283</v>
      </c>
      <c r="B300" s="44"/>
      <c r="C300" s="136">
        <v>35020</v>
      </c>
      <c r="D300" s="44"/>
      <c r="E300" s="137" t="s">
        <v>137</v>
      </c>
      <c r="G300" s="43">
        <v>3</v>
      </c>
      <c r="H300" s="135" t="str">
        <f t="shared" si="176"/>
        <v>Peak Day</v>
      </c>
      <c r="I300" s="42">
        <f>'Dep. Res. Class'!K$35</f>
        <v>2226.6698377499979</v>
      </c>
      <c r="J300" s="135">
        <f t="shared" si="177"/>
        <v>1006.7541975043317</v>
      </c>
      <c r="K300" s="135">
        <f t="shared" si="178"/>
        <v>575.68185762116366</v>
      </c>
      <c r="L300" s="135">
        <f t="shared" si="179"/>
        <v>30.279461745359441</v>
      </c>
      <c r="M300" s="135">
        <f t="shared" si="180"/>
        <v>322.51792307235189</v>
      </c>
      <c r="N300" s="135">
        <f t="shared" si="181"/>
        <v>291.43639780679086</v>
      </c>
      <c r="O300" s="135">
        <f t="shared" si="182"/>
        <v>0</v>
      </c>
      <c r="P300" s="135">
        <f t="shared" si="183"/>
        <v>0</v>
      </c>
      <c r="Q300" s="135">
        <f t="shared" si="184"/>
        <v>0</v>
      </c>
      <c r="R300" s="135">
        <f t="shared" si="185"/>
        <v>0</v>
      </c>
      <c r="S300" s="135">
        <f t="shared" si="186"/>
        <v>0</v>
      </c>
      <c r="T300" s="135">
        <f t="shared" si="187"/>
        <v>0</v>
      </c>
      <c r="U300" s="135">
        <f t="shared" si="188"/>
        <v>0</v>
      </c>
      <c r="V300" s="135">
        <f t="shared" si="189"/>
        <v>0</v>
      </c>
      <c r="W300" s="135">
        <f t="shared" si="190"/>
        <v>0</v>
      </c>
      <c r="X300" s="135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 x14ac:dyDescent="0.2">
      <c r="A301" s="44">
        <f t="shared" si="155"/>
        <v>284</v>
      </c>
      <c r="B301" s="44"/>
      <c r="C301" s="136">
        <v>35100</v>
      </c>
      <c r="D301" s="44"/>
      <c r="E301" s="137" t="s">
        <v>80</v>
      </c>
      <c r="G301" s="43">
        <v>3</v>
      </c>
      <c r="H301" s="135" t="str">
        <f t="shared" si="176"/>
        <v>Peak Day</v>
      </c>
      <c r="I301" s="42">
        <f>'Dep. Res. Class'!K$36</f>
        <v>3144.2973283749989</v>
      </c>
      <c r="J301" s="135">
        <f t="shared" si="177"/>
        <v>1421.6452209825102</v>
      </c>
      <c r="K301" s="135">
        <f t="shared" si="178"/>
        <v>812.92470766176245</v>
      </c>
      <c r="L301" s="135">
        <f t="shared" si="179"/>
        <v>42.757857072682114</v>
      </c>
      <c r="M301" s="135">
        <f t="shared" si="180"/>
        <v>455.42999984863854</v>
      </c>
      <c r="N301" s="135">
        <f t="shared" si="181"/>
        <v>411.53954280940491</v>
      </c>
      <c r="O301" s="135">
        <f t="shared" si="182"/>
        <v>0</v>
      </c>
      <c r="P301" s="135">
        <f t="shared" si="183"/>
        <v>0</v>
      </c>
      <c r="Q301" s="135">
        <f t="shared" si="184"/>
        <v>0</v>
      </c>
      <c r="R301" s="135">
        <f t="shared" si="185"/>
        <v>0</v>
      </c>
      <c r="S301" s="135">
        <f t="shared" si="186"/>
        <v>0</v>
      </c>
      <c r="T301" s="135">
        <f t="shared" si="187"/>
        <v>0</v>
      </c>
      <c r="U301" s="135">
        <f t="shared" si="188"/>
        <v>0</v>
      </c>
      <c r="V301" s="135">
        <f t="shared" si="189"/>
        <v>0</v>
      </c>
      <c r="W301" s="135">
        <f t="shared" si="190"/>
        <v>0</v>
      </c>
      <c r="X301" s="135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 x14ac:dyDescent="0.2">
      <c r="A302" s="44">
        <f t="shared" si="155"/>
        <v>285</v>
      </c>
      <c r="B302" s="44"/>
      <c r="C302" s="136">
        <v>35102</v>
      </c>
      <c r="D302" s="44"/>
      <c r="E302" s="137" t="s">
        <v>335</v>
      </c>
      <c r="G302" s="43">
        <v>3</v>
      </c>
      <c r="H302" s="135" t="str">
        <f t="shared" si="176"/>
        <v>Peak Day</v>
      </c>
      <c r="I302" s="42">
        <f>'Dep. Res. Class'!K$37</f>
        <v>56872.231204999967</v>
      </c>
      <c r="J302" s="135">
        <f t="shared" si="177"/>
        <v>25713.896383007042</v>
      </c>
      <c r="K302" s="135">
        <f t="shared" si="178"/>
        <v>14703.711862481628</v>
      </c>
      <c r="L302" s="135">
        <f t="shared" si="179"/>
        <v>773.37938474306509</v>
      </c>
      <c r="M302" s="135">
        <f t="shared" si="180"/>
        <v>8237.5543862675695</v>
      </c>
      <c r="N302" s="135">
        <f t="shared" si="181"/>
        <v>7443.6891885006498</v>
      </c>
      <c r="O302" s="135">
        <f t="shared" si="182"/>
        <v>0</v>
      </c>
      <c r="P302" s="135">
        <f t="shared" si="183"/>
        <v>0</v>
      </c>
      <c r="Q302" s="135">
        <f t="shared" si="184"/>
        <v>0</v>
      </c>
      <c r="R302" s="135">
        <f t="shared" si="185"/>
        <v>0</v>
      </c>
      <c r="S302" s="135">
        <f t="shared" si="186"/>
        <v>0</v>
      </c>
      <c r="T302" s="135">
        <f t="shared" si="187"/>
        <v>0</v>
      </c>
      <c r="U302" s="135">
        <f t="shared" si="188"/>
        <v>0</v>
      </c>
      <c r="V302" s="135">
        <f t="shared" si="189"/>
        <v>0</v>
      </c>
      <c r="W302" s="135">
        <f t="shared" si="190"/>
        <v>0</v>
      </c>
      <c r="X302" s="135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 x14ac:dyDescent="0.2">
      <c r="A303" s="44">
        <f t="shared" si="155"/>
        <v>286</v>
      </c>
      <c r="B303" s="44"/>
      <c r="C303" s="136">
        <v>35103</v>
      </c>
      <c r="D303" s="44"/>
      <c r="E303" s="137" t="s">
        <v>336</v>
      </c>
      <c r="G303" s="43">
        <v>3</v>
      </c>
      <c r="H303" s="135" t="str">
        <f t="shared" si="176"/>
        <v>Peak Day</v>
      </c>
      <c r="I303" s="42">
        <f>'Dep. Res. Class'!K$38</f>
        <v>10241.583766</v>
      </c>
      <c r="J303" s="135">
        <f t="shared" si="177"/>
        <v>4630.5730965177663</v>
      </c>
      <c r="K303" s="135">
        <f t="shared" si="178"/>
        <v>2647.8528012717443</v>
      </c>
      <c r="L303" s="135">
        <f t="shared" si="179"/>
        <v>139.27059979752113</v>
      </c>
      <c r="M303" s="135">
        <f t="shared" si="180"/>
        <v>1483.4234825399808</v>
      </c>
      <c r="N303" s="135">
        <f t="shared" si="181"/>
        <v>1340.463785872985</v>
      </c>
      <c r="O303" s="135">
        <f t="shared" si="182"/>
        <v>0</v>
      </c>
      <c r="P303" s="135">
        <f t="shared" si="183"/>
        <v>0</v>
      </c>
      <c r="Q303" s="135">
        <f t="shared" si="184"/>
        <v>0</v>
      </c>
      <c r="R303" s="135">
        <f t="shared" si="185"/>
        <v>0</v>
      </c>
      <c r="S303" s="135">
        <f t="shared" si="186"/>
        <v>0</v>
      </c>
      <c r="T303" s="135">
        <f t="shared" si="187"/>
        <v>0</v>
      </c>
      <c r="U303" s="135">
        <f t="shared" si="188"/>
        <v>0</v>
      </c>
      <c r="V303" s="135">
        <f t="shared" si="189"/>
        <v>0</v>
      </c>
      <c r="W303" s="135">
        <f t="shared" si="190"/>
        <v>0</v>
      </c>
      <c r="X303" s="135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 x14ac:dyDescent="0.2">
      <c r="A304" s="44">
        <f t="shared" si="155"/>
        <v>287</v>
      </c>
      <c r="B304" s="44"/>
      <c r="C304" s="136">
        <v>35104</v>
      </c>
      <c r="D304" s="44"/>
      <c r="E304" s="137" t="s">
        <v>337</v>
      </c>
      <c r="G304" s="43">
        <v>3</v>
      </c>
      <c r="H304" s="135" t="str">
        <f t="shared" si="176"/>
        <v>Peak Day</v>
      </c>
      <c r="I304" s="42">
        <f>'Dep. Res. Class'!K$39</f>
        <v>50071.95449299999</v>
      </c>
      <c r="J304" s="135">
        <f t="shared" si="177"/>
        <v>22639.256843759107</v>
      </c>
      <c r="K304" s="135">
        <f t="shared" si="178"/>
        <v>12945.572481630312</v>
      </c>
      <c r="L304" s="135">
        <f t="shared" si="179"/>
        <v>680.90554103800628</v>
      </c>
      <c r="M304" s="135">
        <f t="shared" si="180"/>
        <v>7252.5807344541026</v>
      </c>
      <c r="N304" s="135">
        <f t="shared" si="181"/>
        <v>6553.6388921184544</v>
      </c>
      <c r="O304" s="135">
        <f t="shared" si="182"/>
        <v>0</v>
      </c>
      <c r="P304" s="135">
        <f t="shared" si="183"/>
        <v>0</v>
      </c>
      <c r="Q304" s="135">
        <f t="shared" si="184"/>
        <v>0</v>
      </c>
      <c r="R304" s="135">
        <f t="shared" si="185"/>
        <v>0</v>
      </c>
      <c r="S304" s="135">
        <f t="shared" si="186"/>
        <v>0</v>
      </c>
      <c r="T304" s="135">
        <f t="shared" si="187"/>
        <v>0</v>
      </c>
      <c r="U304" s="135">
        <f t="shared" si="188"/>
        <v>0</v>
      </c>
      <c r="V304" s="135">
        <f t="shared" si="189"/>
        <v>0</v>
      </c>
      <c r="W304" s="135">
        <f t="shared" si="190"/>
        <v>0</v>
      </c>
      <c r="X304" s="135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 x14ac:dyDescent="0.2">
      <c r="A305" s="44">
        <f t="shared" si="155"/>
        <v>288</v>
      </c>
      <c r="B305" s="44"/>
      <c r="C305" s="136">
        <v>35200</v>
      </c>
      <c r="D305" s="44"/>
      <c r="E305" s="137" t="s">
        <v>338</v>
      </c>
      <c r="G305" s="43">
        <v>3</v>
      </c>
      <c r="H305" s="135" t="str">
        <f t="shared" si="176"/>
        <v>Peak Day</v>
      </c>
      <c r="I305" s="42">
        <f>'Dep. Res. Class'!K$40</f>
        <v>595415.1278383584</v>
      </c>
      <c r="J305" s="135">
        <f t="shared" si="177"/>
        <v>269207.70607579767</v>
      </c>
      <c r="K305" s="135">
        <f t="shared" si="178"/>
        <v>153938.26288862393</v>
      </c>
      <c r="L305" s="135">
        <f t="shared" si="179"/>
        <v>8096.7772052850196</v>
      </c>
      <c r="M305" s="135">
        <f t="shared" si="180"/>
        <v>86241.815980374769</v>
      </c>
      <c r="N305" s="135">
        <f t="shared" si="181"/>
        <v>77930.565688276896</v>
      </c>
      <c r="O305" s="135">
        <f t="shared" si="182"/>
        <v>0</v>
      </c>
      <c r="P305" s="135">
        <f t="shared" si="183"/>
        <v>0</v>
      </c>
      <c r="Q305" s="135">
        <f t="shared" si="184"/>
        <v>0</v>
      </c>
      <c r="R305" s="135">
        <f t="shared" si="185"/>
        <v>0</v>
      </c>
      <c r="S305" s="135">
        <f t="shared" si="186"/>
        <v>0</v>
      </c>
      <c r="T305" s="135">
        <f t="shared" si="187"/>
        <v>0</v>
      </c>
      <c r="U305" s="135">
        <f t="shared" si="188"/>
        <v>0</v>
      </c>
      <c r="V305" s="135">
        <f t="shared" si="189"/>
        <v>0</v>
      </c>
      <c r="W305" s="135">
        <f t="shared" si="190"/>
        <v>0</v>
      </c>
      <c r="X305" s="135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 x14ac:dyDescent="0.2">
      <c r="A306" s="44">
        <f t="shared" si="155"/>
        <v>289</v>
      </c>
      <c r="B306" s="44"/>
      <c r="C306" s="136">
        <v>35201</v>
      </c>
      <c r="D306" s="44"/>
      <c r="E306" s="137" t="s">
        <v>339</v>
      </c>
      <c r="G306" s="43">
        <v>3</v>
      </c>
      <c r="H306" s="135" t="str">
        <f t="shared" si="176"/>
        <v>Peak Day</v>
      </c>
      <c r="I306" s="42">
        <f>'Dep. Res. Class'!K$41</f>
        <v>709755.27618474991</v>
      </c>
      <c r="J306" s="135">
        <f t="shared" si="177"/>
        <v>320904.82898977055</v>
      </c>
      <c r="K306" s="135">
        <f t="shared" si="178"/>
        <v>183499.69489115349</v>
      </c>
      <c r="L306" s="135">
        <f t="shared" si="179"/>
        <v>9651.6364345777292</v>
      </c>
      <c r="M306" s="135">
        <f t="shared" si="180"/>
        <v>102803.20579366022</v>
      </c>
      <c r="N306" s="135">
        <f t="shared" si="181"/>
        <v>92895.910075587803</v>
      </c>
      <c r="O306" s="135">
        <f t="shared" si="182"/>
        <v>0</v>
      </c>
      <c r="P306" s="135">
        <f t="shared" si="183"/>
        <v>0</v>
      </c>
      <c r="Q306" s="135">
        <f t="shared" si="184"/>
        <v>0</v>
      </c>
      <c r="R306" s="135">
        <f t="shared" si="185"/>
        <v>0</v>
      </c>
      <c r="S306" s="135">
        <f t="shared" si="186"/>
        <v>0</v>
      </c>
      <c r="T306" s="135">
        <f t="shared" si="187"/>
        <v>0</v>
      </c>
      <c r="U306" s="135">
        <f t="shared" si="188"/>
        <v>0</v>
      </c>
      <c r="V306" s="135">
        <f t="shared" si="189"/>
        <v>0</v>
      </c>
      <c r="W306" s="135">
        <f t="shared" si="190"/>
        <v>0</v>
      </c>
      <c r="X306" s="135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 x14ac:dyDescent="0.2">
      <c r="A307" s="44">
        <f t="shared" si="155"/>
        <v>290</v>
      </c>
      <c r="B307" s="44"/>
      <c r="C307" s="136">
        <v>35202</v>
      </c>
      <c r="D307" s="44"/>
      <c r="E307" s="137" t="s">
        <v>340</v>
      </c>
      <c r="G307" s="43">
        <v>3</v>
      </c>
      <c r="H307" s="135" t="str">
        <f t="shared" si="176"/>
        <v>Peak Day</v>
      </c>
      <c r="I307" s="42">
        <f>'Dep. Res. Class'!K$42</f>
        <v>225297.55500000014</v>
      </c>
      <c r="J307" s="135">
        <f t="shared" si="177"/>
        <v>101864.79168950758</v>
      </c>
      <c r="K307" s="135">
        <f t="shared" si="178"/>
        <v>58248.292037298685</v>
      </c>
      <c r="L307" s="135">
        <f t="shared" si="179"/>
        <v>3063.7181059760937</v>
      </c>
      <c r="M307" s="135">
        <f t="shared" si="180"/>
        <v>32632.812588552832</v>
      </c>
      <c r="N307" s="135">
        <f t="shared" si="181"/>
        <v>29487.940578664915</v>
      </c>
      <c r="O307" s="135">
        <f t="shared" si="182"/>
        <v>0</v>
      </c>
      <c r="P307" s="135">
        <f t="shared" si="183"/>
        <v>0</v>
      </c>
      <c r="Q307" s="135">
        <f t="shared" si="184"/>
        <v>0</v>
      </c>
      <c r="R307" s="135">
        <f t="shared" si="185"/>
        <v>0</v>
      </c>
      <c r="S307" s="135">
        <f t="shared" si="186"/>
        <v>0</v>
      </c>
      <c r="T307" s="135">
        <f t="shared" si="187"/>
        <v>0</v>
      </c>
      <c r="U307" s="135">
        <f t="shared" si="188"/>
        <v>0</v>
      </c>
      <c r="V307" s="135">
        <f t="shared" si="189"/>
        <v>0</v>
      </c>
      <c r="W307" s="135">
        <f t="shared" si="190"/>
        <v>0</v>
      </c>
      <c r="X307" s="135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 x14ac:dyDescent="0.2">
      <c r="A308" s="44">
        <f t="shared" si="155"/>
        <v>291</v>
      </c>
      <c r="B308" s="44"/>
      <c r="C308" s="136">
        <v>35203</v>
      </c>
      <c r="D308" s="44"/>
      <c r="E308" s="137" t="s">
        <v>341</v>
      </c>
      <c r="G308" s="43">
        <v>3</v>
      </c>
      <c r="H308" s="135" t="str">
        <f t="shared" si="176"/>
        <v>Peak Day</v>
      </c>
      <c r="I308" s="42">
        <f>'Dep. Res. Class'!K$43</f>
        <v>379296.93619200034</v>
      </c>
      <c r="J308" s="135">
        <f t="shared" si="177"/>
        <v>171493.22101461128</v>
      </c>
      <c r="K308" s="135">
        <f t="shared" si="178"/>
        <v>98063.19783703053</v>
      </c>
      <c r="L308" s="135">
        <f t="shared" si="179"/>
        <v>5157.8850509615595</v>
      </c>
      <c r="M308" s="135">
        <f t="shared" si="180"/>
        <v>54938.571500102698</v>
      </c>
      <c r="N308" s="135">
        <f t="shared" si="181"/>
        <v>49644.060789294221</v>
      </c>
      <c r="O308" s="135">
        <f t="shared" si="182"/>
        <v>0</v>
      </c>
      <c r="P308" s="135">
        <f t="shared" si="183"/>
        <v>0</v>
      </c>
      <c r="Q308" s="135">
        <f t="shared" si="184"/>
        <v>0</v>
      </c>
      <c r="R308" s="135">
        <f t="shared" si="185"/>
        <v>0</v>
      </c>
      <c r="S308" s="135">
        <f t="shared" si="186"/>
        <v>0</v>
      </c>
      <c r="T308" s="135">
        <f t="shared" si="187"/>
        <v>0</v>
      </c>
      <c r="U308" s="135">
        <f t="shared" si="188"/>
        <v>0</v>
      </c>
      <c r="V308" s="135">
        <f t="shared" si="189"/>
        <v>0</v>
      </c>
      <c r="W308" s="135">
        <f t="shared" si="190"/>
        <v>0</v>
      </c>
      <c r="X308" s="135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 x14ac:dyDescent="0.2">
      <c r="A309" s="44">
        <f t="shared" si="155"/>
        <v>292</v>
      </c>
      <c r="B309" s="44"/>
      <c r="C309" s="136">
        <v>35210</v>
      </c>
      <c r="D309" s="44"/>
      <c r="E309" s="137" t="s">
        <v>342</v>
      </c>
      <c r="G309" s="43">
        <v>3</v>
      </c>
      <c r="H309" s="135" t="str">
        <f t="shared" si="176"/>
        <v>Peak Day</v>
      </c>
      <c r="I309" s="42">
        <f>'Dep. Res. Class'!K$44</f>
        <v>84030.851562875076</v>
      </c>
      <c r="J309" s="135">
        <f t="shared" si="177"/>
        <v>37993.244933102789</v>
      </c>
      <c r="K309" s="135">
        <f t="shared" si="178"/>
        <v>21725.284954722392</v>
      </c>
      <c r="L309" s="135">
        <f t="shared" si="179"/>
        <v>1142.697005272737</v>
      </c>
      <c r="M309" s="135">
        <f t="shared" si="180"/>
        <v>12171.295115509807</v>
      </c>
      <c r="N309" s="135">
        <f t="shared" si="181"/>
        <v>10998.329554267335</v>
      </c>
      <c r="O309" s="135">
        <f t="shared" si="182"/>
        <v>0</v>
      </c>
      <c r="P309" s="135">
        <f t="shared" si="183"/>
        <v>0</v>
      </c>
      <c r="Q309" s="135">
        <f t="shared" si="184"/>
        <v>0</v>
      </c>
      <c r="R309" s="135">
        <f t="shared" si="185"/>
        <v>0</v>
      </c>
      <c r="S309" s="135">
        <f t="shared" si="186"/>
        <v>0</v>
      </c>
      <c r="T309" s="135">
        <f t="shared" si="187"/>
        <v>0</v>
      </c>
      <c r="U309" s="135">
        <f t="shared" si="188"/>
        <v>0</v>
      </c>
      <c r="V309" s="135">
        <f t="shared" si="189"/>
        <v>0</v>
      </c>
      <c r="W309" s="135">
        <f t="shared" si="190"/>
        <v>0</v>
      </c>
      <c r="X309" s="135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 x14ac:dyDescent="0.2">
      <c r="A310" s="44">
        <f t="shared" si="155"/>
        <v>293</v>
      </c>
      <c r="B310" s="44"/>
      <c r="C310" s="136">
        <v>35211</v>
      </c>
      <c r="D310" s="44"/>
      <c r="E310" s="137" t="s">
        <v>343</v>
      </c>
      <c r="G310" s="43">
        <v>3</v>
      </c>
      <c r="H310" s="135" t="str">
        <f t="shared" si="176"/>
        <v>Peak Day</v>
      </c>
      <c r="I310" s="42">
        <f>'Dep. Res. Class'!K$45</f>
        <v>21977.808485000012</v>
      </c>
      <c r="J310" s="135">
        <f t="shared" si="177"/>
        <v>9936.9248952409489</v>
      </c>
      <c r="K310" s="135">
        <f t="shared" si="178"/>
        <v>5682.1291601415778</v>
      </c>
      <c r="L310" s="135">
        <f t="shared" si="179"/>
        <v>298.86613631989712</v>
      </c>
      <c r="M310" s="135">
        <f t="shared" si="180"/>
        <v>3183.3355022344167</v>
      </c>
      <c r="N310" s="135">
        <f t="shared" si="181"/>
        <v>2876.5527910631677</v>
      </c>
      <c r="O310" s="135">
        <f t="shared" si="182"/>
        <v>0</v>
      </c>
      <c r="P310" s="135">
        <f t="shared" si="183"/>
        <v>0</v>
      </c>
      <c r="Q310" s="135">
        <f t="shared" si="184"/>
        <v>0</v>
      </c>
      <c r="R310" s="135">
        <f t="shared" si="185"/>
        <v>0</v>
      </c>
      <c r="S310" s="135">
        <f t="shared" si="186"/>
        <v>0</v>
      </c>
      <c r="T310" s="135">
        <f t="shared" si="187"/>
        <v>0</v>
      </c>
      <c r="U310" s="135">
        <f t="shared" si="188"/>
        <v>0</v>
      </c>
      <c r="V310" s="135">
        <f t="shared" si="189"/>
        <v>0</v>
      </c>
      <c r="W310" s="135">
        <f t="shared" si="190"/>
        <v>0</v>
      </c>
      <c r="X310" s="135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 x14ac:dyDescent="0.2">
      <c r="A311" s="44">
        <f t="shared" si="155"/>
        <v>294</v>
      </c>
      <c r="B311" s="44"/>
      <c r="C311" s="136">
        <v>35301</v>
      </c>
      <c r="D311" s="44"/>
      <c r="E311" s="140" t="s">
        <v>329</v>
      </c>
      <c r="G311" s="43">
        <v>3</v>
      </c>
      <c r="H311" s="135" t="str">
        <f t="shared" si="176"/>
        <v>Peak Day</v>
      </c>
      <c r="I311" s="42">
        <f>'Dep. Res. Class'!K$46</f>
        <v>-44198.12115937499</v>
      </c>
      <c r="J311" s="135">
        <f t="shared" si="177"/>
        <v>-19983.494294766526</v>
      </c>
      <c r="K311" s="135">
        <f t="shared" si="178"/>
        <v>-11426.955205045093</v>
      </c>
      <c r="L311" s="135">
        <f t="shared" si="179"/>
        <v>-601.02997587391553</v>
      </c>
      <c r="M311" s="135">
        <f t="shared" si="180"/>
        <v>-6401.7960805656967</v>
      </c>
      <c r="N311" s="135">
        <f t="shared" si="181"/>
        <v>-5784.8456031237511</v>
      </c>
      <c r="O311" s="135">
        <f t="shared" si="182"/>
        <v>0</v>
      </c>
      <c r="P311" s="135">
        <f t="shared" si="183"/>
        <v>0</v>
      </c>
      <c r="Q311" s="135">
        <f t="shared" si="184"/>
        <v>0</v>
      </c>
      <c r="R311" s="135">
        <f t="shared" si="185"/>
        <v>0</v>
      </c>
      <c r="S311" s="135">
        <f t="shared" si="186"/>
        <v>0</v>
      </c>
      <c r="T311" s="135">
        <f t="shared" si="187"/>
        <v>0</v>
      </c>
      <c r="U311" s="135">
        <f t="shared" si="188"/>
        <v>0</v>
      </c>
      <c r="V311" s="135">
        <f t="shared" si="189"/>
        <v>0</v>
      </c>
      <c r="W311" s="135">
        <f t="shared" si="190"/>
        <v>0</v>
      </c>
      <c r="X311" s="135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 x14ac:dyDescent="0.2">
      <c r="A312" s="44">
        <f t="shared" si="155"/>
        <v>295</v>
      </c>
      <c r="B312" s="44"/>
      <c r="C312" s="136">
        <v>35302</v>
      </c>
      <c r="D312" s="44"/>
      <c r="E312" s="137" t="s">
        <v>330</v>
      </c>
      <c r="G312" s="43">
        <v>3</v>
      </c>
      <c r="H312" s="135" t="str">
        <f t="shared" si="176"/>
        <v>Peak Day</v>
      </c>
      <c r="I312" s="42">
        <f>'Dep. Res. Class'!K$47</f>
        <v>94588.351656249986</v>
      </c>
      <c r="J312" s="135">
        <f t="shared" si="177"/>
        <v>42766.654692359123</v>
      </c>
      <c r="K312" s="135">
        <f t="shared" si="178"/>
        <v>24454.814570002549</v>
      </c>
      <c r="L312" s="135">
        <f t="shared" si="179"/>
        <v>1286.2636062947365</v>
      </c>
      <c r="M312" s="135">
        <f t="shared" si="180"/>
        <v>13700.476921103447</v>
      </c>
      <c r="N312" s="135">
        <f t="shared" si="181"/>
        <v>12380.141866490114</v>
      </c>
      <c r="O312" s="135">
        <f t="shared" si="182"/>
        <v>0</v>
      </c>
      <c r="P312" s="135">
        <f t="shared" si="183"/>
        <v>0</v>
      </c>
      <c r="Q312" s="135">
        <f t="shared" si="184"/>
        <v>0</v>
      </c>
      <c r="R312" s="135">
        <f t="shared" si="185"/>
        <v>0</v>
      </c>
      <c r="S312" s="135">
        <f t="shared" si="186"/>
        <v>0</v>
      </c>
      <c r="T312" s="135">
        <f t="shared" si="187"/>
        <v>0</v>
      </c>
      <c r="U312" s="135">
        <f t="shared" si="188"/>
        <v>0</v>
      </c>
      <c r="V312" s="135">
        <f t="shared" si="189"/>
        <v>0</v>
      </c>
      <c r="W312" s="135">
        <f t="shared" si="190"/>
        <v>0</v>
      </c>
      <c r="X312" s="135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 x14ac:dyDescent="0.2">
      <c r="A313" s="44">
        <f t="shared" si="155"/>
        <v>296</v>
      </c>
      <c r="B313" s="44"/>
      <c r="C313" s="136">
        <v>35400</v>
      </c>
      <c r="D313" s="44"/>
      <c r="E313" s="137" t="s">
        <v>116</v>
      </c>
      <c r="G313" s="43">
        <v>3</v>
      </c>
      <c r="H313" s="135" t="str">
        <f t="shared" si="176"/>
        <v>Peak Day</v>
      </c>
      <c r="I313" s="42">
        <f>'Dep. Res. Class'!K$48</f>
        <v>248926.34654999978</v>
      </c>
      <c r="J313" s="135">
        <f t="shared" si="177"/>
        <v>112548.1829456422</v>
      </c>
      <c r="K313" s="135">
        <f t="shared" si="178"/>
        <v>64357.265349027854</v>
      </c>
      <c r="L313" s="135">
        <f t="shared" si="179"/>
        <v>3385.0352036874683</v>
      </c>
      <c r="M313" s="135">
        <f t="shared" si="180"/>
        <v>36055.281715415389</v>
      </c>
      <c r="N313" s="135">
        <f t="shared" si="181"/>
        <v>32580.581336226838</v>
      </c>
      <c r="O313" s="135">
        <f t="shared" si="182"/>
        <v>0</v>
      </c>
      <c r="P313" s="135">
        <f t="shared" si="183"/>
        <v>0</v>
      </c>
      <c r="Q313" s="135">
        <f t="shared" si="184"/>
        <v>0</v>
      </c>
      <c r="R313" s="135">
        <f t="shared" si="185"/>
        <v>0</v>
      </c>
      <c r="S313" s="135">
        <f t="shared" si="186"/>
        <v>0</v>
      </c>
      <c r="T313" s="135">
        <f t="shared" si="187"/>
        <v>0</v>
      </c>
      <c r="U313" s="135">
        <f t="shared" si="188"/>
        <v>0</v>
      </c>
      <c r="V313" s="135">
        <f t="shared" si="189"/>
        <v>0</v>
      </c>
      <c r="W313" s="135">
        <f t="shared" si="190"/>
        <v>0</v>
      </c>
      <c r="X313" s="135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 x14ac:dyDescent="0.2">
      <c r="A314" s="44">
        <f t="shared" si="155"/>
        <v>297</v>
      </c>
      <c r="B314" s="44"/>
      <c r="C314" s="136">
        <v>35500</v>
      </c>
      <c r="D314" s="44"/>
      <c r="E314" s="137" t="s">
        <v>344</v>
      </c>
      <c r="G314" s="43">
        <v>3</v>
      </c>
      <c r="H314" s="135" t="str">
        <f t="shared" si="176"/>
        <v>Peak Day</v>
      </c>
      <c r="I314" s="42">
        <f>'Dep. Res. Class'!K$49</f>
        <v>101271.77616325006</v>
      </c>
      <c r="J314" s="135">
        <f t="shared" si="177"/>
        <v>45788.461321277544</v>
      </c>
      <c r="K314" s="135">
        <f t="shared" si="178"/>
        <v>26182.743053260961</v>
      </c>
      <c r="L314" s="135">
        <f t="shared" si="179"/>
        <v>1377.1484304643573</v>
      </c>
      <c r="M314" s="135">
        <f t="shared" si="180"/>
        <v>14668.525328848815</v>
      </c>
      <c r="N314" s="135">
        <f t="shared" si="181"/>
        <v>13254.898029398366</v>
      </c>
      <c r="O314" s="135">
        <f t="shared" si="182"/>
        <v>0</v>
      </c>
      <c r="P314" s="135">
        <f t="shared" si="183"/>
        <v>0</v>
      </c>
      <c r="Q314" s="135">
        <f t="shared" si="184"/>
        <v>0</v>
      </c>
      <c r="R314" s="135">
        <f t="shared" si="185"/>
        <v>0</v>
      </c>
      <c r="S314" s="135">
        <f t="shared" si="186"/>
        <v>0</v>
      </c>
      <c r="T314" s="135">
        <f t="shared" si="187"/>
        <v>0</v>
      </c>
      <c r="U314" s="135">
        <f t="shared" si="188"/>
        <v>0</v>
      </c>
      <c r="V314" s="135">
        <f t="shared" si="189"/>
        <v>0</v>
      </c>
      <c r="W314" s="135">
        <f t="shared" si="190"/>
        <v>0</v>
      </c>
      <c r="X314" s="135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 x14ac:dyDescent="0.2">
      <c r="A315" s="44">
        <f t="shared" si="155"/>
        <v>298</v>
      </c>
      <c r="B315" s="44"/>
      <c r="C315" s="136">
        <v>35600</v>
      </c>
      <c r="D315" s="44"/>
      <c r="E315" s="137" t="s">
        <v>332</v>
      </c>
      <c r="G315" s="43">
        <v>3</v>
      </c>
      <c r="H315" s="135" t="str">
        <f t="shared" si="176"/>
        <v>Peak Day</v>
      </c>
      <c r="I315" s="42">
        <f>'Dep. Res. Class'!K$50</f>
        <v>95898.744349374989</v>
      </c>
      <c r="J315" s="135">
        <f t="shared" si="177"/>
        <v>43359.128404364703</v>
      </c>
      <c r="K315" s="135">
        <f t="shared" si="178"/>
        <v>24793.602695211841</v>
      </c>
      <c r="L315" s="135">
        <f t="shared" si="179"/>
        <v>1304.0830354486206</v>
      </c>
      <c r="M315" s="135">
        <f t="shared" si="180"/>
        <v>13890.278355797922</v>
      </c>
      <c r="N315" s="135">
        <f t="shared" si="181"/>
        <v>12551.651858551886</v>
      </c>
      <c r="O315" s="135">
        <f t="shared" si="182"/>
        <v>0</v>
      </c>
      <c r="P315" s="135">
        <f t="shared" si="183"/>
        <v>0</v>
      </c>
      <c r="Q315" s="135">
        <f t="shared" si="184"/>
        <v>0</v>
      </c>
      <c r="R315" s="135">
        <f t="shared" si="185"/>
        <v>0</v>
      </c>
      <c r="S315" s="135">
        <f t="shared" si="186"/>
        <v>0</v>
      </c>
      <c r="T315" s="135">
        <f t="shared" si="187"/>
        <v>0</v>
      </c>
      <c r="U315" s="135">
        <f t="shared" si="188"/>
        <v>0</v>
      </c>
      <c r="V315" s="135">
        <f t="shared" si="189"/>
        <v>0</v>
      </c>
      <c r="W315" s="135">
        <f t="shared" si="190"/>
        <v>0</v>
      </c>
      <c r="X315" s="135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 x14ac:dyDescent="0.2">
      <c r="A316" s="44">
        <f t="shared" si="155"/>
        <v>299</v>
      </c>
      <c r="B316" s="44"/>
      <c r="C316" s="44"/>
      <c r="D316" s="44"/>
      <c r="E316" s="44"/>
      <c r="G316" s="43"/>
      <c r="H316" s="135"/>
      <c r="I316" s="42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 x14ac:dyDescent="0.2">
      <c r="A317" s="44">
        <f t="shared" si="155"/>
        <v>300</v>
      </c>
      <c r="B317" s="44"/>
      <c r="C317" s="44"/>
      <c r="D317" s="44" t="s">
        <v>345</v>
      </c>
      <c r="E317" s="44"/>
      <c r="G317" s="43"/>
      <c r="H317" s="135"/>
      <c r="I317" s="42">
        <f>'Dep. Res. Class'!K$52</f>
        <v>2634817.3894526088</v>
      </c>
      <c r="J317" s="135">
        <f>SUM(J299:J315)</f>
        <v>1191291.7764086786</v>
      </c>
      <c r="K317" s="135">
        <f t="shared" ref="K317:X317" si="193">SUM(K299:K315)</f>
        <v>681204.07594209537</v>
      </c>
      <c r="L317" s="135">
        <f t="shared" si="193"/>
        <v>35829.673082810928</v>
      </c>
      <c r="M317" s="135">
        <f t="shared" si="193"/>
        <v>381635.30924721726</v>
      </c>
      <c r="N317" s="135">
        <f t="shared" si="193"/>
        <v>344856.55477180606</v>
      </c>
      <c r="O317" s="135">
        <f t="shared" si="193"/>
        <v>0</v>
      </c>
      <c r="P317" s="135">
        <f t="shared" si="193"/>
        <v>0</v>
      </c>
      <c r="Q317" s="135">
        <f t="shared" si="193"/>
        <v>0</v>
      </c>
      <c r="R317" s="135">
        <f t="shared" si="193"/>
        <v>0</v>
      </c>
      <c r="S317" s="135">
        <f t="shared" si="193"/>
        <v>0</v>
      </c>
      <c r="T317" s="135">
        <f t="shared" si="193"/>
        <v>0</v>
      </c>
      <c r="U317" s="135">
        <f t="shared" si="193"/>
        <v>0</v>
      </c>
      <c r="V317" s="135">
        <f t="shared" si="193"/>
        <v>0</v>
      </c>
      <c r="W317" s="135">
        <f t="shared" si="193"/>
        <v>0</v>
      </c>
      <c r="X317" s="135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 x14ac:dyDescent="0.2">
      <c r="A318" s="44">
        <f t="shared" si="155"/>
        <v>301</v>
      </c>
      <c r="B318" s="44"/>
      <c r="C318" s="44"/>
      <c r="D318" s="44"/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 x14ac:dyDescent="0.2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 x14ac:dyDescent="0.2">
      <c r="A320" s="44">
        <f t="shared" si="155"/>
        <v>303</v>
      </c>
      <c r="B320" s="44"/>
      <c r="C320" s="44"/>
      <c r="D320" s="44"/>
      <c r="E320" s="44"/>
      <c r="G320" s="43"/>
      <c r="H320" s="135"/>
      <c r="I320" s="42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 x14ac:dyDescent="0.2">
      <c r="A321" s="44">
        <f t="shared" si="155"/>
        <v>304</v>
      </c>
      <c r="B321" s="44"/>
      <c r="C321" s="136">
        <v>36510</v>
      </c>
      <c r="E321" s="44" t="s">
        <v>115</v>
      </c>
      <c r="G321" s="43">
        <v>3</v>
      </c>
      <c r="H321" s="135" t="str">
        <f t="shared" ref="H321:H328" si="194">VLOOKUP($G321,alloc,3)</f>
        <v>Peak Day</v>
      </c>
      <c r="I321" s="42">
        <f>'Dep. Res. Class'!K$56</f>
        <v>0</v>
      </c>
      <c r="J321" s="135">
        <f t="shared" ref="J321:J328" si="195">$I321*VLOOKUP($G321,alloc,6)</f>
        <v>0</v>
      </c>
      <c r="K321" s="135">
        <f t="shared" ref="K321:K328" si="196">$I321*VLOOKUP($G321,alloc,7)</f>
        <v>0</v>
      </c>
      <c r="L321" s="135">
        <f t="shared" ref="L321:L328" si="197">$I321*VLOOKUP($G321,alloc,8)</f>
        <v>0</v>
      </c>
      <c r="M321" s="135">
        <f t="shared" ref="M321:M328" si="198">$I321*VLOOKUP($G321,alloc,9)</f>
        <v>0</v>
      </c>
      <c r="N321" s="135">
        <f t="shared" ref="N321:N328" si="199">$I321*VLOOKUP($G321,alloc,10)</f>
        <v>0</v>
      </c>
      <c r="O321" s="135">
        <f t="shared" ref="O321:O328" si="200">$I321*VLOOKUP($G321,alloc,11)</f>
        <v>0</v>
      </c>
      <c r="P321" s="135">
        <f t="shared" ref="P321:P328" si="201">$I321*VLOOKUP($G321,alloc,12)</f>
        <v>0</v>
      </c>
      <c r="Q321" s="135">
        <f t="shared" ref="Q321:Q328" si="202">$I321*VLOOKUP($G321,alloc,13)</f>
        <v>0</v>
      </c>
      <c r="R321" s="135">
        <f t="shared" ref="R321:R328" si="203">$I321*VLOOKUP($G321,alloc,14)</f>
        <v>0</v>
      </c>
      <c r="S321" s="135">
        <f t="shared" ref="S321:S328" si="204">$I321*VLOOKUP($G321,alloc,15)</f>
        <v>0</v>
      </c>
      <c r="T321" s="135">
        <f t="shared" ref="T321:T328" si="205">$I321*VLOOKUP($G321,alloc,16)</f>
        <v>0</v>
      </c>
      <c r="U321" s="135">
        <f t="shared" ref="U321:U328" si="206">$I321*VLOOKUP($G321,alloc,17)</f>
        <v>0</v>
      </c>
      <c r="V321" s="135">
        <f t="shared" ref="V321:V328" si="207">$I321*VLOOKUP($G321,alloc,18)</f>
        <v>0</v>
      </c>
      <c r="W321" s="135">
        <f t="shared" ref="W321:W328" si="208">$I321*VLOOKUP($G321,alloc,19)</f>
        <v>0</v>
      </c>
      <c r="X321" s="135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 x14ac:dyDescent="0.2">
      <c r="A322" s="44">
        <f t="shared" si="155"/>
        <v>305</v>
      </c>
      <c r="B322" s="44"/>
      <c r="C322" s="136">
        <v>36520</v>
      </c>
      <c r="E322" s="44" t="s">
        <v>137</v>
      </c>
      <c r="G322" s="43">
        <v>3</v>
      </c>
      <c r="H322" s="135" t="str">
        <f t="shared" si="194"/>
        <v>Peak Day</v>
      </c>
      <c r="I322" s="42">
        <f>'Dep. Res. Class'!K$57</f>
        <v>428095.56870000006</v>
      </c>
      <c r="J322" s="135">
        <f t="shared" si="195"/>
        <v>193556.7650915109</v>
      </c>
      <c r="K322" s="135">
        <f t="shared" si="196"/>
        <v>110679.56643165102</v>
      </c>
      <c r="L322" s="135">
        <f t="shared" si="197"/>
        <v>5821.4752704010571</v>
      </c>
      <c r="M322" s="135">
        <f t="shared" si="198"/>
        <v>62006.720238828319</v>
      </c>
      <c r="N322" s="135">
        <f t="shared" si="199"/>
        <v>56031.041667608682</v>
      </c>
      <c r="O322" s="135">
        <f t="shared" si="200"/>
        <v>0</v>
      </c>
      <c r="P322" s="135">
        <f t="shared" si="201"/>
        <v>0</v>
      </c>
      <c r="Q322" s="135">
        <f t="shared" si="202"/>
        <v>0</v>
      </c>
      <c r="R322" s="135">
        <f t="shared" si="203"/>
        <v>0</v>
      </c>
      <c r="S322" s="135">
        <f t="shared" si="204"/>
        <v>0</v>
      </c>
      <c r="T322" s="135">
        <f t="shared" si="205"/>
        <v>0</v>
      </c>
      <c r="U322" s="135">
        <f t="shared" si="206"/>
        <v>0</v>
      </c>
      <c r="V322" s="135">
        <f t="shared" si="207"/>
        <v>0</v>
      </c>
      <c r="W322" s="135">
        <f t="shared" si="208"/>
        <v>0</v>
      </c>
      <c r="X322" s="135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 x14ac:dyDescent="0.2">
      <c r="A323" s="44">
        <f t="shared" si="155"/>
        <v>306</v>
      </c>
      <c r="B323" s="44"/>
      <c r="C323" s="136">
        <v>36602</v>
      </c>
      <c r="E323" s="137" t="s">
        <v>139</v>
      </c>
      <c r="G323" s="43">
        <v>3</v>
      </c>
      <c r="H323" s="135" t="str">
        <f t="shared" si="194"/>
        <v>Peak Day</v>
      </c>
      <c r="I323" s="42">
        <f>'Dep. Res. Class'!K$58</f>
        <v>16837.413626000001</v>
      </c>
      <c r="J323" s="135">
        <f t="shared" si="195"/>
        <v>7612.7751657250146</v>
      </c>
      <c r="K323" s="135">
        <f t="shared" si="196"/>
        <v>4353.1346180833598</v>
      </c>
      <c r="L323" s="135">
        <f t="shared" si="197"/>
        <v>228.96426454243928</v>
      </c>
      <c r="M323" s="135">
        <f t="shared" si="198"/>
        <v>2438.7844037331138</v>
      </c>
      <c r="N323" s="135">
        <f t="shared" si="199"/>
        <v>2203.7551739160717</v>
      </c>
      <c r="O323" s="135">
        <f t="shared" si="200"/>
        <v>0</v>
      </c>
      <c r="P323" s="135">
        <f t="shared" si="201"/>
        <v>0</v>
      </c>
      <c r="Q323" s="135">
        <f t="shared" si="202"/>
        <v>0</v>
      </c>
      <c r="R323" s="135">
        <f t="shared" si="203"/>
        <v>0</v>
      </c>
      <c r="S323" s="135">
        <f t="shared" si="204"/>
        <v>0</v>
      </c>
      <c r="T323" s="135">
        <f t="shared" si="205"/>
        <v>0</v>
      </c>
      <c r="U323" s="135">
        <f t="shared" si="206"/>
        <v>0</v>
      </c>
      <c r="V323" s="135">
        <f t="shared" si="207"/>
        <v>0</v>
      </c>
      <c r="W323" s="135">
        <f t="shared" si="208"/>
        <v>0</v>
      </c>
      <c r="X323" s="135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 x14ac:dyDescent="0.2">
      <c r="A324" s="44">
        <f t="shared" si="155"/>
        <v>307</v>
      </c>
      <c r="B324" s="44"/>
      <c r="C324" s="136">
        <v>36603</v>
      </c>
      <c r="E324" s="137" t="s">
        <v>270</v>
      </c>
      <c r="G324" s="43">
        <v>3</v>
      </c>
      <c r="H324" s="135" t="str">
        <f t="shared" si="194"/>
        <v>Peak Day</v>
      </c>
      <c r="I324" s="42">
        <f>'Dep. Res. Class'!K$59</f>
        <v>53065.903969500032</v>
      </c>
      <c r="J324" s="135">
        <f t="shared" si="195"/>
        <v>23992.924617706263</v>
      </c>
      <c r="K324" s="135">
        <f t="shared" si="196"/>
        <v>13719.62634764804</v>
      </c>
      <c r="L324" s="135">
        <f t="shared" si="197"/>
        <v>721.61888663792115</v>
      </c>
      <c r="M324" s="135">
        <f t="shared" si="198"/>
        <v>7686.2338744813951</v>
      </c>
      <c r="N324" s="135">
        <f t="shared" si="199"/>
        <v>6945.500243026404</v>
      </c>
      <c r="O324" s="135">
        <f t="shared" si="200"/>
        <v>0</v>
      </c>
      <c r="P324" s="135">
        <f t="shared" si="201"/>
        <v>0</v>
      </c>
      <c r="Q324" s="135">
        <f t="shared" si="202"/>
        <v>0</v>
      </c>
      <c r="R324" s="135">
        <f t="shared" si="203"/>
        <v>0</v>
      </c>
      <c r="S324" s="135">
        <f t="shared" si="204"/>
        <v>0</v>
      </c>
      <c r="T324" s="135">
        <f t="shared" si="205"/>
        <v>0</v>
      </c>
      <c r="U324" s="135">
        <f t="shared" si="206"/>
        <v>0</v>
      </c>
      <c r="V324" s="135">
        <f t="shared" si="207"/>
        <v>0</v>
      </c>
      <c r="W324" s="135">
        <f t="shared" si="208"/>
        <v>0</v>
      </c>
      <c r="X324" s="135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 x14ac:dyDescent="0.2">
      <c r="A325" s="44">
        <f t="shared" si="155"/>
        <v>308</v>
      </c>
      <c r="B325" s="44"/>
      <c r="C325" s="136">
        <v>36700</v>
      </c>
      <c r="E325" s="137" t="s">
        <v>271</v>
      </c>
      <c r="G325" s="43">
        <v>3</v>
      </c>
      <c r="H325" s="135" t="str">
        <f t="shared" si="194"/>
        <v>Peak Day</v>
      </c>
      <c r="I325" s="42">
        <f>'Dep. Res. Class'!K$60</f>
        <v>98316.496456000023</v>
      </c>
      <c r="J325" s="135">
        <f t="shared" si="195"/>
        <v>44452.277483138445</v>
      </c>
      <c r="K325" s="135">
        <f t="shared" si="196"/>
        <v>25418.686845727763</v>
      </c>
      <c r="L325" s="135">
        <f t="shared" si="197"/>
        <v>1336.9609373185676</v>
      </c>
      <c r="M325" s="135">
        <f t="shared" si="198"/>
        <v>14240.473240873676</v>
      </c>
      <c r="N325" s="135">
        <f t="shared" si="199"/>
        <v>12868.097948941553</v>
      </c>
      <c r="O325" s="135">
        <f t="shared" si="200"/>
        <v>0</v>
      </c>
      <c r="P325" s="135">
        <f t="shared" si="201"/>
        <v>0</v>
      </c>
      <c r="Q325" s="135">
        <f t="shared" si="202"/>
        <v>0</v>
      </c>
      <c r="R325" s="135">
        <f t="shared" si="203"/>
        <v>0</v>
      </c>
      <c r="S325" s="135">
        <f t="shared" si="204"/>
        <v>0</v>
      </c>
      <c r="T325" s="135">
        <f t="shared" si="205"/>
        <v>0</v>
      </c>
      <c r="U325" s="135">
        <f t="shared" si="206"/>
        <v>0</v>
      </c>
      <c r="V325" s="135">
        <f t="shared" si="207"/>
        <v>0</v>
      </c>
      <c r="W325" s="135">
        <f t="shared" si="208"/>
        <v>0</v>
      </c>
      <c r="X325" s="135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 x14ac:dyDescent="0.2">
      <c r="A326" s="44">
        <f t="shared" si="155"/>
        <v>309</v>
      </c>
      <c r="B326" s="44"/>
      <c r="C326" s="136">
        <v>36701</v>
      </c>
      <c r="E326" s="137" t="s">
        <v>272</v>
      </c>
      <c r="G326" s="43">
        <v>3</v>
      </c>
      <c r="H326" s="135" t="str">
        <f t="shared" si="194"/>
        <v>Peak Day</v>
      </c>
      <c r="I326" s="42">
        <f>'Dep. Res. Class'!K$61</f>
        <v>16387960.757693825</v>
      </c>
      <c r="J326" s="135">
        <f t="shared" si="195"/>
        <v>7409562.0291942591</v>
      </c>
      <c r="K326" s="135">
        <f t="shared" si="196"/>
        <v>4236933.3484774837</v>
      </c>
      <c r="L326" s="135">
        <f t="shared" si="197"/>
        <v>222852.36115133271</v>
      </c>
      <c r="M326" s="135">
        <f t="shared" si="198"/>
        <v>2373684.2244665306</v>
      </c>
      <c r="N326" s="135">
        <f t="shared" si="199"/>
        <v>2144928.7944042166</v>
      </c>
      <c r="O326" s="135">
        <f t="shared" si="200"/>
        <v>0</v>
      </c>
      <c r="P326" s="135">
        <f t="shared" si="201"/>
        <v>0</v>
      </c>
      <c r="Q326" s="135">
        <f t="shared" si="202"/>
        <v>0</v>
      </c>
      <c r="R326" s="135">
        <f t="shared" si="203"/>
        <v>0</v>
      </c>
      <c r="S326" s="135">
        <f t="shared" si="204"/>
        <v>0</v>
      </c>
      <c r="T326" s="135">
        <f t="shared" si="205"/>
        <v>0</v>
      </c>
      <c r="U326" s="135">
        <f t="shared" si="206"/>
        <v>0</v>
      </c>
      <c r="V326" s="135">
        <f t="shared" si="207"/>
        <v>0</v>
      </c>
      <c r="W326" s="135">
        <f t="shared" si="208"/>
        <v>0</v>
      </c>
      <c r="X326" s="135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 x14ac:dyDescent="0.2">
      <c r="A327" s="44">
        <f t="shared" si="155"/>
        <v>310</v>
      </c>
      <c r="B327" s="44"/>
      <c r="C327" s="136">
        <v>36900</v>
      </c>
      <c r="E327" s="137" t="s">
        <v>273</v>
      </c>
      <c r="G327" s="43">
        <v>3</v>
      </c>
      <c r="H327" s="135" t="str">
        <f t="shared" si="194"/>
        <v>Peak Day</v>
      </c>
      <c r="I327" s="42">
        <f>'Dep. Res. Class'!K$62</f>
        <v>353469.1727</v>
      </c>
      <c r="J327" s="135">
        <f t="shared" si="195"/>
        <v>159815.59873451825</v>
      </c>
      <c r="K327" s="135">
        <f t="shared" si="196"/>
        <v>91385.703664702218</v>
      </c>
      <c r="L327" s="135">
        <f t="shared" si="197"/>
        <v>4806.6651424840366</v>
      </c>
      <c r="M327" s="135">
        <f t="shared" si="198"/>
        <v>51197.5963012555</v>
      </c>
      <c r="N327" s="135">
        <f t="shared" si="199"/>
        <v>46263.60885703993</v>
      </c>
      <c r="O327" s="135">
        <f t="shared" si="200"/>
        <v>0</v>
      </c>
      <c r="P327" s="135">
        <f t="shared" si="201"/>
        <v>0</v>
      </c>
      <c r="Q327" s="135">
        <f t="shared" si="202"/>
        <v>0</v>
      </c>
      <c r="R327" s="135">
        <f t="shared" si="203"/>
        <v>0</v>
      </c>
      <c r="S327" s="135">
        <f t="shared" si="204"/>
        <v>0</v>
      </c>
      <c r="T327" s="135">
        <f t="shared" si="205"/>
        <v>0</v>
      </c>
      <c r="U327" s="135">
        <f t="shared" si="206"/>
        <v>0</v>
      </c>
      <c r="V327" s="135">
        <f t="shared" si="207"/>
        <v>0</v>
      </c>
      <c r="W327" s="135">
        <f t="shared" si="208"/>
        <v>0</v>
      </c>
      <c r="X327" s="135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 x14ac:dyDescent="0.2">
      <c r="A328" s="44">
        <f t="shared" si="155"/>
        <v>311</v>
      </c>
      <c r="B328" s="44"/>
      <c r="C328" s="136">
        <v>36901</v>
      </c>
      <c r="E328" s="137" t="s">
        <v>273</v>
      </c>
      <c r="G328" s="43">
        <v>3</v>
      </c>
      <c r="H328" s="135" t="str">
        <f t="shared" si="194"/>
        <v>Peak Day</v>
      </c>
      <c r="I328" s="42">
        <f>'Dep. Res. Class'!K$63</f>
        <v>1774250.932862499</v>
      </c>
      <c r="J328" s="135">
        <f t="shared" si="195"/>
        <v>802200.01358182891</v>
      </c>
      <c r="K328" s="135">
        <f t="shared" si="196"/>
        <v>458713.7507321125</v>
      </c>
      <c r="L328" s="135">
        <f t="shared" si="197"/>
        <v>24127.224583310766</v>
      </c>
      <c r="M328" s="135">
        <f t="shared" si="198"/>
        <v>256988.13365802803</v>
      </c>
      <c r="N328" s="135">
        <f t="shared" si="199"/>
        <v>232221.81030721852</v>
      </c>
      <c r="O328" s="135">
        <f t="shared" si="200"/>
        <v>0</v>
      </c>
      <c r="P328" s="135">
        <f t="shared" si="201"/>
        <v>0</v>
      </c>
      <c r="Q328" s="135">
        <f t="shared" si="202"/>
        <v>0</v>
      </c>
      <c r="R328" s="135">
        <f t="shared" si="203"/>
        <v>0</v>
      </c>
      <c r="S328" s="135">
        <f t="shared" si="204"/>
        <v>0</v>
      </c>
      <c r="T328" s="135">
        <f t="shared" si="205"/>
        <v>0</v>
      </c>
      <c r="U328" s="135">
        <f t="shared" si="206"/>
        <v>0</v>
      </c>
      <c r="V328" s="135">
        <f t="shared" si="207"/>
        <v>0</v>
      </c>
      <c r="W328" s="135">
        <f t="shared" si="208"/>
        <v>0</v>
      </c>
      <c r="X328" s="135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 x14ac:dyDescent="0.2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1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 x14ac:dyDescent="0.2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5"/>
      <c r="I330" s="42">
        <f>'Dep. Res. Class'!K$65</f>
        <v>19111996.246007822</v>
      </c>
      <c r="J330" s="135">
        <f>SUM(J321:J328)</f>
        <v>8641192.3838686869</v>
      </c>
      <c r="K330" s="135">
        <f t="shared" ref="K330:X330" si="211">SUM(K321:K328)</f>
        <v>4941203.8171174088</v>
      </c>
      <c r="L330" s="135">
        <f t="shared" si="211"/>
        <v>259895.27023602751</v>
      </c>
      <c r="M330" s="135">
        <f t="shared" si="211"/>
        <v>2768242.1661837306</v>
      </c>
      <c r="N330" s="135">
        <f t="shared" si="211"/>
        <v>2501462.6086019678</v>
      </c>
      <c r="O330" s="135">
        <f t="shared" si="211"/>
        <v>0</v>
      </c>
      <c r="P330" s="135">
        <f t="shared" si="211"/>
        <v>0</v>
      </c>
      <c r="Q330" s="135">
        <f t="shared" si="211"/>
        <v>0</v>
      </c>
      <c r="R330" s="135">
        <f t="shared" si="211"/>
        <v>0</v>
      </c>
      <c r="S330" s="135">
        <f t="shared" si="211"/>
        <v>0</v>
      </c>
      <c r="T330" s="135">
        <f t="shared" si="211"/>
        <v>0</v>
      </c>
      <c r="U330" s="135">
        <f t="shared" si="211"/>
        <v>0</v>
      </c>
      <c r="V330" s="135">
        <f t="shared" si="211"/>
        <v>0</v>
      </c>
      <c r="W330" s="135">
        <f t="shared" si="211"/>
        <v>0</v>
      </c>
      <c r="X330" s="135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 x14ac:dyDescent="0.2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 x14ac:dyDescent="0.2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 x14ac:dyDescent="0.2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 x14ac:dyDescent="0.2">
      <c r="A334" s="44">
        <f t="shared" si="155"/>
        <v>317</v>
      </c>
      <c r="B334" s="44"/>
      <c r="C334" s="136">
        <v>37400</v>
      </c>
      <c r="E334" s="137" t="s">
        <v>115</v>
      </c>
      <c r="G334" s="43">
        <v>3</v>
      </c>
      <c r="H334" s="135" t="str">
        <f t="shared" ref="H334:H354" si="212">VLOOKUP($G334,alloc,3)</f>
        <v>Peak Day</v>
      </c>
      <c r="I334" s="42">
        <f>'Dep. Res. Class'!K$69</f>
        <v>0</v>
      </c>
      <c r="J334" s="135">
        <f t="shared" ref="J334:J354" si="213">$I334*VLOOKUP($G334,alloc,6)</f>
        <v>0</v>
      </c>
      <c r="K334" s="135">
        <f t="shared" ref="K334:K354" si="214">$I334*VLOOKUP($G334,alloc,7)</f>
        <v>0</v>
      </c>
      <c r="L334" s="135">
        <f t="shared" ref="L334:L354" si="215">$I334*VLOOKUP($G334,alloc,8)</f>
        <v>0</v>
      </c>
      <c r="M334" s="135">
        <f t="shared" ref="M334:M354" si="216">$I334*VLOOKUP($G334,alloc,9)</f>
        <v>0</v>
      </c>
      <c r="N334" s="135">
        <f t="shared" ref="N334:N354" si="217">$I334*VLOOKUP($G334,alloc,10)</f>
        <v>0</v>
      </c>
      <c r="O334" s="135">
        <f t="shared" ref="O334:O354" si="218">$I334*VLOOKUP($G334,alloc,11)</f>
        <v>0</v>
      </c>
      <c r="P334" s="135">
        <f t="shared" ref="P334:P354" si="219">$I334*VLOOKUP($G334,alloc,12)</f>
        <v>0</v>
      </c>
      <c r="Q334" s="135">
        <f t="shared" ref="Q334:Q354" si="220">$I334*VLOOKUP($G334,alloc,13)</f>
        <v>0</v>
      </c>
      <c r="R334" s="135">
        <f t="shared" ref="R334:R354" si="221">$I334*VLOOKUP($G334,alloc,14)</f>
        <v>0</v>
      </c>
      <c r="S334" s="135">
        <f t="shared" ref="S334:S354" si="222">$I334*VLOOKUP($G334,alloc,15)</f>
        <v>0</v>
      </c>
      <c r="T334" s="135">
        <f t="shared" ref="T334:T354" si="223">$I334*VLOOKUP($G334,alloc,16)</f>
        <v>0</v>
      </c>
      <c r="U334" s="135">
        <f t="shared" ref="U334:U354" si="224">$I334*VLOOKUP($G334,alloc,17)</f>
        <v>0</v>
      </c>
      <c r="V334" s="135">
        <f t="shared" ref="V334:V354" si="225">$I334*VLOOKUP($G334,alloc,18)</f>
        <v>0</v>
      </c>
      <c r="W334" s="135">
        <f t="shared" ref="W334:W354" si="226">$I334*VLOOKUP($G334,alloc,19)</f>
        <v>0</v>
      </c>
      <c r="X334" s="135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 x14ac:dyDescent="0.2">
      <c r="A335" s="44">
        <f t="shared" si="155"/>
        <v>318</v>
      </c>
      <c r="B335" s="44"/>
      <c r="C335" s="136">
        <v>37401</v>
      </c>
      <c r="E335" s="137" t="s">
        <v>274</v>
      </c>
      <c r="G335" s="43">
        <v>3</v>
      </c>
      <c r="H335" s="135" t="str">
        <f t="shared" si="212"/>
        <v>Peak Day</v>
      </c>
      <c r="I335" s="42">
        <f>'Dep. Res. Class'!K$70</f>
        <v>0</v>
      </c>
      <c r="J335" s="135">
        <f t="shared" si="213"/>
        <v>0</v>
      </c>
      <c r="K335" s="135">
        <f t="shared" si="214"/>
        <v>0</v>
      </c>
      <c r="L335" s="135">
        <f t="shared" si="215"/>
        <v>0</v>
      </c>
      <c r="M335" s="135">
        <f t="shared" si="216"/>
        <v>0</v>
      </c>
      <c r="N335" s="135">
        <f t="shared" si="217"/>
        <v>0</v>
      </c>
      <c r="O335" s="135">
        <f t="shared" si="218"/>
        <v>0</v>
      </c>
      <c r="P335" s="135">
        <f t="shared" si="219"/>
        <v>0</v>
      </c>
      <c r="Q335" s="135">
        <f t="shared" si="220"/>
        <v>0</v>
      </c>
      <c r="R335" s="135">
        <f t="shared" si="221"/>
        <v>0</v>
      </c>
      <c r="S335" s="135">
        <f t="shared" si="222"/>
        <v>0</v>
      </c>
      <c r="T335" s="135">
        <f t="shared" si="223"/>
        <v>0</v>
      </c>
      <c r="U335" s="135">
        <f t="shared" si="224"/>
        <v>0</v>
      </c>
      <c r="V335" s="135">
        <f t="shared" si="225"/>
        <v>0</v>
      </c>
      <c r="W335" s="135">
        <f t="shared" si="226"/>
        <v>0</v>
      </c>
      <c r="X335" s="135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 x14ac:dyDescent="0.2">
      <c r="A336" s="44">
        <f t="shared" si="155"/>
        <v>319</v>
      </c>
      <c r="B336" s="44"/>
      <c r="C336" s="136">
        <v>37402</v>
      </c>
      <c r="E336" s="137" t="s">
        <v>275</v>
      </c>
      <c r="G336" s="43">
        <v>3</v>
      </c>
      <c r="H336" s="135" t="str">
        <f t="shared" si="212"/>
        <v>Peak Day</v>
      </c>
      <c r="I336" s="42">
        <f>'Dep. Res. Class'!K$71</f>
        <v>235363.38811508886</v>
      </c>
      <c r="J336" s="135">
        <f t="shared" si="213"/>
        <v>106415.90185779084</v>
      </c>
      <c r="K336" s="135">
        <f t="shared" si="214"/>
        <v>60850.706372804452</v>
      </c>
      <c r="L336" s="135">
        <f t="shared" si="215"/>
        <v>3200.5987532890708</v>
      </c>
      <c r="M336" s="135">
        <f t="shared" si="216"/>
        <v>34090.779789272514</v>
      </c>
      <c r="N336" s="135">
        <f t="shared" si="217"/>
        <v>30805.401341931938</v>
      </c>
      <c r="O336" s="135">
        <f t="shared" si="218"/>
        <v>0</v>
      </c>
      <c r="P336" s="135">
        <f t="shared" si="219"/>
        <v>0</v>
      </c>
      <c r="Q336" s="135">
        <f t="shared" si="220"/>
        <v>0</v>
      </c>
      <c r="R336" s="135">
        <f t="shared" si="221"/>
        <v>0</v>
      </c>
      <c r="S336" s="135">
        <f t="shared" si="222"/>
        <v>0</v>
      </c>
      <c r="T336" s="135">
        <f t="shared" si="223"/>
        <v>0</v>
      </c>
      <c r="U336" s="135">
        <f t="shared" si="224"/>
        <v>0</v>
      </c>
      <c r="V336" s="135">
        <f t="shared" si="225"/>
        <v>0</v>
      </c>
      <c r="W336" s="135">
        <f t="shared" si="226"/>
        <v>0</v>
      </c>
      <c r="X336" s="135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 x14ac:dyDescent="0.2">
      <c r="A337" s="44">
        <f t="shared" si="155"/>
        <v>320</v>
      </c>
      <c r="B337" s="44"/>
      <c r="C337" s="136">
        <v>37403</v>
      </c>
      <c r="E337" s="137" t="s">
        <v>276</v>
      </c>
      <c r="G337" s="43">
        <v>3</v>
      </c>
      <c r="H337" s="135" t="str">
        <f t="shared" si="212"/>
        <v>Peak Day</v>
      </c>
      <c r="I337" s="42">
        <f>'Dep. Res. Class'!K$72</f>
        <v>0</v>
      </c>
      <c r="J337" s="135">
        <f t="shared" si="213"/>
        <v>0</v>
      </c>
      <c r="K337" s="135">
        <f t="shared" si="214"/>
        <v>0</v>
      </c>
      <c r="L337" s="135">
        <f t="shared" si="215"/>
        <v>0</v>
      </c>
      <c r="M337" s="135">
        <f t="shared" si="216"/>
        <v>0</v>
      </c>
      <c r="N337" s="135">
        <f t="shared" si="217"/>
        <v>0</v>
      </c>
      <c r="O337" s="135">
        <f t="shared" si="218"/>
        <v>0</v>
      </c>
      <c r="P337" s="135">
        <f t="shared" si="219"/>
        <v>0</v>
      </c>
      <c r="Q337" s="135">
        <f t="shared" si="220"/>
        <v>0</v>
      </c>
      <c r="R337" s="135">
        <f t="shared" si="221"/>
        <v>0</v>
      </c>
      <c r="S337" s="135">
        <f t="shared" si="222"/>
        <v>0</v>
      </c>
      <c r="T337" s="135">
        <f t="shared" si="223"/>
        <v>0</v>
      </c>
      <c r="U337" s="135">
        <f t="shared" si="224"/>
        <v>0</v>
      </c>
      <c r="V337" s="135">
        <f t="shared" si="225"/>
        <v>0</v>
      </c>
      <c r="W337" s="135">
        <f t="shared" si="226"/>
        <v>0</v>
      </c>
      <c r="X337" s="135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 x14ac:dyDescent="0.2">
      <c r="A338" s="44">
        <f t="shared" si="155"/>
        <v>321</v>
      </c>
      <c r="B338" s="44"/>
      <c r="C338" s="136">
        <v>37500</v>
      </c>
      <c r="E338" s="137" t="s">
        <v>139</v>
      </c>
      <c r="G338" s="43">
        <v>3</v>
      </c>
      <c r="H338" s="135" t="str">
        <f t="shared" si="212"/>
        <v>Peak Day</v>
      </c>
      <c r="I338" s="42">
        <f>'Dep. Res. Class'!K$73</f>
        <v>113695.14797599992</v>
      </c>
      <c r="J338" s="135">
        <f t="shared" si="213"/>
        <v>51405.496010300529</v>
      </c>
      <c r="K338" s="135">
        <f t="shared" si="214"/>
        <v>29394.674001366449</v>
      </c>
      <c r="L338" s="135">
        <f t="shared" si="215"/>
        <v>1546.0881651188001</v>
      </c>
      <c r="M338" s="135">
        <f t="shared" si="216"/>
        <v>16467.965913472006</v>
      </c>
      <c r="N338" s="135">
        <f t="shared" si="217"/>
        <v>14880.923885742117</v>
      </c>
      <c r="O338" s="135">
        <f t="shared" si="218"/>
        <v>0</v>
      </c>
      <c r="P338" s="135">
        <f t="shared" si="219"/>
        <v>0</v>
      </c>
      <c r="Q338" s="135">
        <f t="shared" si="220"/>
        <v>0</v>
      </c>
      <c r="R338" s="135">
        <f t="shared" si="221"/>
        <v>0</v>
      </c>
      <c r="S338" s="135">
        <f t="shared" si="222"/>
        <v>0</v>
      </c>
      <c r="T338" s="135">
        <f t="shared" si="223"/>
        <v>0</v>
      </c>
      <c r="U338" s="135">
        <f t="shared" si="224"/>
        <v>0</v>
      </c>
      <c r="V338" s="135">
        <f t="shared" si="225"/>
        <v>0</v>
      </c>
      <c r="W338" s="135">
        <f t="shared" si="226"/>
        <v>0</v>
      </c>
      <c r="X338" s="135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 x14ac:dyDescent="0.2">
      <c r="A339" s="44">
        <f t="shared" si="155"/>
        <v>322</v>
      </c>
      <c r="B339" s="44"/>
      <c r="C339" s="136">
        <v>37501</v>
      </c>
      <c r="E339" s="137" t="s">
        <v>277</v>
      </c>
      <c r="G339" s="43">
        <v>3</v>
      </c>
      <c r="H339" s="135" t="str">
        <f t="shared" si="212"/>
        <v>Peak Day</v>
      </c>
      <c r="I339" s="42">
        <f>'Dep. Res. Class'!K$74</f>
        <v>71448.902372000055</v>
      </c>
      <c r="J339" s="135">
        <f t="shared" si="213"/>
        <v>32304.511944515976</v>
      </c>
      <c r="K339" s="135">
        <f t="shared" si="214"/>
        <v>18472.355508290799</v>
      </c>
      <c r="L339" s="135">
        <f t="shared" si="215"/>
        <v>971.60084959295136</v>
      </c>
      <c r="M339" s="135">
        <f t="shared" si="216"/>
        <v>10348.885680376266</v>
      </c>
      <c r="N339" s="135">
        <f t="shared" si="217"/>
        <v>9351.5483892240518</v>
      </c>
      <c r="O339" s="135">
        <f t="shared" si="218"/>
        <v>0</v>
      </c>
      <c r="P339" s="135">
        <f t="shared" si="219"/>
        <v>0</v>
      </c>
      <c r="Q339" s="135">
        <f t="shared" si="220"/>
        <v>0</v>
      </c>
      <c r="R339" s="135">
        <f t="shared" si="221"/>
        <v>0</v>
      </c>
      <c r="S339" s="135">
        <f t="shared" si="222"/>
        <v>0</v>
      </c>
      <c r="T339" s="135">
        <f t="shared" si="223"/>
        <v>0</v>
      </c>
      <c r="U339" s="135">
        <f t="shared" si="224"/>
        <v>0</v>
      </c>
      <c r="V339" s="135">
        <f t="shared" si="225"/>
        <v>0</v>
      </c>
      <c r="W339" s="135">
        <f t="shared" si="226"/>
        <v>0</v>
      </c>
      <c r="X339" s="135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 x14ac:dyDescent="0.2">
      <c r="A340" s="44">
        <f t="shared" si="155"/>
        <v>323</v>
      </c>
      <c r="B340" s="44"/>
      <c r="C340" s="136">
        <v>37502</v>
      </c>
      <c r="E340" s="137" t="s">
        <v>275</v>
      </c>
      <c r="G340" s="43">
        <v>3</v>
      </c>
      <c r="H340" s="135" t="str">
        <f t="shared" si="212"/>
        <v>Peak Day</v>
      </c>
      <c r="I340" s="42">
        <f>'Dep. Res. Class'!K$75</f>
        <v>35399.356236000007</v>
      </c>
      <c r="J340" s="135">
        <f t="shared" si="213"/>
        <v>16005.269337800002</v>
      </c>
      <c r="K340" s="135">
        <f t="shared" si="214"/>
        <v>9152.1279046587861</v>
      </c>
      <c r="L340" s="135">
        <f t="shared" si="215"/>
        <v>481.3796076931722</v>
      </c>
      <c r="M340" s="135">
        <f t="shared" si="216"/>
        <v>5127.3550563156641</v>
      </c>
      <c r="N340" s="135">
        <f t="shared" si="217"/>
        <v>4633.2243295323769</v>
      </c>
      <c r="O340" s="135">
        <f t="shared" si="218"/>
        <v>0</v>
      </c>
      <c r="P340" s="135">
        <f t="shared" si="219"/>
        <v>0</v>
      </c>
      <c r="Q340" s="135">
        <f t="shared" si="220"/>
        <v>0</v>
      </c>
      <c r="R340" s="135">
        <f t="shared" si="221"/>
        <v>0</v>
      </c>
      <c r="S340" s="135">
        <f t="shared" si="222"/>
        <v>0</v>
      </c>
      <c r="T340" s="135">
        <f t="shared" si="223"/>
        <v>0</v>
      </c>
      <c r="U340" s="135">
        <f t="shared" si="224"/>
        <v>0</v>
      </c>
      <c r="V340" s="135">
        <f t="shared" si="225"/>
        <v>0</v>
      </c>
      <c r="W340" s="135">
        <f t="shared" si="226"/>
        <v>0</v>
      </c>
      <c r="X340" s="135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 x14ac:dyDescent="0.2">
      <c r="A341" s="44">
        <f t="shared" si="155"/>
        <v>324</v>
      </c>
      <c r="B341" s="44"/>
      <c r="C341" s="136">
        <v>37503</v>
      </c>
      <c r="E341" s="137" t="s">
        <v>278</v>
      </c>
      <c r="G341" s="43">
        <v>3</v>
      </c>
      <c r="H341" s="135" t="str">
        <f t="shared" si="212"/>
        <v>Peak Day</v>
      </c>
      <c r="I341" s="42">
        <f>'Dep. Res. Class'!K$76</f>
        <v>1920.1539519999994</v>
      </c>
      <c r="J341" s="135">
        <f t="shared" si="213"/>
        <v>868.16779850213891</v>
      </c>
      <c r="K341" s="135">
        <f t="shared" si="214"/>
        <v>496.43542803946139</v>
      </c>
      <c r="L341" s="135">
        <f t="shared" si="215"/>
        <v>26.111292814535627</v>
      </c>
      <c r="M341" s="135">
        <f t="shared" si="216"/>
        <v>278.12118980512241</v>
      </c>
      <c r="N341" s="135">
        <f t="shared" si="217"/>
        <v>251.31824283874076</v>
      </c>
      <c r="O341" s="135">
        <f t="shared" si="218"/>
        <v>0</v>
      </c>
      <c r="P341" s="135">
        <f t="shared" si="219"/>
        <v>0</v>
      </c>
      <c r="Q341" s="135">
        <f t="shared" si="220"/>
        <v>0</v>
      </c>
      <c r="R341" s="135">
        <f t="shared" si="221"/>
        <v>0</v>
      </c>
      <c r="S341" s="135">
        <f t="shared" si="222"/>
        <v>0</v>
      </c>
      <c r="T341" s="135">
        <f t="shared" si="223"/>
        <v>0</v>
      </c>
      <c r="U341" s="135">
        <f t="shared" si="224"/>
        <v>0</v>
      </c>
      <c r="V341" s="135">
        <f t="shared" si="225"/>
        <v>0</v>
      </c>
      <c r="W341" s="135">
        <f t="shared" si="226"/>
        <v>0</v>
      </c>
      <c r="X341" s="135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 x14ac:dyDescent="0.2">
      <c r="A342" s="44">
        <f t="shared" ref="A342:A406" si="229">A341+1</f>
        <v>325</v>
      </c>
      <c r="B342" s="44"/>
      <c r="C342" s="136">
        <v>37600</v>
      </c>
      <c r="E342" s="137" t="s">
        <v>271</v>
      </c>
      <c r="G342" s="43">
        <v>3</v>
      </c>
      <c r="H342" s="135" t="str">
        <f t="shared" si="212"/>
        <v>Peak Day</v>
      </c>
      <c r="I342" s="42">
        <f>'Dep. Res. Class'!K$77</f>
        <v>13210658.113094032</v>
      </c>
      <c r="J342" s="135">
        <f t="shared" si="213"/>
        <v>5972993.9668969149</v>
      </c>
      <c r="K342" s="135">
        <f t="shared" si="214"/>
        <v>3415475.4665509346</v>
      </c>
      <c r="L342" s="135">
        <f t="shared" si="215"/>
        <v>179645.67992291856</v>
      </c>
      <c r="M342" s="135">
        <f t="shared" si="216"/>
        <v>1913473.6299115284</v>
      </c>
      <c r="N342" s="135">
        <f t="shared" si="217"/>
        <v>1729069.3698117326</v>
      </c>
      <c r="O342" s="135">
        <f t="shared" si="218"/>
        <v>0</v>
      </c>
      <c r="P342" s="135">
        <f t="shared" si="219"/>
        <v>0</v>
      </c>
      <c r="Q342" s="135">
        <f t="shared" si="220"/>
        <v>0</v>
      </c>
      <c r="R342" s="135">
        <f t="shared" si="221"/>
        <v>0</v>
      </c>
      <c r="S342" s="135">
        <f t="shared" si="222"/>
        <v>0</v>
      </c>
      <c r="T342" s="135">
        <f t="shared" si="223"/>
        <v>0</v>
      </c>
      <c r="U342" s="135">
        <f t="shared" si="224"/>
        <v>0</v>
      </c>
      <c r="V342" s="135">
        <f t="shared" si="225"/>
        <v>0</v>
      </c>
      <c r="W342" s="135">
        <f t="shared" si="226"/>
        <v>0</v>
      </c>
      <c r="X342" s="135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 x14ac:dyDescent="0.2">
      <c r="A343" s="44">
        <f t="shared" si="229"/>
        <v>326</v>
      </c>
      <c r="B343" s="44"/>
      <c r="C343" s="136">
        <v>37601</v>
      </c>
      <c r="E343" s="137" t="s">
        <v>272</v>
      </c>
      <c r="G343" s="43">
        <v>3</v>
      </c>
      <c r="H343" s="135" t="str">
        <f t="shared" si="212"/>
        <v>Peak Day</v>
      </c>
      <c r="I343" s="42">
        <f>'Dep. Res. Class'!K$78</f>
        <v>33671111.596427456</v>
      </c>
      <c r="J343" s="135">
        <f t="shared" si="213"/>
        <v>15223870.35546943</v>
      </c>
      <c r="K343" s="135">
        <f t="shared" si="214"/>
        <v>8705308.5928481538</v>
      </c>
      <c r="L343" s="135">
        <f t="shared" si="215"/>
        <v>457878.00158912659</v>
      </c>
      <c r="M343" s="135">
        <f t="shared" si="216"/>
        <v>4877030.6201257464</v>
      </c>
      <c r="N343" s="135">
        <f t="shared" si="217"/>
        <v>4407024.0263949931</v>
      </c>
      <c r="O343" s="135">
        <f t="shared" si="218"/>
        <v>0</v>
      </c>
      <c r="P343" s="135">
        <f t="shared" si="219"/>
        <v>0</v>
      </c>
      <c r="Q343" s="135">
        <f t="shared" si="220"/>
        <v>0</v>
      </c>
      <c r="R343" s="135">
        <f t="shared" si="221"/>
        <v>0</v>
      </c>
      <c r="S343" s="135">
        <f t="shared" si="222"/>
        <v>0</v>
      </c>
      <c r="T343" s="135">
        <f t="shared" si="223"/>
        <v>0</v>
      </c>
      <c r="U343" s="135">
        <f t="shared" si="224"/>
        <v>0</v>
      </c>
      <c r="V343" s="135">
        <f t="shared" si="225"/>
        <v>0</v>
      </c>
      <c r="W343" s="135">
        <f t="shared" si="226"/>
        <v>0</v>
      </c>
      <c r="X343" s="135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 x14ac:dyDescent="0.2">
      <c r="A344" s="44">
        <f t="shared" si="229"/>
        <v>327</v>
      </c>
      <c r="B344" s="44"/>
      <c r="C344" s="136">
        <v>37602</v>
      </c>
      <c r="E344" s="137" t="s">
        <v>279</v>
      </c>
      <c r="G344" s="43">
        <v>3</v>
      </c>
      <c r="H344" s="135" t="str">
        <f t="shared" si="212"/>
        <v>Peak Day</v>
      </c>
      <c r="I344" s="42">
        <f>'Dep. Res. Class'!K$79</f>
        <v>19028671.146681938</v>
      </c>
      <c r="J344" s="135">
        <f t="shared" si="213"/>
        <v>8603518.2338525504</v>
      </c>
      <c r="K344" s="135">
        <f t="shared" si="214"/>
        <v>4919660.9969142722</v>
      </c>
      <c r="L344" s="135">
        <f t="shared" si="215"/>
        <v>258762.1704316955</v>
      </c>
      <c r="M344" s="135">
        <f t="shared" si="216"/>
        <v>2756173.0944611183</v>
      </c>
      <c r="N344" s="135">
        <f t="shared" si="217"/>
        <v>2490556.6510222992</v>
      </c>
      <c r="O344" s="135">
        <f t="shared" si="218"/>
        <v>0</v>
      </c>
      <c r="P344" s="135">
        <f t="shared" si="219"/>
        <v>0</v>
      </c>
      <c r="Q344" s="135">
        <f t="shared" si="220"/>
        <v>0</v>
      </c>
      <c r="R344" s="135">
        <f t="shared" si="221"/>
        <v>0</v>
      </c>
      <c r="S344" s="135">
        <f t="shared" si="222"/>
        <v>0</v>
      </c>
      <c r="T344" s="135">
        <f t="shared" si="223"/>
        <v>0</v>
      </c>
      <c r="U344" s="135">
        <f t="shared" si="224"/>
        <v>0</v>
      </c>
      <c r="V344" s="135">
        <f t="shared" si="225"/>
        <v>0</v>
      </c>
      <c r="W344" s="135">
        <f t="shared" si="226"/>
        <v>0</v>
      </c>
      <c r="X344" s="135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 x14ac:dyDescent="0.2">
      <c r="A345" s="44">
        <f t="shared" si="229"/>
        <v>328</v>
      </c>
      <c r="B345" s="44"/>
      <c r="C345" s="136">
        <v>37800</v>
      </c>
      <c r="E345" s="137" t="s">
        <v>280</v>
      </c>
      <c r="G345" s="43">
        <v>3</v>
      </c>
      <c r="H345" s="135" t="str">
        <f t="shared" si="212"/>
        <v>Peak Day</v>
      </c>
      <c r="I345" s="42">
        <f>'Dep. Res. Class'!K$80</f>
        <v>2894798.8048856384</v>
      </c>
      <c r="J345" s="135">
        <f t="shared" si="213"/>
        <v>1308838.3371169334</v>
      </c>
      <c r="K345" s="135">
        <f t="shared" si="214"/>
        <v>748419.51203687838</v>
      </c>
      <c r="L345" s="135">
        <f t="shared" si="215"/>
        <v>39365.04109725506</v>
      </c>
      <c r="M345" s="135">
        <f t="shared" si="216"/>
        <v>419291.84221018152</v>
      </c>
      <c r="N345" s="135">
        <f t="shared" si="217"/>
        <v>378884.07242438948</v>
      </c>
      <c r="O345" s="135">
        <f t="shared" si="218"/>
        <v>0</v>
      </c>
      <c r="P345" s="135">
        <f t="shared" si="219"/>
        <v>0</v>
      </c>
      <c r="Q345" s="135">
        <f t="shared" si="220"/>
        <v>0</v>
      </c>
      <c r="R345" s="135">
        <f t="shared" si="221"/>
        <v>0</v>
      </c>
      <c r="S345" s="135">
        <f t="shared" si="222"/>
        <v>0</v>
      </c>
      <c r="T345" s="135">
        <f t="shared" si="223"/>
        <v>0</v>
      </c>
      <c r="U345" s="135">
        <f t="shared" si="224"/>
        <v>0</v>
      </c>
      <c r="V345" s="135">
        <f t="shared" si="225"/>
        <v>0</v>
      </c>
      <c r="W345" s="135">
        <f t="shared" si="226"/>
        <v>0</v>
      </c>
      <c r="X345" s="135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 x14ac:dyDescent="0.2">
      <c r="A346" s="44">
        <f t="shared" si="229"/>
        <v>329</v>
      </c>
      <c r="B346" s="44"/>
      <c r="C346" s="136">
        <v>37900</v>
      </c>
      <c r="E346" s="137" t="s">
        <v>281</v>
      </c>
      <c r="G346" s="43">
        <v>3</v>
      </c>
      <c r="H346" s="135" t="str">
        <f t="shared" si="212"/>
        <v>Peak Day</v>
      </c>
      <c r="I346" s="42">
        <f>'Dep. Res. Class'!K$81</f>
        <v>984408.909178845</v>
      </c>
      <c r="J346" s="135">
        <f t="shared" si="213"/>
        <v>445085.20507822809</v>
      </c>
      <c r="K346" s="135">
        <f t="shared" si="214"/>
        <v>254508.47713801407</v>
      </c>
      <c r="L346" s="135">
        <f t="shared" si="215"/>
        <v>13386.525205457296</v>
      </c>
      <c r="M346" s="135">
        <f t="shared" si="216"/>
        <v>142584.90929355603</v>
      </c>
      <c r="N346" s="135">
        <f t="shared" si="217"/>
        <v>128843.79246358937</v>
      </c>
      <c r="O346" s="135">
        <f t="shared" si="218"/>
        <v>0</v>
      </c>
      <c r="P346" s="135">
        <f t="shared" si="219"/>
        <v>0</v>
      </c>
      <c r="Q346" s="135">
        <f t="shared" si="220"/>
        <v>0</v>
      </c>
      <c r="R346" s="135">
        <f t="shared" si="221"/>
        <v>0</v>
      </c>
      <c r="S346" s="135">
        <f t="shared" si="222"/>
        <v>0</v>
      </c>
      <c r="T346" s="135">
        <f t="shared" si="223"/>
        <v>0</v>
      </c>
      <c r="U346" s="135">
        <f t="shared" si="224"/>
        <v>0</v>
      </c>
      <c r="V346" s="135">
        <f t="shared" si="225"/>
        <v>0</v>
      </c>
      <c r="W346" s="135">
        <f t="shared" si="226"/>
        <v>0</v>
      </c>
      <c r="X346" s="135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 x14ac:dyDescent="0.2">
      <c r="A347" s="44">
        <f t="shared" si="229"/>
        <v>330</v>
      </c>
      <c r="B347" s="44"/>
      <c r="C347" s="136">
        <v>37905</v>
      </c>
      <c r="E347" s="137" t="s">
        <v>282</v>
      </c>
      <c r="G347" s="43">
        <v>3</v>
      </c>
      <c r="H347" s="135" t="str">
        <f t="shared" si="212"/>
        <v>Peak Day</v>
      </c>
      <c r="I347" s="42">
        <f>'Dep. Res. Class'!K$82</f>
        <v>1038110.9840240001</v>
      </c>
      <c r="J347" s="135">
        <f t="shared" si="213"/>
        <v>469365.76448064175</v>
      </c>
      <c r="K347" s="135">
        <f t="shared" si="214"/>
        <v>268392.57871465775</v>
      </c>
      <c r="L347" s="135">
        <f t="shared" si="215"/>
        <v>14116.795088020313</v>
      </c>
      <c r="M347" s="135">
        <f t="shared" si="216"/>
        <v>150363.28817582302</v>
      </c>
      <c r="N347" s="135">
        <f t="shared" si="217"/>
        <v>135872.5575648571</v>
      </c>
      <c r="O347" s="135">
        <f t="shared" si="218"/>
        <v>0</v>
      </c>
      <c r="P347" s="135">
        <f t="shared" si="219"/>
        <v>0</v>
      </c>
      <c r="Q347" s="135">
        <f t="shared" si="220"/>
        <v>0</v>
      </c>
      <c r="R347" s="135">
        <f t="shared" si="221"/>
        <v>0</v>
      </c>
      <c r="S347" s="135">
        <f t="shared" si="222"/>
        <v>0</v>
      </c>
      <c r="T347" s="135">
        <f t="shared" si="223"/>
        <v>0</v>
      </c>
      <c r="U347" s="135">
        <f t="shared" si="224"/>
        <v>0</v>
      </c>
      <c r="V347" s="135">
        <f t="shared" si="225"/>
        <v>0</v>
      </c>
      <c r="W347" s="135">
        <f t="shared" si="226"/>
        <v>0</v>
      </c>
      <c r="X347" s="135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 x14ac:dyDescent="0.2">
      <c r="A348" s="44">
        <f t="shared" si="229"/>
        <v>331</v>
      </c>
      <c r="B348" s="44"/>
      <c r="C348" s="136">
        <v>38000</v>
      </c>
      <c r="E348" s="137" t="s">
        <v>52</v>
      </c>
      <c r="G348" s="43">
        <v>99</v>
      </c>
      <c r="H348" s="135" t="str">
        <f t="shared" si="212"/>
        <v>-</v>
      </c>
      <c r="I348" s="42">
        <f>'Dep. Res. Class'!K$83</f>
        <v>0</v>
      </c>
      <c r="J348" s="135">
        <f t="shared" si="213"/>
        <v>0</v>
      </c>
      <c r="K348" s="135">
        <f t="shared" si="214"/>
        <v>0</v>
      </c>
      <c r="L348" s="135">
        <f t="shared" si="215"/>
        <v>0</v>
      </c>
      <c r="M348" s="135">
        <f t="shared" si="216"/>
        <v>0</v>
      </c>
      <c r="N348" s="135">
        <f t="shared" si="217"/>
        <v>0</v>
      </c>
      <c r="O348" s="135">
        <f t="shared" si="218"/>
        <v>0</v>
      </c>
      <c r="P348" s="135">
        <f t="shared" si="219"/>
        <v>0</v>
      </c>
      <c r="Q348" s="135">
        <f t="shared" si="220"/>
        <v>0</v>
      </c>
      <c r="R348" s="135">
        <f t="shared" si="221"/>
        <v>0</v>
      </c>
      <c r="S348" s="135">
        <f t="shared" si="222"/>
        <v>0</v>
      </c>
      <c r="T348" s="135">
        <f t="shared" si="223"/>
        <v>0</v>
      </c>
      <c r="U348" s="135">
        <f t="shared" si="224"/>
        <v>0</v>
      </c>
      <c r="V348" s="135">
        <f t="shared" si="225"/>
        <v>0</v>
      </c>
      <c r="W348" s="135">
        <f t="shared" si="226"/>
        <v>0</v>
      </c>
      <c r="X348" s="135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 x14ac:dyDescent="0.2">
      <c r="A349" s="44">
        <f t="shared" si="229"/>
        <v>332</v>
      </c>
      <c r="B349" s="44"/>
      <c r="C349" s="136">
        <v>38100</v>
      </c>
      <c r="E349" s="137" t="s">
        <v>51</v>
      </c>
      <c r="G349" s="43">
        <v>99</v>
      </c>
      <c r="H349" s="135" t="str">
        <f t="shared" si="212"/>
        <v>-</v>
      </c>
      <c r="I349" s="42">
        <f>'Dep. Res. Class'!K$84</f>
        <v>0</v>
      </c>
      <c r="J349" s="135">
        <f t="shared" si="213"/>
        <v>0</v>
      </c>
      <c r="K349" s="135">
        <f t="shared" si="214"/>
        <v>0</v>
      </c>
      <c r="L349" s="135">
        <f t="shared" si="215"/>
        <v>0</v>
      </c>
      <c r="M349" s="135">
        <f t="shared" si="216"/>
        <v>0</v>
      </c>
      <c r="N349" s="135">
        <f t="shared" si="217"/>
        <v>0</v>
      </c>
      <c r="O349" s="135">
        <f t="shared" si="218"/>
        <v>0</v>
      </c>
      <c r="P349" s="135">
        <f t="shared" si="219"/>
        <v>0</v>
      </c>
      <c r="Q349" s="135">
        <f t="shared" si="220"/>
        <v>0</v>
      </c>
      <c r="R349" s="135">
        <f t="shared" si="221"/>
        <v>0</v>
      </c>
      <c r="S349" s="135">
        <f t="shared" si="222"/>
        <v>0</v>
      </c>
      <c r="T349" s="135">
        <f t="shared" si="223"/>
        <v>0</v>
      </c>
      <c r="U349" s="135">
        <f t="shared" si="224"/>
        <v>0</v>
      </c>
      <c r="V349" s="135">
        <f t="shared" si="225"/>
        <v>0</v>
      </c>
      <c r="W349" s="135">
        <f t="shared" si="226"/>
        <v>0</v>
      </c>
      <c r="X349" s="135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 x14ac:dyDescent="0.2">
      <c r="A350" s="44">
        <f t="shared" si="229"/>
        <v>333</v>
      </c>
      <c r="B350" s="44"/>
      <c r="C350" s="136">
        <v>38200</v>
      </c>
      <c r="E350" s="137" t="s">
        <v>283</v>
      </c>
      <c r="G350" s="43">
        <v>99</v>
      </c>
      <c r="H350" s="135" t="str">
        <f t="shared" si="212"/>
        <v>-</v>
      </c>
      <c r="I350" s="42">
        <f>'Dep. Res. Class'!K$85</f>
        <v>0</v>
      </c>
      <c r="J350" s="135">
        <f t="shared" si="213"/>
        <v>0</v>
      </c>
      <c r="K350" s="135">
        <f t="shared" si="214"/>
        <v>0</v>
      </c>
      <c r="L350" s="135">
        <f t="shared" si="215"/>
        <v>0</v>
      </c>
      <c r="M350" s="135">
        <f t="shared" si="216"/>
        <v>0</v>
      </c>
      <c r="N350" s="135">
        <f t="shared" si="217"/>
        <v>0</v>
      </c>
      <c r="O350" s="135">
        <f t="shared" si="218"/>
        <v>0</v>
      </c>
      <c r="P350" s="135">
        <f t="shared" si="219"/>
        <v>0</v>
      </c>
      <c r="Q350" s="135">
        <f t="shared" si="220"/>
        <v>0</v>
      </c>
      <c r="R350" s="135">
        <f t="shared" si="221"/>
        <v>0</v>
      </c>
      <c r="S350" s="135">
        <f t="shared" si="222"/>
        <v>0</v>
      </c>
      <c r="T350" s="135">
        <f t="shared" si="223"/>
        <v>0</v>
      </c>
      <c r="U350" s="135">
        <f t="shared" si="224"/>
        <v>0</v>
      </c>
      <c r="V350" s="135">
        <f t="shared" si="225"/>
        <v>0</v>
      </c>
      <c r="W350" s="135">
        <f t="shared" si="226"/>
        <v>0</v>
      </c>
      <c r="X350" s="135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 x14ac:dyDescent="0.2">
      <c r="A351" s="44">
        <f t="shared" si="229"/>
        <v>334</v>
      </c>
      <c r="B351" s="44"/>
      <c r="C351" s="136">
        <v>38300</v>
      </c>
      <c r="E351" s="137" t="s">
        <v>284</v>
      </c>
      <c r="G351" s="43">
        <v>99</v>
      </c>
      <c r="H351" s="135" t="str">
        <f t="shared" si="212"/>
        <v>-</v>
      </c>
      <c r="I351" s="42">
        <f>'Dep. Res. Class'!K$86</f>
        <v>0</v>
      </c>
      <c r="J351" s="135">
        <f t="shared" si="213"/>
        <v>0</v>
      </c>
      <c r="K351" s="135">
        <f t="shared" si="214"/>
        <v>0</v>
      </c>
      <c r="L351" s="135">
        <f t="shared" si="215"/>
        <v>0</v>
      </c>
      <c r="M351" s="135">
        <f t="shared" si="216"/>
        <v>0</v>
      </c>
      <c r="N351" s="135">
        <f t="shared" si="217"/>
        <v>0</v>
      </c>
      <c r="O351" s="135">
        <f t="shared" si="218"/>
        <v>0</v>
      </c>
      <c r="P351" s="135">
        <f t="shared" si="219"/>
        <v>0</v>
      </c>
      <c r="Q351" s="135">
        <f t="shared" si="220"/>
        <v>0</v>
      </c>
      <c r="R351" s="135">
        <f t="shared" si="221"/>
        <v>0</v>
      </c>
      <c r="S351" s="135">
        <f t="shared" si="222"/>
        <v>0</v>
      </c>
      <c r="T351" s="135">
        <f t="shared" si="223"/>
        <v>0</v>
      </c>
      <c r="U351" s="135">
        <f t="shared" si="224"/>
        <v>0</v>
      </c>
      <c r="V351" s="135">
        <f t="shared" si="225"/>
        <v>0</v>
      </c>
      <c r="W351" s="135">
        <f t="shared" si="226"/>
        <v>0</v>
      </c>
      <c r="X351" s="135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 x14ac:dyDescent="0.2">
      <c r="A352" s="44">
        <f t="shared" si="229"/>
        <v>335</v>
      </c>
      <c r="B352" s="44"/>
      <c r="C352" s="136">
        <v>38400</v>
      </c>
      <c r="E352" s="137" t="s">
        <v>285</v>
      </c>
      <c r="G352" s="43">
        <v>99</v>
      </c>
      <c r="H352" s="135" t="str">
        <f t="shared" si="212"/>
        <v>-</v>
      </c>
      <c r="I352" s="42">
        <f>'Dep. Res. Class'!K$87</f>
        <v>0</v>
      </c>
      <c r="J352" s="135">
        <f t="shared" si="213"/>
        <v>0</v>
      </c>
      <c r="K352" s="135">
        <f t="shared" si="214"/>
        <v>0</v>
      </c>
      <c r="L352" s="135">
        <f t="shared" si="215"/>
        <v>0</v>
      </c>
      <c r="M352" s="135">
        <f t="shared" si="216"/>
        <v>0</v>
      </c>
      <c r="N352" s="135">
        <f t="shared" si="217"/>
        <v>0</v>
      </c>
      <c r="O352" s="135">
        <f t="shared" si="218"/>
        <v>0</v>
      </c>
      <c r="P352" s="135">
        <f t="shared" si="219"/>
        <v>0</v>
      </c>
      <c r="Q352" s="135">
        <f t="shared" si="220"/>
        <v>0</v>
      </c>
      <c r="R352" s="135">
        <f t="shared" si="221"/>
        <v>0</v>
      </c>
      <c r="S352" s="135">
        <f t="shared" si="222"/>
        <v>0</v>
      </c>
      <c r="T352" s="135">
        <f t="shared" si="223"/>
        <v>0</v>
      </c>
      <c r="U352" s="135">
        <f t="shared" si="224"/>
        <v>0</v>
      </c>
      <c r="V352" s="135">
        <f t="shared" si="225"/>
        <v>0</v>
      </c>
      <c r="W352" s="135">
        <f t="shared" si="226"/>
        <v>0</v>
      </c>
      <c r="X352" s="135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 x14ac:dyDescent="0.2">
      <c r="A353" s="44">
        <f t="shared" si="229"/>
        <v>336</v>
      </c>
      <c r="B353" s="44"/>
      <c r="C353" s="136">
        <v>38500</v>
      </c>
      <c r="E353" s="137" t="s">
        <v>286</v>
      </c>
      <c r="G353" s="43">
        <v>99</v>
      </c>
      <c r="H353" s="135" t="str">
        <f t="shared" si="212"/>
        <v>-</v>
      </c>
      <c r="I353" s="42">
        <f>'Dep. Res. Class'!K$88</f>
        <v>0</v>
      </c>
      <c r="J353" s="135">
        <f t="shared" si="213"/>
        <v>0</v>
      </c>
      <c r="K353" s="135">
        <f t="shared" si="214"/>
        <v>0</v>
      </c>
      <c r="L353" s="135">
        <f t="shared" si="215"/>
        <v>0</v>
      </c>
      <c r="M353" s="135">
        <f t="shared" si="216"/>
        <v>0</v>
      </c>
      <c r="N353" s="135">
        <f t="shared" si="217"/>
        <v>0</v>
      </c>
      <c r="O353" s="135">
        <f t="shared" si="218"/>
        <v>0</v>
      </c>
      <c r="P353" s="135">
        <f t="shared" si="219"/>
        <v>0</v>
      </c>
      <c r="Q353" s="135">
        <f t="shared" si="220"/>
        <v>0</v>
      </c>
      <c r="R353" s="135">
        <f t="shared" si="221"/>
        <v>0</v>
      </c>
      <c r="S353" s="135">
        <f t="shared" si="222"/>
        <v>0</v>
      </c>
      <c r="T353" s="135">
        <f t="shared" si="223"/>
        <v>0</v>
      </c>
      <c r="U353" s="135">
        <f t="shared" si="224"/>
        <v>0</v>
      </c>
      <c r="V353" s="135">
        <f t="shared" si="225"/>
        <v>0</v>
      </c>
      <c r="W353" s="135">
        <f t="shared" si="226"/>
        <v>0</v>
      </c>
      <c r="X353" s="135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 x14ac:dyDescent="0.2">
      <c r="A354" s="44">
        <f t="shared" si="229"/>
        <v>337</v>
      </c>
      <c r="B354" s="44"/>
      <c r="C354" s="136">
        <v>38600</v>
      </c>
      <c r="E354" s="137" t="s">
        <v>287</v>
      </c>
      <c r="G354" s="43">
        <v>99</v>
      </c>
      <c r="H354" s="135" t="str">
        <f t="shared" si="212"/>
        <v>-</v>
      </c>
      <c r="I354" s="42">
        <f>'Dep. Res. Class'!K$89</f>
        <v>0</v>
      </c>
      <c r="J354" s="135">
        <f t="shared" si="213"/>
        <v>0</v>
      </c>
      <c r="K354" s="135">
        <f t="shared" si="214"/>
        <v>0</v>
      </c>
      <c r="L354" s="135">
        <f t="shared" si="215"/>
        <v>0</v>
      </c>
      <c r="M354" s="135">
        <f t="shared" si="216"/>
        <v>0</v>
      </c>
      <c r="N354" s="135">
        <f t="shared" si="217"/>
        <v>0</v>
      </c>
      <c r="O354" s="135">
        <f t="shared" si="218"/>
        <v>0</v>
      </c>
      <c r="P354" s="135">
        <f t="shared" si="219"/>
        <v>0</v>
      </c>
      <c r="Q354" s="135">
        <f t="shared" si="220"/>
        <v>0</v>
      </c>
      <c r="R354" s="135">
        <f t="shared" si="221"/>
        <v>0</v>
      </c>
      <c r="S354" s="135">
        <f t="shared" si="222"/>
        <v>0</v>
      </c>
      <c r="T354" s="135">
        <f t="shared" si="223"/>
        <v>0</v>
      </c>
      <c r="U354" s="135">
        <f t="shared" si="224"/>
        <v>0</v>
      </c>
      <c r="V354" s="135">
        <f t="shared" si="225"/>
        <v>0</v>
      </c>
      <c r="W354" s="135">
        <f t="shared" si="226"/>
        <v>0</v>
      </c>
      <c r="X354" s="135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 x14ac:dyDescent="0.2">
      <c r="A355" s="44">
        <f t="shared" si="229"/>
        <v>338</v>
      </c>
      <c r="B355" s="44"/>
      <c r="C355" s="44"/>
      <c r="D355" s="44"/>
      <c r="E355" s="44"/>
      <c r="G355" s="43"/>
      <c r="H355" s="135"/>
      <c r="I355" s="42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 x14ac:dyDescent="0.2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5"/>
      <c r="I356" s="42">
        <f>'Dep. Res. Class'!K$91</f>
        <v>71285586.502942994</v>
      </c>
      <c r="J356" s="135">
        <f>SUM(J334:J354)</f>
        <v>32230671.209843613</v>
      </c>
      <c r="K356" s="135">
        <f t="shared" ref="K356:X356" si="230">SUM(K334:K354)</f>
        <v>18430131.923418067</v>
      </c>
      <c r="L356" s="135">
        <f t="shared" si="230"/>
        <v>969379.99200298183</v>
      </c>
      <c r="M356" s="135">
        <f t="shared" si="230"/>
        <v>10325230.491807196</v>
      </c>
      <c r="N356" s="135">
        <f t="shared" si="230"/>
        <v>9330172.8858711291</v>
      </c>
      <c r="O356" s="135">
        <f t="shared" si="230"/>
        <v>0</v>
      </c>
      <c r="P356" s="135">
        <f t="shared" si="230"/>
        <v>0</v>
      </c>
      <c r="Q356" s="135">
        <f t="shared" si="230"/>
        <v>0</v>
      </c>
      <c r="R356" s="135">
        <f t="shared" si="230"/>
        <v>0</v>
      </c>
      <c r="S356" s="135">
        <f t="shared" si="230"/>
        <v>0</v>
      </c>
      <c r="T356" s="135">
        <f t="shared" si="230"/>
        <v>0</v>
      </c>
      <c r="U356" s="135">
        <f t="shared" si="230"/>
        <v>0</v>
      </c>
      <c r="V356" s="135">
        <f t="shared" si="230"/>
        <v>0</v>
      </c>
      <c r="W356" s="135">
        <f t="shared" si="230"/>
        <v>0</v>
      </c>
      <c r="X356" s="135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 x14ac:dyDescent="0.2">
      <c r="A357" s="44">
        <f t="shared" si="229"/>
        <v>340</v>
      </c>
      <c r="B357" s="44"/>
      <c r="C357" s="44"/>
      <c r="D357" s="44"/>
      <c r="E357" s="44"/>
      <c r="G357" s="43"/>
      <c r="H357" s="135"/>
      <c r="I357" s="42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 x14ac:dyDescent="0.2">
      <c r="A358" s="44">
        <f t="shared" si="229"/>
        <v>341</v>
      </c>
      <c r="B358" s="44"/>
      <c r="C358" s="44"/>
      <c r="D358" s="44" t="s">
        <v>148</v>
      </c>
      <c r="E358" s="44"/>
      <c r="G358" s="43"/>
      <c r="H358" s="135"/>
      <c r="I358" s="42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 x14ac:dyDescent="0.2">
      <c r="A359" s="44">
        <f t="shared" si="229"/>
        <v>342</v>
      </c>
      <c r="B359" s="44"/>
      <c r="C359" s="44"/>
      <c r="D359" s="44"/>
      <c r="E359" s="44"/>
      <c r="G359" s="43"/>
      <c r="H359" s="135"/>
      <c r="I359" s="42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 x14ac:dyDescent="0.2">
      <c r="A360" s="44">
        <f t="shared" si="229"/>
        <v>343</v>
      </c>
      <c r="B360" s="44"/>
      <c r="C360" s="138">
        <v>38900</v>
      </c>
      <c r="E360" s="137" t="s">
        <v>115</v>
      </c>
      <c r="G360" s="43">
        <v>6.4</v>
      </c>
      <c r="H360" s="135" t="str">
        <f t="shared" ref="H360:H395" si="231">VLOOKUP($G360,alloc,3)</f>
        <v>P, S, T &amp; D Plant - Demand</v>
      </c>
      <c r="I360" s="42">
        <f>'Dep. Res. Class'!K$95</f>
        <v>0</v>
      </c>
      <c r="J360" s="135">
        <f t="shared" ref="J360:J395" si="232">$I360*VLOOKUP($G360,alloc,6)</f>
        <v>0</v>
      </c>
      <c r="K360" s="135">
        <f t="shared" ref="K360:K395" si="233">$I360*VLOOKUP($G360,alloc,7)</f>
        <v>0</v>
      </c>
      <c r="L360" s="135">
        <f t="shared" ref="L360:L395" si="234">$I360*VLOOKUP($G360,alloc,8)</f>
        <v>0</v>
      </c>
      <c r="M360" s="135">
        <f t="shared" ref="M360:M395" si="235">$I360*VLOOKUP($G360,alloc,9)</f>
        <v>0</v>
      </c>
      <c r="N360" s="135">
        <f t="shared" ref="N360:N395" si="236">$I360*VLOOKUP($G360,alloc,10)</f>
        <v>0</v>
      </c>
      <c r="O360" s="135">
        <f t="shared" ref="O360:O395" si="237">$I360*VLOOKUP($G360,alloc,11)</f>
        <v>0</v>
      </c>
      <c r="P360" s="135">
        <f t="shared" ref="P360:P395" si="238">$I360*VLOOKUP($G360,alloc,12)</f>
        <v>0</v>
      </c>
      <c r="Q360" s="135">
        <f t="shared" ref="Q360:Q395" si="239">$I360*VLOOKUP($G360,alloc,13)</f>
        <v>0</v>
      </c>
      <c r="R360" s="135">
        <f t="shared" ref="R360:R395" si="240">$I360*VLOOKUP($G360,alloc,14)</f>
        <v>0</v>
      </c>
      <c r="S360" s="135">
        <f t="shared" ref="S360:S395" si="241">$I360*VLOOKUP($G360,alloc,15)</f>
        <v>0</v>
      </c>
      <c r="T360" s="135">
        <f t="shared" ref="T360:T395" si="242">$I360*VLOOKUP($G360,alloc,16)</f>
        <v>0</v>
      </c>
      <c r="U360" s="135">
        <f t="shared" ref="U360:U395" si="243">$I360*VLOOKUP($G360,alloc,17)</f>
        <v>0</v>
      </c>
      <c r="V360" s="135">
        <f t="shared" ref="V360:V395" si="244">$I360*VLOOKUP($G360,alloc,18)</f>
        <v>0</v>
      </c>
      <c r="W360" s="135">
        <f t="shared" ref="W360:W395" si="245">$I360*VLOOKUP($G360,alloc,19)</f>
        <v>0</v>
      </c>
      <c r="X360" s="135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 x14ac:dyDescent="0.2">
      <c r="A361" s="44">
        <f t="shared" si="229"/>
        <v>344</v>
      </c>
      <c r="B361" s="44"/>
      <c r="C361" s="138">
        <v>39000</v>
      </c>
      <c r="E361" s="137" t="s">
        <v>139</v>
      </c>
      <c r="G361" s="43">
        <v>6.4</v>
      </c>
      <c r="H361" s="135" t="str">
        <f t="shared" si="231"/>
        <v>P, S, T &amp; D Plant - Demand</v>
      </c>
      <c r="I361" s="42">
        <f>'Dep. Res. Class'!K$96</f>
        <v>753725.34029384481</v>
      </c>
      <c r="J361" s="135">
        <f t="shared" si="232"/>
        <v>340785.2108298986</v>
      </c>
      <c r="K361" s="135">
        <f t="shared" si="233"/>
        <v>194867.68836593977</v>
      </c>
      <c r="L361" s="135">
        <f t="shared" si="234"/>
        <v>10249.565167235143</v>
      </c>
      <c r="M361" s="135">
        <f t="shared" si="235"/>
        <v>109171.96936758692</v>
      </c>
      <c r="N361" s="135">
        <f t="shared" si="236"/>
        <v>98650.906563184297</v>
      </c>
      <c r="O361" s="135">
        <f t="shared" si="237"/>
        <v>0</v>
      </c>
      <c r="P361" s="135">
        <f t="shared" si="238"/>
        <v>0</v>
      </c>
      <c r="Q361" s="135">
        <f t="shared" si="239"/>
        <v>0</v>
      </c>
      <c r="R361" s="135">
        <f t="shared" si="240"/>
        <v>0</v>
      </c>
      <c r="S361" s="135">
        <f t="shared" si="241"/>
        <v>0</v>
      </c>
      <c r="T361" s="135">
        <f t="shared" si="242"/>
        <v>0</v>
      </c>
      <c r="U361" s="135">
        <f t="shared" si="243"/>
        <v>0</v>
      </c>
      <c r="V361" s="135">
        <f t="shared" si="244"/>
        <v>0</v>
      </c>
      <c r="W361" s="135">
        <f t="shared" si="245"/>
        <v>0</v>
      </c>
      <c r="X361" s="135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 x14ac:dyDescent="0.2">
      <c r="A362" s="44">
        <f t="shared" si="229"/>
        <v>345</v>
      </c>
      <c r="B362" s="44"/>
      <c r="C362" s="138">
        <v>39002</v>
      </c>
      <c r="E362" s="137" t="s">
        <v>515</v>
      </c>
      <c r="G362" s="43">
        <v>6.4</v>
      </c>
      <c r="H362" s="135" t="str">
        <f t="shared" si="231"/>
        <v>P, S, T &amp; D Plant - Demand</v>
      </c>
      <c r="I362" s="42">
        <f>'Dep. Res. Class'!K$97</f>
        <v>64690.065383138724</v>
      </c>
      <c r="J362" s="135">
        <f t="shared" si="232"/>
        <v>29248.608732722591</v>
      </c>
      <c r="K362" s="135">
        <f t="shared" si="233"/>
        <v>16724.92992810778</v>
      </c>
      <c r="L362" s="135">
        <f t="shared" si="234"/>
        <v>879.69052567436574</v>
      </c>
      <c r="M362" s="135">
        <f t="shared" si="235"/>
        <v>9369.9142895234418</v>
      </c>
      <c r="N362" s="135">
        <f t="shared" si="236"/>
        <v>8466.9219071105399</v>
      </c>
      <c r="O362" s="135">
        <f t="shared" si="237"/>
        <v>0</v>
      </c>
      <c r="P362" s="135">
        <f t="shared" si="238"/>
        <v>0</v>
      </c>
      <c r="Q362" s="135">
        <f t="shared" si="239"/>
        <v>0</v>
      </c>
      <c r="R362" s="135">
        <f t="shared" si="240"/>
        <v>0</v>
      </c>
      <c r="S362" s="135">
        <f t="shared" si="241"/>
        <v>0</v>
      </c>
      <c r="T362" s="135">
        <f t="shared" si="242"/>
        <v>0</v>
      </c>
      <c r="U362" s="135">
        <f t="shared" si="243"/>
        <v>0</v>
      </c>
      <c r="V362" s="135">
        <f t="shared" si="244"/>
        <v>0</v>
      </c>
      <c r="W362" s="135">
        <f t="shared" si="245"/>
        <v>0</v>
      </c>
      <c r="X362" s="135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 x14ac:dyDescent="0.2">
      <c r="A363" s="44">
        <f t="shared" si="229"/>
        <v>346</v>
      </c>
      <c r="B363" s="44"/>
      <c r="C363" s="138">
        <v>39003</v>
      </c>
      <c r="E363" s="137" t="s">
        <v>278</v>
      </c>
      <c r="G363" s="43">
        <v>6.4</v>
      </c>
      <c r="H363" s="135" t="str">
        <f t="shared" si="231"/>
        <v>P, S, T &amp; D Plant - Demand</v>
      </c>
      <c r="I363" s="42">
        <f>'Dep. Res. Class'!K$98</f>
        <v>176020.04075779524</v>
      </c>
      <c r="J363" s="135">
        <f t="shared" si="232"/>
        <v>79584.72867125184</v>
      </c>
      <c r="K363" s="135">
        <f t="shared" si="233"/>
        <v>45508.113652086766</v>
      </c>
      <c r="L363" s="135">
        <f t="shared" si="234"/>
        <v>2393.615793497213</v>
      </c>
      <c r="M363" s="135">
        <f t="shared" si="235"/>
        <v>25495.301100265198</v>
      </c>
      <c r="N363" s="135">
        <f t="shared" si="236"/>
        <v>23038.281540694214</v>
      </c>
      <c r="O363" s="135">
        <f t="shared" si="237"/>
        <v>0</v>
      </c>
      <c r="P363" s="135">
        <f t="shared" si="238"/>
        <v>0</v>
      </c>
      <c r="Q363" s="135">
        <f t="shared" si="239"/>
        <v>0</v>
      </c>
      <c r="R363" s="135">
        <f t="shared" si="240"/>
        <v>0</v>
      </c>
      <c r="S363" s="135">
        <f t="shared" si="241"/>
        <v>0</v>
      </c>
      <c r="T363" s="135">
        <f t="shared" si="242"/>
        <v>0</v>
      </c>
      <c r="U363" s="135">
        <f t="shared" si="243"/>
        <v>0</v>
      </c>
      <c r="V363" s="135">
        <f t="shared" si="244"/>
        <v>0</v>
      </c>
      <c r="W363" s="135">
        <f t="shared" si="245"/>
        <v>0</v>
      </c>
      <c r="X363" s="135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 x14ac:dyDescent="0.2">
      <c r="A364" s="44">
        <f t="shared" si="229"/>
        <v>347</v>
      </c>
      <c r="B364" s="44"/>
      <c r="C364" s="138">
        <v>39003</v>
      </c>
      <c r="E364" s="137" t="s">
        <v>293</v>
      </c>
      <c r="G364" s="43">
        <v>6.4</v>
      </c>
      <c r="H364" s="135" t="str">
        <f t="shared" si="231"/>
        <v>P, S, T &amp; D Plant - Demand</v>
      </c>
      <c r="I364" s="42">
        <f>'Dep. Res. Class'!K$99</f>
        <v>3036.2291416262374</v>
      </c>
      <c r="J364" s="135">
        <f t="shared" si="232"/>
        <v>1372.7838681310541</v>
      </c>
      <c r="K364" s="135">
        <f t="shared" si="233"/>
        <v>784.98482477362734</v>
      </c>
      <c r="L364" s="135">
        <f t="shared" si="234"/>
        <v>41.288287372193416</v>
      </c>
      <c r="M364" s="135">
        <f t="shared" si="235"/>
        <v>439.77706085000153</v>
      </c>
      <c r="N364" s="135">
        <f t="shared" si="236"/>
        <v>397.39510049936058</v>
      </c>
      <c r="O364" s="135">
        <f t="shared" si="237"/>
        <v>0</v>
      </c>
      <c r="P364" s="135">
        <f t="shared" si="238"/>
        <v>0</v>
      </c>
      <c r="Q364" s="135">
        <f t="shared" si="239"/>
        <v>0</v>
      </c>
      <c r="R364" s="135">
        <f t="shared" si="240"/>
        <v>0</v>
      </c>
      <c r="S364" s="135">
        <f t="shared" si="241"/>
        <v>0</v>
      </c>
      <c r="T364" s="135">
        <f t="shared" si="242"/>
        <v>0</v>
      </c>
      <c r="U364" s="135">
        <f t="shared" si="243"/>
        <v>0</v>
      </c>
      <c r="V364" s="135">
        <f t="shared" si="244"/>
        <v>0</v>
      </c>
      <c r="W364" s="135">
        <f t="shared" si="245"/>
        <v>0</v>
      </c>
      <c r="X364" s="135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 x14ac:dyDescent="0.2">
      <c r="A365" s="44">
        <f t="shared" si="229"/>
        <v>348</v>
      </c>
      <c r="B365" s="44"/>
      <c r="C365" s="138">
        <v>39004</v>
      </c>
      <c r="E365" s="137" t="s">
        <v>516</v>
      </c>
      <c r="G365" s="43">
        <v>6.4</v>
      </c>
      <c r="H365" s="135" t="str">
        <f t="shared" si="231"/>
        <v>P, S, T &amp; D Plant - Demand</v>
      </c>
      <c r="I365" s="42">
        <f>'Dep. Res. Class'!K$100</f>
        <v>750494.98393380339</v>
      </c>
      <c r="J365" s="135">
        <f t="shared" si="232"/>
        <v>339324.65535383718</v>
      </c>
      <c r="K365" s="135">
        <f t="shared" si="233"/>
        <v>194032.5140088801</v>
      </c>
      <c r="L365" s="135">
        <f t="shared" si="234"/>
        <v>10205.637032866291</v>
      </c>
      <c r="M365" s="135">
        <f t="shared" si="235"/>
        <v>108704.07430458248</v>
      </c>
      <c r="N365" s="135">
        <f t="shared" si="236"/>
        <v>98228.10323363723</v>
      </c>
      <c r="O365" s="135">
        <f t="shared" si="237"/>
        <v>0</v>
      </c>
      <c r="P365" s="135">
        <f t="shared" si="238"/>
        <v>0</v>
      </c>
      <c r="Q365" s="135">
        <f t="shared" si="239"/>
        <v>0</v>
      </c>
      <c r="R365" s="135">
        <f t="shared" si="240"/>
        <v>0</v>
      </c>
      <c r="S365" s="135">
        <f t="shared" si="241"/>
        <v>0</v>
      </c>
      <c r="T365" s="135">
        <f t="shared" si="242"/>
        <v>0</v>
      </c>
      <c r="U365" s="135">
        <f t="shared" si="243"/>
        <v>0</v>
      </c>
      <c r="V365" s="135">
        <f t="shared" si="244"/>
        <v>0</v>
      </c>
      <c r="W365" s="135">
        <f t="shared" si="245"/>
        <v>0</v>
      </c>
      <c r="X365" s="135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 x14ac:dyDescent="0.2">
      <c r="A366" s="44">
        <f t="shared" si="229"/>
        <v>349</v>
      </c>
      <c r="B366" s="44"/>
      <c r="C366" s="138">
        <v>39009</v>
      </c>
      <c r="E366" s="137" t="s">
        <v>295</v>
      </c>
      <c r="G366" s="43">
        <v>6.4</v>
      </c>
      <c r="H366" s="135" t="str">
        <f t="shared" si="231"/>
        <v>P, S, T &amp; D Plant - Demand</v>
      </c>
      <c r="I366" s="42">
        <f>'Dep. Res. Class'!K$101</f>
        <v>688259.65754826157</v>
      </c>
      <c r="J366" s="135">
        <f t="shared" si="232"/>
        <v>311185.91874841007</v>
      </c>
      <c r="K366" s="135">
        <f t="shared" si="233"/>
        <v>177942.23079945231</v>
      </c>
      <c r="L366" s="135">
        <f t="shared" si="234"/>
        <v>9359.3273768262316</v>
      </c>
      <c r="M366" s="135">
        <f t="shared" si="235"/>
        <v>99689.712198758469</v>
      </c>
      <c r="N366" s="135">
        <f t="shared" si="236"/>
        <v>90082.468424814419</v>
      </c>
      <c r="O366" s="135">
        <f t="shared" si="237"/>
        <v>0</v>
      </c>
      <c r="P366" s="135">
        <f t="shared" si="238"/>
        <v>0</v>
      </c>
      <c r="Q366" s="135">
        <f t="shared" si="239"/>
        <v>0</v>
      </c>
      <c r="R366" s="135">
        <f t="shared" si="240"/>
        <v>0</v>
      </c>
      <c r="S366" s="135">
        <f t="shared" si="241"/>
        <v>0</v>
      </c>
      <c r="T366" s="135">
        <f t="shared" si="242"/>
        <v>0</v>
      </c>
      <c r="U366" s="135">
        <f t="shared" si="243"/>
        <v>0</v>
      </c>
      <c r="V366" s="135">
        <f t="shared" si="244"/>
        <v>0</v>
      </c>
      <c r="W366" s="135">
        <f t="shared" si="245"/>
        <v>0</v>
      </c>
      <c r="X366" s="135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 x14ac:dyDescent="0.2">
      <c r="A367" s="44">
        <f t="shared" si="229"/>
        <v>350</v>
      </c>
      <c r="B367" s="44"/>
      <c r="C367" s="138">
        <v>39100</v>
      </c>
      <c r="E367" s="137" t="s">
        <v>296</v>
      </c>
      <c r="G367" s="43">
        <v>6.4</v>
      </c>
      <c r="H367" s="135" t="str">
        <f t="shared" si="231"/>
        <v>P, S, T &amp; D Plant - Demand</v>
      </c>
      <c r="I367" s="42">
        <f>'Dep. Res. Class'!K$102</f>
        <v>0</v>
      </c>
      <c r="J367" s="135">
        <f t="shared" si="232"/>
        <v>0</v>
      </c>
      <c r="K367" s="135">
        <f t="shared" si="233"/>
        <v>0</v>
      </c>
      <c r="L367" s="135">
        <f t="shared" si="234"/>
        <v>0</v>
      </c>
      <c r="M367" s="135">
        <f t="shared" si="235"/>
        <v>0</v>
      </c>
      <c r="N367" s="135">
        <f t="shared" si="236"/>
        <v>0</v>
      </c>
      <c r="O367" s="135">
        <f t="shared" si="237"/>
        <v>0</v>
      </c>
      <c r="P367" s="135">
        <f t="shared" si="238"/>
        <v>0</v>
      </c>
      <c r="Q367" s="135">
        <f t="shared" si="239"/>
        <v>0</v>
      </c>
      <c r="R367" s="135">
        <f t="shared" si="240"/>
        <v>0</v>
      </c>
      <c r="S367" s="135">
        <f t="shared" si="241"/>
        <v>0</v>
      </c>
      <c r="T367" s="135">
        <f t="shared" si="242"/>
        <v>0</v>
      </c>
      <c r="U367" s="135">
        <f t="shared" si="243"/>
        <v>0</v>
      </c>
      <c r="V367" s="135">
        <f t="shared" si="244"/>
        <v>0</v>
      </c>
      <c r="W367" s="135">
        <f t="shared" si="245"/>
        <v>0</v>
      </c>
      <c r="X367" s="135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 x14ac:dyDescent="0.2">
      <c r="A368" s="44">
        <f t="shared" si="229"/>
        <v>351</v>
      </c>
      <c r="B368" s="44"/>
      <c r="C368" s="145">
        <v>39102</v>
      </c>
      <c r="E368" s="137" t="s">
        <v>297</v>
      </c>
      <c r="G368" s="43">
        <v>6.4</v>
      </c>
      <c r="H368" s="135" t="str">
        <f t="shared" si="231"/>
        <v>P, S, T &amp; D Plant - Demand</v>
      </c>
      <c r="I368" s="42">
        <f>'Dep. Res. Class'!K$103</f>
        <v>0</v>
      </c>
      <c r="J368" s="135">
        <f t="shared" si="232"/>
        <v>0</v>
      </c>
      <c r="K368" s="135">
        <f t="shared" si="233"/>
        <v>0</v>
      </c>
      <c r="L368" s="135">
        <f t="shared" si="234"/>
        <v>0</v>
      </c>
      <c r="M368" s="135">
        <f t="shared" si="235"/>
        <v>0</v>
      </c>
      <c r="N368" s="135">
        <f t="shared" si="236"/>
        <v>0</v>
      </c>
      <c r="O368" s="135">
        <f t="shared" si="237"/>
        <v>0</v>
      </c>
      <c r="P368" s="135">
        <f t="shared" si="238"/>
        <v>0</v>
      </c>
      <c r="Q368" s="135">
        <f t="shared" si="239"/>
        <v>0</v>
      </c>
      <c r="R368" s="135">
        <f t="shared" si="240"/>
        <v>0</v>
      </c>
      <c r="S368" s="135">
        <f t="shared" si="241"/>
        <v>0</v>
      </c>
      <c r="T368" s="135">
        <f t="shared" si="242"/>
        <v>0</v>
      </c>
      <c r="U368" s="135">
        <f t="shared" si="243"/>
        <v>0</v>
      </c>
      <c r="V368" s="135">
        <f t="shared" si="244"/>
        <v>0</v>
      </c>
      <c r="W368" s="135">
        <f t="shared" si="245"/>
        <v>0</v>
      </c>
      <c r="X368" s="135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 x14ac:dyDescent="0.2">
      <c r="A369" s="44">
        <f t="shared" si="229"/>
        <v>352</v>
      </c>
      <c r="B369" s="44"/>
      <c r="C369" s="138">
        <v>39103</v>
      </c>
      <c r="E369" s="137" t="s">
        <v>298</v>
      </c>
      <c r="G369" s="43">
        <v>6.4</v>
      </c>
      <c r="H369" s="135" t="str">
        <f t="shared" si="231"/>
        <v>P, S, T &amp; D Plant - Demand</v>
      </c>
      <c r="I369" s="42">
        <f>'Dep. Res. Class'!K$104</f>
        <v>68421.132797014085</v>
      </c>
      <c r="J369" s="135">
        <f t="shared" si="232"/>
        <v>30935.552938104327</v>
      </c>
      <c r="K369" s="135">
        <f t="shared" si="233"/>
        <v>17689.557814700958</v>
      </c>
      <c r="L369" s="135">
        <f t="shared" si="234"/>
        <v>930.42759998707788</v>
      </c>
      <c r="M369" s="135">
        <f t="shared" si="235"/>
        <v>9910.3339299951331</v>
      </c>
      <c r="N369" s="135">
        <f t="shared" si="236"/>
        <v>8955.2605142265802</v>
      </c>
      <c r="O369" s="135">
        <f t="shared" si="237"/>
        <v>0</v>
      </c>
      <c r="P369" s="135">
        <f t="shared" si="238"/>
        <v>0</v>
      </c>
      <c r="Q369" s="135">
        <f t="shared" si="239"/>
        <v>0</v>
      </c>
      <c r="R369" s="135">
        <f t="shared" si="240"/>
        <v>0</v>
      </c>
      <c r="S369" s="135">
        <f t="shared" si="241"/>
        <v>0</v>
      </c>
      <c r="T369" s="135">
        <f t="shared" si="242"/>
        <v>0</v>
      </c>
      <c r="U369" s="135">
        <f t="shared" si="243"/>
        <v>0</v>
      </c>
      <c r="V369" s="135">
        <f t="shared" si="244"/>
        <v>0</v>
      </c>
      <c r="W369" s="135">
        <f t="shared" si="245"/>
        <v>0</v>
      </c>
      <c r="X369" s="135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 x14ac:dyDescent="0.2">
      <c r="A370" s="44">
        <f t="shared" si="229"/>
        <v>353</v>
      </c>
      <c r="B370" s="44"/>
      <c r="C370" s="138">
        <v>39200</v>
      </c>
      <c r="E370" s="137" t="s">
        <v>299</v>
      </c>
      <c r="G370" s="43">
        <v>6.4</v>
      </c>
      <c r="H370" s="135" t="str">
        <f t="shared" si="231"/>
        <v>P, S, T &amp; D Plant - Demand</v>
      </c>
      <c r="I370" s="42">
        <f>'Dep. Res. Class'!K$105</f>
        <v>0</v>
      </c>
      <c r="J370" s="135">
        <f t="shared" si="232"/>
        <v>0</v>
      </c>
      <c r="K370" s="135">
        <f t="shared" si="233"/>
        <v>0</v>
      </c>
      <c r="L370" s="135">
        <f t="shared" si="234"/>
        <v>0</v>
      </c>
      <c r="M370" s="135">
        <f t="shared" si="235"/>
        <v>0</v>
      </c>
      <c r="N370" s="135">
        <f t="shared" si="236"/>
        <v>0</v>
      </c>
      <c r="O370" s="135">
        <f t="shared" si="237"/>
        <v>0</v>
      </c>
      <c r="P370" s="135">
        <f t="shared" si="238"/>
        <v>0</v>
      </c>
      <c r="Q370" s="135">
        <f t="shared" si="239"/>
        <v>0</v>
      </c>
      <c r="R370" s="135">
        <f t="shared" si="240"/>
        <v>0</v>
      </c>
      <c r="S370" s="135">
        <f t="shared" si="241"/>
        <v>0</v>
      </c>
      <c r="T370" s="135">
        <f t="shared" si="242"/>
        <v>0</v>
      </c>
      <c r="U370" s="135">
        <f t="shared" si="243"/>
        <v>0</v>
      </c>
      <c r="V370" s="135">
        <f t="shared" si="244"/>
        <v>0</v>
      </c>
      <c r="W370" s="135">
        <f t="shared" si="245"/>
        <v>0</v>
      </c>
      <c r="X370" s="135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 x14ac:dyDescent="0.2">
      <c r="A371" s="44">
        <f t="shared" si="229"/>
        <v>354</v>
      </c>
      <c r="B371" s="44"/>
      <c r="C371" s="138">
        <v>39201</v>
      </c>
      <c r="E371" s="137" t="s">
        <v>300</v>
      </c>
      <c r="G371" s="43">
        <v>6.4</v>
      </c>
      <c r="H371" s="135" t="str">
        <f t="shared" si="231"/>
        <v>P, S, T &amp; D Plant - Demand</v>
      </c>
      <c r="I371" s="42">
        <f>'Dep. Res. Class'!K$106</f>
        <v>-1520.9354933873597</v>
      </c>
      <c r="J371" s="135">
        <f t="shared" si="232"/>
        <v>-687.66737041190595</v>
      </c>
      <c r="K371" s="135">
        <f t="shared" si="233"/>
        <v>-393.22173198337566</v>
      </c>
      <c r="L371" s="135">
        <f t="shared" si="234"/>
        <v>-20.68250411822061</v>
      </c>
      <c r="M371" s="135">
        <f t="shared" si="235"/>
        <v>-220.29712179960325</v>
      </c>
      <c r="N371" s="135">
        <f t="shared" si="236"/>
        <v>-199.06676507425408</v>
      </c>
      <c r="O371" s="135">
        <f t="shared" si="237"/>
        <v>0</v>
      </c>
      <c r="P371" s="135">
        <f t="shared" si="238"/>
        <v>0</v>
      </c>
      <c r="Q371" s="135">
        <f t="shared" si="239"/>
        <v>0</v>
      </c>
      <c r="R371" s="135">
        <f t="shared" si="240"/>
        <v>0</v>
      </c>
      <c r="S371" s="135">
        <f t="shared" si="241"/>
        <v>0</v>
      </c>
      <c r="T371" s="135">
        <f t="shared" si="242"/>
        <v>0</v>
      </c>
      <c r="U371" s="135">
        <f t="shared" si="243"/>
        <v>0</v>
      </c>
      <c r="V371" s="135">
        <f t="shared" si="244"/>
        <v>0</v>
      </c>
      <c r="W371" s="135">
        <f t="shared" si="245"/>
        <v>0</v>
      </c>
      <c r="X371" s="135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 x14ac:dyDescent="0.2">
      <c r="A372" s="44">
        <f t="shared" si="229"/>
        <v>355</v>
      </c>
      <c r="B372" s="44"/>
      <c r="C372" s="138">
        <v>39202</v>
      </c>
      <c r="E372" s="137" t="s">
        <v>186</v>
      </c>
      <c r="G372" s="43">
        <v>6.4</v>
      </c>
      <c r="H372" s="135" t="str">
        <f t="shared" si="231"/>
        <v>P, S, T &amp; D Plant - Demand</v>
      </c>
      <c r="I372" s="42">
        <f>'Dep. Res. Class'!K$107</f>
        <v>0</v>
      </c>
      <c r="J372" s="135">
        <f t="shared" si="232"/>
        <v>0</v>
      </c>
      <c r="K372" s="135">
        <f t="shared" si="233"/>
        <v>0</v>
      </c>
      <c r="L372" s="135">
        <f t="shared" si="234"/>
        <v>0</v>
      </c>
      <c r="M372" s="135">
        <f t="shared" si="235"/>
        <v>0</v>
      </c>
      <c r="N372" s="135">
        <f t="shared" si="236"/>
        <v>0</v>
      </c>
      <c r="O372" s="135">
        <f t="shared" si="237"/>
        <v>0</v>
      </c>
      <c r="P372" s="135">
        <f t="shared" si="238"/>
        <v>0</v>
      </c>
      <c r="Q372" s="135">
        <f t="shared" si="239"/>
        <v>0</v>
      </c>
      <c r="R372" s="135">
        <f t="shared" si="240"/>
        <v>0</v>
      </c>
      <c r="S372" s="135">
        <f t="shared" si="241"/>
        <v>0</v>
      </c>
      <c r="T372" s="135">
        <f t="shared" si="242"/>
        <v>0</v>
      </c>
      <c r="U372" s="135">
        <f t="shared" si="243"/>
        <v>0</v>
      </c>
      <c r="V372" s="135">
        <f t="shared" si="244"/>
        <v>0</v>
      </c>
      <c r="W372" s="135">
        <f t="shared" si="245"/>
        <v>0</v>
      </c>
      <c r="X372" s="135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 x14ac:dyDescent="0.2">
      <c r="A373" s="44">
        <f t="shared" si="229"/>
        <v>356</v>
      </c>
      <c r="B373" s="44"/>
      <c r="C373" s="138">
        <v>39400</v>
      </c>
      <c r="E373" s="137" t="s">
        <v>301</v>
      </c>
      <c r="G373" s="43">
        <v>6.4</v>
      </c>
      <c r="H373" s="135" t="str">
        <f t="shared" si="231"/>
        <v>P, S, T &amp; D Plant - Demand</v>
      </c>
      <c r="I373" s="42">
        <f>'Dep. Res. Class'!K$108</f>
        <v>782208.82663891313</v>
      </c>
      <c r="J373" s="135">
        <f t="shared" si="232"/>
        <v>353663.57696721115</v>
      </c>
      <c r="K373" s="135">
        <f t="shared" si="233"/>
        <v>202231.79149998375</v>
      </c>
      <c r="L373" s="135">
        <f t="shared" si="234"/>
        <v>10636.899032605801</v>
      </c>
      <c r="M373" s="135">
        <f t="shared" si="235"/>
        <v>113297.60788935081</v>
      </c>
      <c r="N373" s="135">
        <f t="shared" si="236"/>
        <v>102378.95124976151</v>
      </c>
      <c r="O373" s="135">
        <f t="shared" si="237"/>
        <v>0</v>
      </c>
      <c r="P373" s="135">
        <f t="shared" si="238"/>
        <v>0</v>
      </c>
      <c r="Q373" s="135">
        <f t="shared" si="239"/>
        <v>0</v>
      </c>
      <c r="R373" s="135">
        <f t="shared" si="240"/>
        <v>0</v>
      </c>
      <c r="S373" s="135">
        <f t="shared" si="241"/>
        <v>0</v>
      </c>
      <c r="T373" s="135">
        <f t="shared" si="242"/>
        <v>0</v>
      </c>
      <c r="U373" s="135">
        <f t="shared" si="243"/>
        <v>0</v>
      </c>
      <c r="V373" s="135">
        <f t="shared" si="244"/>
        <v>0</v>
      </c>
      <c r="W373" s="135">
        <f t="shared" si="245"/>
        <v>0</v>
      </c>
      <c r="X373" s="135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 x14ac:dyDescent="0.2">
      <c r="A374" s="44">
        <f t="shared" si="229"/>
        <v>357</v>
      </c>
      <c r="B374" s="44"/>
      <c r="C374" s="138">
        <v>39600</v>
      </c>
      <c r="E374" s="137" t="s">
        <v>302</v>
      </c>
      <c r="G374" s="43">
        <v>6.4</v>
      </c>
      <c r="H374" s="135" t="str">
        <f t="shared" si="231"/>
        <v>P, S, T &amp; D Plant - Demand</v>
      </c>
      <c r="I374" s="42">
        <f>'Dep. Res. Class'!K$109</f>
        <v>0</v>
      </c>
      <c r="J374" s="135">
        <f t="shared" si="232"/>
        <v>0</v>
      </c>
      <c r="K374" s="135">
        <f t="shared" si="233"/>
        <v>0</v>
      </c>
      <c r="L374" s="135">
        <f t="shared" si="234"/>
        <v>0</v>
      </c>
      <c r="M374" s="135">
        <f t="shared" si="235"/>
        <v>0</v>
      </c>
      <c r="N374" s="135">
        <f t="shared" si="236"/>
        <v>0</v>
      </c>
      <c r="O374" s="135">
        <f t="shared" si="237"/>
        <v>0</v>
      </c>
      <c r="P374" s="135">
        <f t="shared" si="238"/>
        <v>0</v>
      </c>
      <c r="Q374" s="135">
        <f t="shared" si="239"/>
        <v>0</v>
      </c>
      <c r="R374" s="135">
        <f t="shared" si="240"/>
        <v>0</v>
      </c>
      <c r="S374" s="135">
        <f t="shared" si="241"/>
        <v>0</v>
      </c>
      <c r="T374" s="135">
        <f t="shared" si="242"/>
        <v>0</v>
      </c>
      <c r="U374" s="135">
        <f t="shared" si="243"/>
        <v>0</v>
      </c>
      <c r="V374" s="135">
        <f t="shared" si="244"/>
        <v>0</v>
      </c>
      <c r="W374" s="135">
        <f t="shared" si="245"/>
        <v>0</v>
      </c>
      <c r="X374" s="135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 x14ac:dyDescent="0.2">
      <c r="A375" s="44">
        <f t="shared" si="229"/>
        <v>358</v>
      </c>
      <c r="B375" s="44"/>
      <c r="C375" s="138">
        <v>39603</v>
      </c>
      <c r="E375" s="137" t="s">
        <v>303</v>
      </c>
      <c r="G375" s="43">
        <v>6.4</v>
      </c>
      <c r="H375" s="135" t="str">
        <f t="shared" si="231"/>
        <v>P, S, T &amp; D Plant - Demand</v>
      </c>
      <c r="I375" s="42">
        <f>'Dep. Res. Class'!K$110</f>
        <v>23844.541971061757</v>
      </c>
      <c r="J375" s="135">
        <f t="shared" si="232"/>
        <v>10780.939459435878</v>
      </c>
      <c r="K375" s="135">
        <f t="shared" si="233"/>
        <v>6164.7532935989029</v>
      </c>
      <c r="L375" s="135">
        <f t="shared" si="234"/>
        <v>324.25098872222009</v>
      </c>
      <c r="M375" s="135">
        <f t="shared" si="235"/>
        <v>3453.7191022847092</v>
      </c>
      <c r="N375" s="135">
        <f t="shared" si="236"/>
        <v>3120.8791270200436</v>
      </c>
      <c r="O375" s="135">
        <f t="shared" si="237"/>
        <v>0</v>
      </c>
      <c r="P375" s="135">
        <f t="shared" si="238"/>
        <v>0</v>
      </c>
      <c r="Q375" s="135">
        <f t="shared" si="239"/>
        <v>0</v>
      </c>
      <c r="R375" s="135">
        <f t="shared" si="240"/>
        <v>0</v>
      </c>
      <c r="S375" s="135">
        <f t="shared" si="241"/>
        <v>0</v>
      </c>
      <c r="T375" s="135">
        <f t="shared" si="242"/>
        <v>0</v>
      </c>
      <c r="U375" s="135">
        <f t="shared" si="243"/>
        <v>0</v>
      </c>
      <c r="V375" s="135">
        <f t="shared" si="244"/>
        <v>0</v>
      </c>
      <c r="W375" s="135">
        <f t="shared" si="245"/>
        <v>0</v>
      </c>
      <c r="X375" s="135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 x14ac:dyDescent="0.2">
      <c r="A376" s="44">
        <f t="shared" si="229"/>
        <v>359</v>
      </c>
      <c r="B376" s="44"/>
      <c r="C376" s="136">
        <v>39604</v>
      </c>
      <c r="E376" s="137" t="s">
        <v>304</v>
      </c>
      <c r="G376" s="43">
        <v>6.4</v>
      </c>
      <c r="H376" s="135" t="str">
        <f t="shared" si="231"/>
        <v>P, S, T &amp; D Plant - Demand</v>
      </c>
      <c r="I376" s="42">
        <f>'Dep. Res. Class'!K$111</f>
        <v>37772.723559790116</v>
      </c>
      <c r="J376" s="135">
        <f t="shared" si="232"/>
        <v>17078.350526100352</v>
      </c>
      <c r="K376" s="135">
        <f t="shared" si="233"/>
        <v>9765.73684057426</v>
      </c>
      <c r="L376" s="135">
        <f t="shared" si="234"/>
        <v>513.65394126074159</v>
      </c>
      <c r="M376" s="135">
        <f t="shared" si="235"/>
        <v>5471.1211086416106</v>
      </c>
      <c r="N376" s="135">
        <f t="shared" si="236"/>
        <v>4943.8611432131456</v>
      </c>
      <c r="O376" s="135">
        <f t="shared" si="237"/>
        <v>0</v>
      </c>
      <c r="P376" s="135">
        <f t="shared" si="238"/>
        <v>0</v>
      </c>
      <c r="Q376" s="135">
        <f t="shared" si="239"/>
        <v>0</v>
      </c>
      <c r="R376" s="135">
        <f t="shared" si="240"/>
        <v>0</v>
      </c>
      <c r="S376" s="135">
        <f t="shared" si="241"/>
        <v>0</v>
      </c>
      <c r="T376" s="135">
        <f t="shared" si="242"/>
        <v>0</v>
      </c>
      <c r="U376" s="135">
        <f t="shared" si="243"/>
        <v>0</v>
      </c>
      <c r="V376" s="135">
        <f t="shared" si="244"/>
        <v>0</v>
      </c>
      <c r="W376" s="135">
        <f t="shared" si="245"/>
        <v>0</v>
      </c>
      <c r="X376" s="135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 x14ac:dyDescent="0.2">
      <c r="A377" s="44">
        <f t="shared" si="229"/>
        <v>360</v>
      </c>
      <c r="B377" s="44"/>
      <c r="C377" s="136">
        <v>39605</v>
      </c>
      <c r="E377" s="140" t="s">
        <v>305</v>
      </c>
      <c r="G377" s="43">
        <v>6.4</v>
      </c>
      <c r="H377" s="135" t="str">
        <f t="shared" si="231"/>
        <v>P, S, T &amp; D Plant - Demand</v>
      </c>
      <c r="I377" s="42">
        <f>'Dep. Res. Class'!K$112</f>
        <v>11699.252145072785</v>
      </c>
      <c r="J377" s="135">
        <f t="shared" si="232"/>
        <v>5289.6352234309124</v>
      </c>
      <c r="K377" s="135">
        <f t="shared" si="233"/>
        <v>3024.7174922257468</v>
      </c>
      <c r="L377" s="135">
        <f t="shared" si="234"/>
        <v>159.09276344893811</v>
      </c>
      <c r="M377" s="135">
        <f t="shared" si="235"/>
        <v>1694.5567947969282</v>
      </c>
      <c r="N377" s="135">
        <f t="shared" si="236"/>
        <v>1531.2498711702581</v>
      </c>
      <c r="O377" s="135">
        <f t="shared" si="237"/>
        <v>0</v>
      </c>
      <c r="P377" s="135">
        <f t="shared" si="238"/>
        <v>0</v>
      </c>
      <c r="Q377" s="135">
        <f t="shared" si="239"/>
        <v>0</v>
      </c>
      <c r="R377" s="135">
        <f t="shared" si="240"/>
        <v>0</v>
      </c>
      <c r="S377" s="135">
        <f t="shared" si="241"/>
        <v>0</v>
      </c>
      <c r="T377" s="135">
        <f t="shared" si="242"/>
        <v>0</v>
      </c>
      <c r="U377" s="135">
        <f t="shared" si="243"/>
        <v>0</v>
      </c>
      <c r="V377" s="135">
        <f t="shared" si="244"/>
        <v>0</v>
      </c>
      <c r="W377" s="135">
        <f t="shared" si="245"/>
        <v>0</v>
      </c>
      <c r="X377" s="135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 x14ac:dyDescent="0.2">
      <c r="A378" s="44">
        <f t="shared" si="229"/>
        <v>361</v>
      </c>
      <c r="B378" s="44"/>
      <c r="C378" s="136">
        <v>39700</v>
      </c>
      <c r="E378" s="137" t="s">
        <v>306</v>
      </c>
      <c r="G378" s="43">
        <v>6.4</v>
      </c>
      <c r="H378" s="135" t="str">
        <f t="shared" si="231"/>
        <v>P, S, T &amp; D Plant - Demand</v>
      </c>
      <c r="I378" s="42">
        <f>'Dep. Res. Class'!K$113</f>
        <v>161757.36049417642</v>
      </c>
      <c r="J378" s="135">
        <f t="shared" si="232"/>
        <v>73136.079221915454</v>
      </c>
      <c r="K378" s="135">
        <f t="shared" si="233"/>
        <v>41820.649022344624</v>
      </c>
      <c r="L378" s="135">
        <f t="shared" si="234"/>
        <v>2199.6641469141114</v>
      </c>
      <c r="M378" s="135">
        <f t="shared" si="235"/>
        <v>23429.449244690804</v>
      </c>
      <c r="N378" s="135">
        <f t="shared" si="236"/>
        <v>21171.518858311407</v>
      </c>
      <c r="O378" s="135">
        <f t="shared" si="237"/>
        <v>0</v>
      </c>
      <c r="P378" s="135">
        <f t="shared" si="238"/>
        <v>0</v>
      </c>
      <c r="Q378" s="135">
        <f t="shared" si="239"/>
        <v>0</v>
      </c>
      <c r="R378" s="135">
        <f t="shared" si="240"/>
        <v>0</v>
      </c>
      <c r="S378" s="135">
        <f t="shared" si="241"/>
        <v>0</v>
      </c>
      <c r="T378" s="135">
        <f t="shared" si="242"/>
        <v>0</v>
      </c>
      <c r="U378" s="135">
        <f t="shared" si="243"/>
        <v>0</v>
      </c>
      <c r="V378" s="135">
        <f t="shared" si="244"/>
        <v>0</v>
      </c>
      <c r="W378" s="135">
        <f t="shared" si="245"/>
        <v>0</v>
      </c>
      <c r="X378" s="135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 x14ac:dyDescent="0.2">
      <c r="A379" s="44">
        <f t="shared" si="229"/>
        <v>362</v>
      </c>
      <c r="B379" s="44"/>
      <c r="C379" s="136">
        <v>39701</v>
      </c>
      <c r="E379" s="137" t="s">
        <v>307</v>
      </c>
      <c r="G379" s="43">
        <v>6.4</v>
      </c>
      <c r="H379" s="135" t="str">
        <f t="shared" si="231"/>
        <v>P, S, T &amp; D Plant - Demand</v>
      </c>
      <c r="I379" s="42">
        <f>'Dep. Res. Class'!K$114</f>
        <v>0</v>
      </c>
      <c r="J379" s="135">
        <f t="shared" si="232"/>
        <v>0</v>
      </c>
      <c r="K379" s="135">
        <f t="shared" si="233"/>
        <v>0</v>
      </c>
      <c r="L379" s="135">
        <f t="shared" si="234"/>
        <v>0</v>
      </c>
      <c r="M379" s="135">
        <f t="shared" si="235"/>
        <v>0</v>
      </c>
      <c r="N379" s="135">
        <f t="shared" si="236"/>
        <v>0</v>
      </c>
      <c r="O379" s="135">
        <f t="shared" si="237"/>
        <v>0</v>
      </c>
      <c r="P379" s="135">
        <f t="shared" si="238"/>
        <v>0</v>
      </c>
      <c r="Q379" s="135">
        <f t="shared" si="239"/>
        <v>0</v>
      </c>
      <c r="R379" s="135">
        <f t="shared" si="240"/>
        <v>0</v>
      </c>
      <c r="S379" s="135">
        <f t="shared" si="241"/>
        <v>0</v>
      </c>
      <c r="T379" s="135">
        <f t="shared" si="242"/>
        <v>0</v>
      </c>
      <c r="U379" s="135">
        <f t="shared" si="243"/>
        <v>0</v>
      </c>
      <c r="V379" s="135">
        <f t="shared" si="244"/>
        <v>0</v>
      </c>
      <c r="W379" s="135">
        <f t="shared" si="245"/>
        <v>0</v>
      </c>
      <c r="X379" s="135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 x14ac:dyDescent="0.2">
      <c r="A380" s="44">
        <f t="shared" si="229"/>
        <v>363</v>
      </c>
      <c r="B380" s="44"/>
      <c r="C380" s="136">
        <v>39702</v>
      </c>
      <c r="E380" s="137" t="s">
        <v>308</v>
      </c>
      <c r="G380" s="43">
        <v>6.4</v>
      </c>
      <c r="H380" s="135" t="str">
        <f t="shared" si="231"/>
        <v>P, S, T &amp; D Plant - Demand</v>
      </c>
      <c r="I380" s="42">
        <f>'Dep. Res. Class'!K$115</f>
        <v>0</v>
      </c>
      <c r="J380" s="135">
        <f t="shared" si="232"/>
        <v>0</v>
      </c>
      <c r="K380" s="135">
        <f t="shared" si="233"/>
        <v>0</v>
      </c>
      <c r="L380" s="135">
        <f t="shared" si="234"/>
        <v>0</v>
      </c>
      <c r="M380" s="135">
        <f t="shared" si="235"/>
        <v>0</v>
      </c>
      <c r="N380" s="135">
        <f t="shared" si="236"/>
        <v>0</v>
      </c>
      <c r="O380" s="135">
        <f t="shared" si="237"/>
        <v>0</v>
      </c>
      <c r="P380" s="135">
        <f t="shared" si="238"/>
        <v>0</v>
      </c>
      <c r="Q380" s="135">
        <f t="shared" si="239"/>
        <v>0</v>
      </c>
      <c r="R380" s="135">
        <f t="shared" si="240"/>
        <v>0</v>
      </c>
      <c r="S380" s="135">
        <f t="shared" si="241"/>
        <v>0</v>
      </c>
      <c r="T380" s="135">
        <f t="shared" si="242"/>
        <v>0</v>
      </c>
      <c r="U380" s="135">
        <f t="shared" si="243"/>
        <v>0</v>
      </c>
      <c r="V380" s="135">
        <f t="shared" si="244"/>
        <v>0</v>
      </c>
      <c r="W380" s="135">
        <f t="shared" si="245"/>
        <v>0</v>
      </c>
      <c r="X380" s="135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 x14ac:dyDescent="0.2">
      <c r="A381" s="44">
        <f t="shared" si="229"/>
        <v>364</v>
      </c>
      <c r="B381" s="44"/>
      <c r="C381" s="136">
        <v>39705</v>
      </c>
      <c r="E381" s="137" t="s">
        <v>309</v>
      </c>
      <c r="G381" s="43">
        <v>6.4</v>
      </c>
      <c r="H381" s="135" t="str">
        <f t="shared" si="231"/>
        <v>P, S, T &amp; D Plant - Demand</v>
      </c>
      <c r="I381" s="42">
        <f>'Dep. Res. Class'!K$116</f>
        <v>0</v>
      </c>
      <c r="J381" s="135">
        <f t="shared" si="232"/>
        <v>0</v>
      </c>
      <c r="K381" s="135">
        <f t="shared" si="233"/>
        <v>0</v>
      </c>
      <c r="L381" s="135">
        <f t="shared" si="234"/>
        <v>0</v>
      </c>
      <c r="M381" s="135">
        <f t="shared" si="235"/>
        <v>0</v>
      </c>
      <c r="N381" s="135">
        <f t="shared" si="236"/>
        <v>0</v>
      </c>
      <c r="O381" s="135">
        <f t="shared" si="237"/>
        <v>0</v>
      </c>
      <c r="P381" s="135">
        <f t="shared" si="238"/>
        <v>0</v>
      </c>
      <c r="Q381" s="135">
        <f t="shared" si="239"/>
        <v>0</v>
      </c>
      <c r="R381" s="135">
        <f t="shared" si="240"/>
        <v>0</v>
      </c>
      <c r="S381" s="135">
        <f t="shared" si="241"/>
        <v>0</v>
      </c>
      <c r="T381" s="135">
        <f t="shared" si="242"/>
        <v>0</v>
      </c>
      <c r="U381" s="135">
        <f t="shared" si="243"/>
        <v>0</v>
      </c>
      <c r="V381" s="135">
        <f t="shared" si="244"/>
        <v>0</v>
      </c>
      <c r="W381" s="135">
        <f t="shared" si="245"/>
        <v>0</v>
      </c>
      <c r="X381" s="135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 x14ac:dyDescent="0.2">
      <c r="A382" s="44">
        <f t="shared" si="229"/>
        <v>365</v>
      </c>
      <c r="B382" s="44"/>
      <c r="C382" s="136">
        <v>39800</v>
      </c>
      <c r="E382" s="137" t="s">
        <v>310</v>
      </c>
      <c r="G382" s="43">
        <v>6.4</v>
      </c>
      <c r="H382" s="135" t="str">
        <f t="shared" si="231"/>
        <v>P, S, T &amp; D Plant - Demand</v>
      </c>
      <c r="I382" s="42">
        <f>'Dep. Res. Class'!K$117</f>
        <v>1246435.4803164713</v>
      </c>
      <c r="J382" s="135">
        <f t="shared" si="232"/>
        <v>563556.45118673658</v>
      </c>
      <c r="K382" s="135">
        <f t="shared" si="233"/>
        <v>322252.66653747944</v>
      </c>
      <c r="L382" s="135">
        <f t="shared" si="234"/>
        <v>16949.704354210946</v>
      </c>
      <c r="M382" s="135">
        <f t="shared" si="235"/>
        <v>180537.66909672061</v>
      </c>
      <c r="N382" s="135">
        <f t="shared" si="236"/>
        <v>163138.98914132355</v>
      </c>
      <c r="O382" s="135">
        <f t="shared" si="237"/>
        <v>0</v>
      </c>
      <c r="P382" s="135">
        <f t="shared" si="238"/>
        <v>0</v>
      </c>
      <c r="Q382" s="135">
        <f t="shared" si="239"/>
        <v>0</v>
      </c>
      <c r="R382" s="135">
        <f t="shared" si="240"/>
        <v>0</v>
      </c>
      <c r="S382" s="135">
        <f t="shared" si="241"/>
        <v>0</v>
      </c>
      <c r="T382" s="135">
        <f t="shared" si="242"/>
        <v>0</v>
      </c>
      <c r="U382" s="135">
        <f t="shared" si="243"/>
        <v>0</v>
      </c>
      <c r="V382" s="135">
        <f t="shared" si="244"/>
        <v>0</v>
      </c>
      <c r="W382" s="135">
        <f t="shared" si="245"/>
        <v>0</v>
      </c>
      <c r="X382" s="135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 x14ac:dyDescent="0.2">
      <c r="A383" s="44">
        <f t="shared" si="229"/>
        <v>366</v>
      </c>
      <c r="B383" s="44"/>
      <c r="C383" s="136">
        <v>39900</v>
      </c>
      <c r="E383" s="137" t="s">
        <v>311</v>
      </c>
      <c r="G383" s="43">
        <v>6.4</v>
      </c>
      <c r="H383" s="135" t="str">
        <f t="shared" si="231"/>
        <v>P, S, T &amp; D Plant - Demand</v>
      </c>
      <c r="I383" s="42">
        <f>'Dep. Res. Class'!K$118</f>
        <v>0</v>
      </c>
      <c r="J383" s="135">
        <f t="shared" si="232"/>
        <v>0</v>
      </c>
      <c r="K383" s="135">
        <f t="shared" si="233"/>
        <v>0</v>
      </c>
      <c r="L383" s="135">
        <f t="shared" si="234"/>
        <v>0</v>
      </c>
      <c r="M383" s="135">
        <f t="shared" si="235"/>
        <v>0</v>
      </c>
      <c r="N383" s="135">
        <f t="shared" si="236"/>
        <v>0</v>
      </c>
      <c r="O383" s="135">
        <f t="shared" si="237"/>
        <v>0</v>
      </c>
      <c r="P383" s="135">
        <f t="shared" si="238"/>
        <v>0</v>
      </c>
      <c r="Q383" s="135">
        <f t="shared" si="239"/>
        <v>0</v>
      </c>
      <c r="R383" s="135">
        <f t="shared" si="240"/>
        <v>0</v>
      </c>
      <c r="S383" s="135">
        <f t="shared" si="241"/>
        <v>0</v>
      </c>
      <c r="T383" s="135">
        <f t="shared" si="242"/>
        <v>0</v>
      </c>
      <c r="U383" s="135">
        <f t="shared" si="243"/>
        <v>0</v>
      </c>
      <c r="V383" s="135">
        <f t="shared" si="244"/>
        <v>0</v>
      </c>
      <c r="W383" s="135">
        <f t="shared" si="245"/>
        <v>0</v>
      </c>
      <c r="X383" s="135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 x14ac:dyDescent="0.2">
      <c r="A384" s="44">
        <f t="shared" si="229"/>
        <v>367</v>
      </c>
      <c r="B384" s="44"/>
      <c r="C384" s="136">
        <v>39901</v>
      </c>
      <c r="E384" s="137" t="s">
        <v>312</v>
      </c>
      <c r="G384" s="43">
        <v>6.4</v>
      </c>
      <c r="H384" s="135" t="str">
        <f t="shared" si="231"/>
        <v>P, S, T &amp; D Plant - Demand</v>
      </c>
      <c r="I384" s="42">
        <f>'Dep. Res. Class'!K$119</f>
        <v>4010.8204958534361</v>
      </c>
      <c r="J384" s="135">
        <f t="shared" si="232"/>
        <v>1813.4302181580158</v>
      </c>
      <c r="K384" s="135">
        <f t="shared" si="233"/>
        <v>1036.9550772606206</v>
      </c>
      <c r="L384" s="135">
        <f t="shared" si="234"/>
        <v>54.541308151196667</v>
      </c>
      <c r="M384" s="135">
        <f t="shared" si="235"/>
        <v>580.93996433965572</v>
      </c>
      <c r="N384" s="135">
        <f t="shared" si="236"/>
        <v>524.95392794394684</v>
      </c>
      <c r="O384" s="135">
        <f t="shared" si="237"/>
        <v>0</v>
      </c>
      <c r="P384" s="135">
        <f t="shared" si="238"/>
        <v>0</v>
      </c>
      <c r="Q384" s="135">
        <f t="shared" si="239"/>
        <v>0</v>
      </c>
      <c r="R384" s="135">
        <f t="shared" si="240"/>
        <v>0</v>
      </c>
      <c r="S384" s="135">
        <f t="shared" si="241"/>
        <v>0</v>
      </c>
      <c r="T384" s="135">
        <f t="shared" si="242"/>
        <v>0</v>
      </c>
      <c r="U384" s="135">
        <f t="shared" si="243"/>
        <v>0</v>
      </c>
      <c r="V384" s="135">
        <f t="shared" si="244"/>
        <v>0</v>
      </c>
      <c r="W384" s="135">
        <f t="shared" si="245"/>
        <v>0</v>
      </c>
      <c r="X384" s="135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 x14ac:dyDescent="0.2">
      <c r="A385" s="44">
        <f t="shared" si="229"/>
        <v>368</v>
      </c>
      <c r="B385" s="44"/>
      <c r="C385" s="136">
        <v>39902</v>
      </c>
      <c r="E385" s="137" t="s">
        <v>313</v>
      </c>
      <c r="G385" s="43">
        <v>6.4</v>
      </c>
      <c r="H385" s="135" t="str">
        <f t="shared" si="231"/>
        <v>P, S, T &amp; D Plant - Demand</v>
      </c>
      <c r="I385" s="42">
        <f>'Dep. Res. Class'!K$120</f>
        <v>0</v>
      </c>
      <c r="J385" s="135">
        <f t="shared" si="232"/>
        <v>0</v>
      </c>
      <c r="K385" s="135">
        <f t="shared" si="233"/>
        <v>0</v>
      </c>
      <c r="L385" s="135">
        <f t="shared" si="234"/>
        <v>0</v>
      </c>
      <c r="M385" s="135">
        <f t="shared" si="235"/>
        <v>0</v>
      </c>
      <c r="N385" s="135">
        <f t="shared" si="236"/>
        <v>0</v>
      </c>
      <c r="O385" s="135">
        <f t="shared" si="237"/>
        <v>0</v>
      </c>
      <c r="P385" s="135">
        <f t="shared" si="238"/>
        <v>0</v>
      </c>
      <c r="Q385" s="135">
        <f t="shared" si="239"/>
        <v>0</v>
      </c>
      <c r="R385" s="135">
        <f t="shared" si="240"/>
        <v>0</v>
      </c>
      <c r="S385" s="135">
        <f t="shared" si="241"/>
        <v>0</v>
      </c>
      <c r="T385" s="135">
        <f t="shared" si="242"/>
        <v>0</v>
      </c>
      <c r="U385" s="135">
        <f t="shared" si="243"/>
        <v>0</v>
      </c>
      <c r="V385" s="135">
        <f t="shared" si="244"/>
        <v>0</v>
      </c>
      <c r="W385" s="135">
        <f t="shared" si="245"/>
        <v>0</v>
      </c>
      <c r="X385" s="135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 x14ac:dyDescent="0.2">
      <c r="A386" s="44">
        <f t="shared" si="229"/>
        <v>369</v>
      </c>
      <c r="B386" s="44"/>
      <c r="C386" s="136">
        <v>39903</v>
      </c>
      <c r="E386" s="137" t="s">
        <v>314</v>
      </c>
      <c r="G386" s="43">
        <v>6.4</v>
      </c>
      <c r="H386" s="135" t="str">
        <f t="shared" si="231"/>
        <v>P, S, T &amp; D Plant - Demand</v>
      </c>
      <c r="I386" s="42">
        <f>'Dep. Res. Class'!K$121</f>
        <v>38871.075911559863</v>
      </c>
      <c r="J386" s="135">
        <f t="shared" si="232"/>
        <v>17574.95348974417</v>
      </c>
      <c r="K386" s="135">
        <f t="shared" si="233"/>
        <v>10049.704185651477</v>
      </c>
      <c r="L386" s="135">
        <f t="shared" si="234"/>
        <v>528.58993107589242</v>
      </c>
      <c r="M386" s="135">
        <f t="shared" si="235"/>
        <v>5630.2099476283383</v>
      </c>
      <c r="N386" s="135">
        <f t="shared" si="236"/>
        <v>5087.6183574599809</v>
      </c>
      <c r="O386" s="135">
        <f t="shared" si="237"/>
        <v>0</v>
      </c>
      <c r="P386" s="135">
        <f t="shared" si="238"/>
        <v>0</v>
      </c>
      <c r="Q386" s="135">
        <f t="shared" si="239"/>
        <v>0</v>
      </c>
      <c r="R386" s="135">
        <f t="shared" si="240"/>
        <v>0</v>
      </c>
      <c r="S386" s="135">
        <f t="shared" si="241"/>
        <v>0</v>
      </c>
      <c r="T386" s="135">
        <f t="shared" si="242"/>
        <v>0</v>
      </c>
      <c r="U386" s="135">
        <f t="shared" si="243"/>
        <v>0</v>
      </c>
      <c r="V386" s="135">
        <f t="shared" si="244"/>
        <v>0</v>
      </c>
      <c r="W386" s="135">
        <f t="shared" si="245"/>
        <v>0</v>
      </c>
      <c r="X386" s="135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 x14ac:dyDescent="0.2">
      <c r="A387" s="44">
        <f t="shared" si="229"/>
        <v>370</v>
      </c>
      <c r="B387" s="44"/>
      <c r="C387" s="136">
        <v>39904</v>
      </c>
      <c r="E387" s="137" t="s">
        <v>315</v>
      </c>
      <c r="G387" s="43">
        <v>6.4</v>
      </c>
      <c r="H387" s="135" t="str">
        <f t="shared" si="231"/>
        <v>P, S, T &amp; D Plant - Demand</v>
      </c>
      <c r="I387" s="42">
        <f>'Dep. Res. Class'!K$122</f>
        <v>0</v>
      </c>
      <c r="J387" s="135">
        <f t="shared" si="232"/>
        <v>0</v>
      </c>
      <c r="K387" s="135">
        <f t="shared" si="233"/>
        <v>0</v>
      </c>
      <c r="L387" s="135">
        <f t="shared" si="234"/>
        <v>0</v>
      </c>
      <c r="M387" s="135">
        <f t="shared" si="235"/>
        <v>0</v>
      </c>
      <c r="N387" s="135">
        <f t="shared" si="236"/>
        <v>0</v>
      </c>
      <c r="O387" s="135">
        <f t="shared" si="237"/>
        <v>0</v>
      </c>
      <c r="P387" s="135">
        <f t="shared" si="238"/>
        <v>0</v>
      </c>
      <c r="Q387" s="135">
        <f t="shared" si="239"/>
        <v>0</v>
      </c>
      <c r="R387" s="135">
        <f t="shared" si="240"/>
        <v>0</v>
      </c>
      <c r="S387" s="135">
        <f t="shared" si="241"/>
        <v>0</v>
      </c>
      <c r="T387" s="135">
        <f t="shared" si="242"/>
        <v>0</v>
      </c>
      <c r="U387" s="135">
        <f t="shared" si="243"/>
        <v>0</v>
      </c>
      <c r="V387" s="135">
        <f t="shared" si="244"/>
        <v>0</v>
      </c>
      <c r="W387" s="135">
        <f t="shared" si="245"/>
        <v>0</v>
      </c>
      <c r="X387" s="135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 x14ac:dyDescent="0.2">
      <c r="A388" s="44">
        <f t="shared" si="229"/>
        <v>371</v>
      </c>
      <c r="B388" s="44"/>
      <c r="C388" s="136">
        <v>39905</v>
      </c>
      <c r="E388" s="137" t="s">
        <v>316</v>
      </c>
      <c r="G388" s="43">
        <v>6.4</v>
      </c>
      <c r="H388" s="135" t="str">
        <f t="shared" si="231"/>
        <v>P, S, T &amp; D Plant - Demand</v>
      </c>
      <c r="I388" s="42">
        <f>'Dep. Res. Class'!K$123</f>
        <v>0</v>
      </c>
      <c r="J388" s="135">
        <f t="shared" si="232"/>
        <v>0</v>
      </c>
      <c r="K388" s="135">
        <f t="shared" si="233"/>
        <v>0</v>
      </c>
      <c r="L388" s="135">
        <f t="shared" si="234"/>
        <v>0</v>
      </c>
      <c r="M388" s="135">
        <f t="shared" si="235"/>
        <v>0</v>
      </c>
      <c r="N388" s="135">
        <f t="shared" si="236"/>
        <v>0</v>
      </c>
      <c r="O388" s="135">
        <f t="shared" si="237"/>
        <v>0</v>
      </c>
      <c r="P388" s="135">
        <f t="shared" si="238"/>
        <v>0</v>
      </c>
      <c r="Q388" s="135">
        <f t="shared" si="239"/>
        <v>0</v>
      </c>
      <c r="R388" s="135">
        <f t="shared" si="240"/>
        <v>0</v>
      </c>
      <c r="S388" s="135">
        <f t="shared" si="241"/>
        <v>0</v>
      </c>
      <c r="T388" s="135">
        <f t="shared" si="242"/>
        <v>0</v>
      </c>
      <c r="U388" s="135">
        <f t="shared" si="243"/>
        <v>0</v>
      </c>
      <c r="V388" s="135">
        <f t="shared" si="244"/>
        <v>0</v>
      </c>
      <c r="W388" s="135">
        <f t="shared" si="245"/>
        <v>0</v>
      </c>
      <c r="X388" s="135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 x14ac:dyDescent="0.2">
      <c r="A389" s="44">
        <f t="shared" si="229"/>
        <v>372</v>
      </c>
      <c r="B389" s="44"/>
      <c r="C389" s="136">
        <v>39906</v>
      </c>
      <c r="E389" s="137" t="s">
        <v>317</v>
      </c>
      <c r="G389" s="43">
        <v>6.4</v>
      </c>
      <c r="H389" s="135" t="str">
        <f t="shared" si="231"/>
        <v>P, S, T &amp; D Plant - Demand</v>
      </c>
      <c r="I389" s="42">
        <f>'Dep. Res. Class'!K$124</f>
        <v>67482.056178605999</v>
      </c>
      <c r="J389" s="135">
        <f t="shared" si="232"/>
        <v>30510.964024502373</v>
      </c>
      <c r="K389" s="135">
        <f t="shared" si="233"/>
        <v>17446.769520285456</v>
      </c>
      <c r="L389" s="135">
        <f t="shared" si="234"/>
        <v>917.65752780979369</v>
      </c>
      <c r="M389" s="135">
        <f t="shared" si="235"/>
        <v>9774.3150935066369</v>
      </c>
      <c r="N389" s="135">
        <f t="shared" si="236"/>
        <v>8832.3500125017345</v>
      </c>
      <c r="O389" s="135">
        <f t="shared" si="237"/>
        <v>0</v>
      </c>
      <c r="P389" s="135">
        <f t="shared" si="238"/>
        <v>0</v>
      </c>
      <c r="Q389" s="135">
        <f t="shared" si="239"/>
        <v>0</v>
      </c>
      <c r="R389" s="135">
        <f t="shared" si="240"/>
        <v>0</v>
      </c>
      <c r="S389" s="135">
        <f t="shared" si="241"/>
        <v>0</v>
      </c>
      <c r="T389" s="135">
        <f t="shared" si="242"/>
        <v>0</v>
      </c>
      <c r="U389" s="135">
        <f t="shared" si="243"/>
        <v>0</v>
      </c>
      <c r="V389" s="135">
        <f t="shared" si="244"/>
        <v>0</v>
      </c>
      <c r="W389" s="135">
        <f t="shared" si="245"/>
        <v>0</v>
      </c>
      <c r="X389" s="135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 x14ac:dyDescent="0.2">
      <c r="A390" s="44">
        <f t="shared" si="229"/>
        <v>373</v>
      </c>
      <c r="B390" s="44"/>
      <c r="C390" s="136">
        <v>39907</v>
      </c>
      <c r="E390" s="137" t="s">
        <v>318</v>
      </c>
      <c r="G390" s="43">
        <v>6.4</v>
      </c>
      <c r="H390" s="135" t="str">
        <f t="shared" si="231"/>
        <v>P, S, T &amp; D Plant - Demand</v>
      </c>
      <c r="I390" s="42">
        <f>'Dep. Res. Class'!K$125</f>
        <v>0</v>
      </c>
      <c r="J390" s="135">
        <f t="shared" si="232"/>
        <v>0</v>
      </c>
      <c r="K390" s="135">
        <f t="shared" si="233"/>
        <v>0</v>
      </c>
      <c r="L390" s="135">
        <f t="shared" si="234"/>
        <v>0</v>
      </c>
      <c r="M390" s="135">
        <f t="shared" si="235"/>
        <v>0</v>
      </c>
      <c r="N390" s="135">
        <f t="shared" si="236"/>
        <v>0</v>
      </c>
      <c r="O390" s="135">
        <f t="shared" si="237"/>
        <v>0</v>
      </c>
      <c r="P390" s="135">
        <f t="shared" si="238"/>
        <v>0</v>
      </c>
      <c r="Q390" s="135">
        <f t="shared" si="239"/>
        <v>0</v>
      </c>
      <c r="R390" s="135">
        <f t="shared" si="240"/>
        <v>0</v>
      </c>
      <c r="S390" s="135">
        <f t="shared" si="241"/>
        <v>0</v>
      </c>
      <c r="T390" s="135">
        <f t="shared" si="242"/>
        <v>0</v>
      </c>
      <c r="U390" s="135">
        <f t="shared" si="243"/>
        <v>0</v>
      </c>
      <c r="V390" s="135">
        <f t="shared" si="244"/>
        <v>0</v>
      </c>
      <c r="W390" s="135">
        <f t="shared" si="245"/>
        <v>0</v>
      </c>
      <c r="X390" s="135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 x14ac:dyDescent="0.2">
      <c r="A391" s="44">
        <f t="shared" si="229"/>
        <v>374</v>
      </c>
      <c r="B391" s="44"/>
      <c r="C391" s="136">
        <v>39908</v>
      </c>
      <c r="E391" s="137" t="s">
        <v>319</v>
      </c>
      <c r="G391" s="43">
        <v>6.4</v>
      </c>
      <c r="H391" s="135" t="str">
        <f t="shared" si="231"/>
        <v>P, S, T &amp; D Plant - Demand</v>
      </c>
      <c r="I391" s="42">
        <f>'Dep. Res. Class'!K$126</f>
        <v>0</v>
      </c>
      <c r="J391" s="135">
        <f t="shared" si="232"/>
        <v>0</v>
      </c>
      <c r="K391" s="135">
        <f t="shared" si="233"/>
        <v>0</v>
      </c>
      <c r="L391" s="135">
        <f t="shared" si="234"/>
        <v>0</v>
      </c>
      <c r="M391" s="135">
        <f t="shared" si="235"/>
        <v>0</v>
      </c>
      <c r="N391" s="135">
        <f t="shared" si="236"/>
        <v>0</v>
      </c>
      <c r="O391" s="135">
        <f t="shared" si="237"/>
        <v>0</v>
      </c>
      <c r="P391" s="135">
        <f t="shared" si="238"/>
        <v>0</v>
      </c>
      <c r="Q391" s="135">
        <f t="shared" si="239"/>
        <v>0</v>
      </c>
      <c r="R391" s="135">
        <f t="shared" si="240"/>
        <v>0</v>
      </c>
      <c r="S391" s="135">
        <f t="shared" si="241"/>
        <v>0</v>
      </c>
      <c r="T391" s="135">
        <f t="shared" si="242"/>
        <v>0</v>
      </c>
      <c r="U391" s="135">
        <f t="shared" si="243"/>
        <v>0</v>
      </c>
      <c r="V391" s="135">
        <f t="shared" si="244"/>
        <v>0</v>
      </c>
      <c r="W391" s="135">
        <f t="shared" si="245"/>
        <v>0</v>
      </c>
      <c r="X391" s="135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 x14ac:dyDescent="0.2">
      <c r="A392" s="44">
        <f t="shared" si="229"/>
        <v>375</v>
      </c>
      <c r="B392" s="44"/>
      <c r="C392" s="136">
        <v>39909</v>
      </c>
      <c r="E392" s="137" t="s">
        <v>320</v>
      </c>
      <c r="G392" s="43">
        <v>6.4</v>
      </c>
      <c r="H392" s="135" t="str">
        <f t="shared" si="231"/>
        <v>P, S, T &amp; D Plant - Demand</v>
      </c>
      <c r="I392" s="42">
        <f>'Dep. Res. Class'!K$127</f>
        <v>70903.667755696384</v>
      </c>
      <c r="J392" s="135">
        <f t="shared" si="232"/>
        <v>32057.992577664962</v>
      </c>
      <c r="K392" s="135">
        <f t="shared" si="233"/>
        <v>18331.390884154949</v>
      </c>
      <c r="L392" s="135">
        <f t="shared" si="234"/>
        <v>964.1864541461191</v>
      </c>
      <c r="M392" s="135">
        <f t="shared" si="235"/>
        <v>10269.912168876645</v>
      </c>
      <c r="N392" s="135">
        <f t="shared" si="236"/>
        <v>9280.1856708536998</v>
      </c>
      <c r="O392" s="135">
        <f t="shared" si="237"/>
        <v>0</v>
      </c>
      <c r="P392" s="135">
        <f t="shared" si="238"/>
        <v>0</v>
      </c>
      <c r="Q392" s="135">
        <f t="shared" si="239"/>
        <v>0</v>
      </c>
      <c r="R392" s="135">
        <f t="shared" si="240"/>
        <v>0</v>
      </c>
      <c r="S392" s="135">
        <f t="shared" si="241"/>
        <v>0</v>
      </c>
      <c r="T392" s="135">
        <f t="shared" si="242"/>
        <v>0</v>
      </c>
      <c r="U392" s="135">
        <f t="shared" si="243"/>
        <v>0</v>
      </c>
      <c r="V392" s="135">
        <f t="shared" si="244"/>
        <v>0</v>
      </c>
      <c r="W392" s="135">
        <f t="shared" si="245"/>
        <v>0</v>
      </c>
      <c r="X392" s="135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 x14ac:dyDescent="0.2">
      <c r="A393" s="44">
        <f t="shared" si="229"/>
        <v>376</v>
      </c>
      <c r="B393" s="44"/>
      <c r="C393" s="146"/>
      <c r="E393" s="137" t="s">
        <v>321</v>
      </c>
      <c r="G393" s="43">
        <v>6.4</v>
      </c>
      <c r="H393" s="135" t="str">
        <f t="shared" si="231"/>
        <v>P, S, T &amp; D Plant - Demand</v>
      </c>
      <c r="I393" s="42">
        <f>'Dep. Res. Class'!K$128</f>
        <v>0</v>
      </c>
      <c r="J393" s="135">
        <f t="shared" si="232"/>
        <v>0</v>
      </c>
      <c r="K393" s="135">
        <f t="shared" si="233"/>
        <v>0</v>
      </c>
      <c r="L393" s="135">
        <f t="shared" si="234"/>
        <v>0</v>
      </c>
      <c r="M393" s="135">
        <f t="shared" si="235"/>
        <v>0</v>
      </c>
      <c r="N393" s="135">
        <f t="shared" si="236"/>
        <v>0</v>
      </c>
      <c r="O393" s="135">
        <f t="shared" si="237"/>
        <v>0</v>
      </c>
      <c r="P393" s="135">
        <f t="shared" si="238"/>
        <v>0</v>
      </c>
      <c r="Q393" s="135">
        <f t="shared" si="239"/>
        <v>0</v>
      </c>
      <c r="R393" s="135">
        <f t="shared" si="240"/>
        <v>0</v>
      </c>
      <c r="S393" s="135">
        <f t="shared" si="241"/>
        <v>0</v>
      </c>
      <c r="T393" s="135">
        <f t="shared" si="242"/>
        <v>0</v>
      </c>
      <c r="U393" s="135">
        <f t="shared" si="243"/>
        <v>0</v>
      </c>
      <c r="V393" s="135">
        <f t="shared" si="244"/>
        <v>0</v>
      </c>
      <c r="W393" s="135">
        <f t="shared" si="245"/>
        <v>0</v>
      </c>
      <c r="X393" s="135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 x14ac:dyDescent="0.2">
      <c r="A394" s="44">
        <f t="shared" si="229"/>
        <v>377</v>
      </c>
      <c r="B394" s="44"/>
      <c r="C394" s="146"/>
      <c r="E394" s="137" t="s">
        <v>355</v>
      </c>
      <c r="G394" s="43">
        <v>6.4</v>
      </c>
      <c r="H394" s="135" t="str">
        <f t="shared" si="231"/>
        <v>P, S, T &amp; D Plant - Demand</v>
      </c>
      <c r="I394" s="42">
        <f>'Dep. Res. Class'!K$129</f>
        <v>-3833146.2833909234</v>
      </c>
      <c r="J394" s="135">
        <f t="shared" si="232"/>
        <v>-1733097.5814319262</v>
      </c>
      <c r="K394" s="135">
        <f t="shared" si="233"/>
        <v>-991019.29506798438</v>
      </c>
      <c r="L394" s="135">
        <f t="shared" si="234"/>
        <v>-52125.198035459092</v>
      </c>
      <c r="M394" s="135">
        <f t="shared" si="235"/>
        <v>-555205.06776207022</v>
      </c>
      <c r="N394" s="135">
        <f t="shared" si="236"/>
        <v>-501699.14109348302</v>
      </c>
      <c r="O394" s="135">
        <f t="shared" si="237"/>
        <v>0</v>
      </c>
      <c r="P394" s="135">
        <f t="shared" si="238"/>
        <v>0</v>
      </c>
      <c r="Q394" s="135">
        <f t="shared" si="239"/>
        <v>0</v>
      </c>
      <c r="R394" s="135">
        <f t="shared" si="240"/>
        <v>0</v>
      </c>
      <c r="S394" s="135">
        <f t="shared" si="241"/>
        <v>0</v>
      </c>
      <c r="T394" s="135">
        <f t="shared" si="242"/>
        <v>0</v>
      </c>
      <c r="U394" s="135">
        <f t="shared" si="243"/>
        <v>0</v>
      </c>
      <c r="V394" s="135">
        <f t="shared" si="244"/>
        <v>0</v>
      </c>
      <c r="W394" s="135">
        <f t="shared" si="245"/>
        <v>0</v>
      </c>
      <c r="X394" s="135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 x14ac:dyDescent="0.2">
      <c r="A395" s="44">
        <f t="shared" si="229"/>
        <v>378</v>
      </c>
      <c r="B395" s="44"/>
      <c r="C395" s="146"/>
      <c r="E395" s="153" t="s">
        <v>453</v>
      </c>
      <c r="G395" s="43">
        <v>6.4</v>
      </c>
      <c r="H395" s="135" t="str">
        <f t="shared" si="231"/>
        <v>P, S, T &amp; D Plant - Demand</v>
      </c>
      <c r="I395" s="42">
        <f>'Dep. Res. Class'!K$130</f>
        <v>0</v>
      </c>
      <c r="J395" s="135">
        <f t="shared" si="232"/>
        <v>0</v>
      </c>
      <c r="K395" s="135">
        <f t="shared" si="233"/>
        <v>0</v>
      </c>
      <c r="L395" s="135">
        <f t="shared" si="234"/>
        <v>0</v>
      </c>
      <c r="M395" s="135">
        <f t="shared" si="235"/>
        <v>0</v>
      </c>
      <c r="N395" s="135">
        <f t="shared" si="236"/>
        <v>0</v>
      </c>
      <c r="O395" s="135">
        <f t="shared" si="237"/>
        <v>0</v>
      </c>
      <c r="P395" s="135">
        <f t="shared" si="238"/>
        <v>0</v>
      </c>
      <c r="Q395" s="135">
        <f t="shared" si="239"/>
        <v>0</v>
      </c>
      <c r="R395" s="135">
        <f t="shared" si="240"/>
        <v>0</v>
      </c>
      <c r="S395" s="135">
        <f t="shared" si="241"/>
        <v>0</v>
      </c>
      <c r="T395" s="135">
        <f t="shared" si="242"/>
        <v>0</v>
      </c>
      <c r="U395" s="135">
        <f t="shared" si="243"/>
        <v>0</v>
      </c>
      <c r="V395" s="135">
        <f t="shared" si="244"/>
        <v>0</v>
      </c>
      <c r="W395" s="135">
        <f t="shared" si="245"/>
        <v>0</v>
      </c>
      <c r="X395" s="135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 x14ac:dyDescent="0.2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0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 x14ac:dyDescent="0.2">
      <c r="A397" s="44">
        <f t="shared" si="229"/>
        <v>380</v>
      </c>
      <c r="B397" s="44"/>
      <c r="C397" s="44"/>
      <c r="D397" s="44" t="s">
        <v>149</v>
      </c>
      <c r="E397" s="44"/>
      <c r="G397" s="43"/>
      <c r="H397" s="44"/>
      <c r="I397" s="42">
        <f>'Dep. Res. Class'!K$132</f>
        <v>1114966.0364383748</v>
      </c>
      <c r="J397" s="135">
        <f>SUM(J360:J395)</f>
        <v>504114.58323491691</v>
      </c>
      <c r="K397" s="135">
        <f t="shared" ref="K397:X397" si="249">SUM(K360:K395)</f>
        <v>288262.63694753288</v>
      </c>
      <c r="L397" s="135">
        <f t="shared" si="249"/>
        <v>15161.91169222696</v>
      </c>
      <c r="M397" s="135">
        <f t="shared" si="249"/>
        <v>161495.21777852846</v>
      </c>
      <c r="N397" s="135">
        <f t="shared" si="249"/>
        <v>145931.68678516854</v>
      </c>
      <c r="O397" s="135">
        <f t="shared" si="249"/>
        <v>0</v>
      </c>
      <c r="P397" s="135">
        <f t="shared" si="249"/>
        <v>0</v>
      </c>
      <c r="Q397" s="135">
        <f t="shared" si="249"/>
        <v>0</v>
      </c>
      <c r="R397" s="135">
        <f t="shared" si="249"/>
        <v>0</v>
      </c>
      <c r="S397" s="135">
        <f t="shared" si="249"/>
        <v>0</v>
      </c>
      <c r="T397" s="135">
        <f t="shared" si="249"/>
        <v>0</v>
      </c>
      <c r="U397" s="135">
        <f t="shared" si="249"/>
        <v>0</v>
      </c>
      <c r="V397" s="135">
        <f t="shared" si="249"/>
        <v>0</v>
      </c>
      <c r="W397" s="135">
        <f t="shared" si="249"/>
        <v>0</v>
      </c>
      <c r="X397" s="135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 x14ac:dyDescent="0.2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0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 x14ac:dyDescent="0.2">
      <c r="A399" s="44">
        <f t="shared" si="229"/>
        <v>382</v>
      </c>
      <c r="B399" s="44"/>
      <c r="C399" s="44"/>
      <c r="D399" s="44" t="s">
        <v>354</v>
      </c>
      <c r="E399" s="44"/>
      <c r="G399" s="43"/>
      <c r="H399" s="44"/>
      <c r="I399" s="42">
        <f>'Dep. Res. Class'!K$134</f>
        <v>94224442.931291744</v>
      </c>
      <c r="J399" s="42">
        <f>J397+J356+J330+J317+J295+J283</f>
        <v>42602119.012147844</v>
      </c>
      <c r="K399" s="42">
        <f t="shared" ref="K399:X399" si="250">K397+K356+K330+K317+K295+K283</f>
        <v>24360729.8308837</v>
      </c>
      <c r="L399" s="42">
        <f t="shared" si="250"/>
        <v>1281314.9784697376</v>
      </c>
      <c r="M399" s="42">
        <f t="shared" si="250"/>
        <v>13647767.226935213</v>
      </c>
      <c r="N399" s="42">
        <f t="shared" si="250"/>
        <v>12332511.882855242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 x14ac:dyDescent="0.2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0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 x14ac:dyDescent="0.2">
      <c r="A401" s="44">
        <f t="shared" si="229"/>
        <v>384</v>
      </c>
      <c r="B401" s="44"/>
      <c r="C401" s="44"/>
      <c r="D401" s="44" t="s">
        <v>347</v>
      </c>
      <c r="E401" s="44"/>
      <c r="G401" s="43"/>
      <c r="H401" s="44"/>
      <c r="I401" s="42"/>
      <c r="J401" s="150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 x14ac:dyDescent="0.2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0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 x14ac:dyDescent="0.2">
      <c r="A403" s="44">
        <f t="shared" si="229"/>
        <v>386</v>
      </c>
      <c r="B403" s="44"/>
      <c r="C403" s="44"/>
      <c r="D403" s="44" t="s">
        <v>322</v>
      </c>
      <c r="E403" s="44"/>
      <c r="G403" s="43"/>
      <c r="H403" s="44"/>
      <c r="I403" s="42"/>
      <c r="J403" s="150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 x14ac:dyDescent="0.2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0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 x14ac:dyDescent="0.2">
      <c r="A405" s="44">
        <f t="shared" si="229"/>
        <v>388</v>
      </c>
      <c r="B405" s="44"/>
      <c r="C405" s="136">
        <v>30100</v>
      </c>
      <c r="D405" s="44"/>
      <c r="E405" s="137" t="s">
        <v>323</v>
      </c>
      <c r="G405" s="43">
        <v>99</v>
      </c>
      <c r="H405" s="135" t="str">
        <f>VLOOKUP($G405,alloc,3)</f>
        <v>-</v>
      </c>
      <c r="I405" s="42">
        <f>'Dep. Res. Class'!K$140</f>
        <v>0</v>
      </c>
      <c r="J405" s="135">
        <f>$I405*VLOOKUP($G405,alloc,6)</f>
        <v>0</v>
      </c>
      <c r="K405" s="135">
        <f>$I405*VLOOKUP($G405,alloc,7)</f>
        <v>0</v>
      </c>
      <c r="L405" s="135">
        <f>$I405*VLOOKUP($G405,alloc,8)</f>
        <v>0</v>
      </c>
      <c r="M405" s="135">
        <f>$I405*VLOOKUP($G405,alloc,9)</f>
        <v>0</v>
      </c>
      <c r="N405" s="135">
        <f>$I405*VLOOKUP($G405,alloc,10)</f>
        <v>0</v>
      </c>
      <c r="O405" s="135">
        <f>$I405*VLOOKUP($G405,alloc,11)</f>
        <v>0</v>
      </c>
      <c r="P405" s="135">
        <f>$I405*VLOOKUP($G405,alloc,12)</f>
        <v>0</v>
      </c>
      <c r="Q405" s="135">
        <f>$I405*VLOOKUP($G405,alloc,13)</f>
        <v>0</v>
      </c>
      <c r="R405" s="135">
        <f>$I405*VLOOKUP($G405,alloc,14)</f>
        <v>0</v>
      </c>
      <c r="S405" s="135">
        <f>$I405*VLOOKUP($G405,alloc,15)</f>
        <v>0</v>
      </c>
      <c r="T405" s="135">
        <f>$I405*VLOOKUP($G405,alloc,16)</f>
        <v>0</v>
      </c>
      <c r="U405" s="135">
        <f>$I405*VLOOKUP($G405,alloc,17)</f>
        <v>0</v>
      </c>
      <c r="V405" s="135">
        <f>$I405*VLOOKUP($G405,alloc,18)</f>
        <v>0</v>
      </c>
      <c r="W405" s="135">
        <f>$I405*VLOOKUP($G405,alloc,19)</f>
        <v>0</v>
      </c>
      <c r="X405" s="135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 x14ac:dyDescent="0.2">
      <c r="A406" s="44">
        <f t="shared" si="229"/>
        <v>389</v>
      </c>
      <c r="B406" s="44"/>
      <c r="C406" s="136">
        <v>30200</v>
      </c>
      <c r="D406" s="44"/>
      <c r="E406" s="137" t="s">
        <v>185</v>
      </c>
      <c r="G406" s="43">
        <v>99</v>
      </c>
      <c r="H406" s="135" t="str">
        <f>VLOOKUP($G406,alloc,3)</f>
        <v>-</v>
      </c>
      <c r="I406" s="42">
        <f>'Dep. Res. Class'!K$141</f>
        <v>0</v>
      </c>
      <c r="J406" s="135">
        <f>$I406*VLOOKUP($G406,alloc,6)</f>
        <v>0</v>
      </c>
      <c r="K406" s="135">
        <f>$I406*VLOOKUP($G406,alloc,7)</f>
        <v>0</v>
      </c>
      <c r="L406" s="135">
        <f>$I406*VLOOKUP($G406,alloc,8)</f>
        <v>0</v>
      </c>
      <c r="M406" s="135">
        <f>$I406*VLOOKUP($G406,alloc,9)</f>
        <v>0</v>
      </c>
      <c r="N406" s="135">
        <f>$I406*VLOOKUP($G406,alloc,10)</f>
        <v>0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 x14ac:dyDescent="0.2">
      <c r="A407" s="44">
        <f t="shared" ref="A407:A470" si="251">A406+1</f>
        <v>390</v>
      </c>
      <c r="B407" s="44"/>
      <c r="C407" s="138">
        <v>30300</v>
      </c>
      <c r="D407" s="44"/>
      <c r="E407" s="137" t="s">
        <v>324</v>
      </c>
      <c r="G407" s="43">
        <v>99</v>
      </c>
      <c r="H407" s="135" t="str">
        <f>VLOOKUP($G407,alloc,3)</f>
        <v>-</v>
      </c>
      <c r="I407" s="42">
        <f>'Dep. Res. Class'!K$142</f>
        <v>0</v>
      </c>
      <c r="J407" s="135">
        <f>$I407*VLOOKUP($G407,alloc,6)</f>
        <v>0</v>
      </c>
      <c r="K407" s="135">
        <f>$I407*VLOOKUP($G407,alloc,7)</f>
        <v>0</v>
      </c>
      <c r="L407" s="135">
        <f>$I407*VLOOKUP($G407,alloc,8)</f>
        <v>0</v>
      </c>
      <c r="M407" s="135">
        <f>$I407*VLOOKUP($G407,alloc,9)</f>
        <v>0</v>
      </c>
      <c r="N407" s="135">
        <f>$I407*VLOOKUP($G407,alloc,10)</f>
        <v>0</v>
      </c>
      <c r="O407" s="135">
        <f>$I407*VLOOKUP($G407,alloc,11)</f>
        <v>0</v>
      </c>
      <c r="P407" s="135">
        <f>$I407*VLOOKUP($G407,alloc,12)</f>
        <v>0</v>
      </c>
      <c r="Q407" s="135">
        <f>$I407*VLOOKUP($G407,alloc,13)</f>
        <v>0</v>
      </c>
      <c r="R407" s="135">
        <f>$I407*VLOOKUP($G407,alloc,14)</f>
        <v>0</v>
      </c>
      <c r="S407" s="135">
        <f>$I407*VLOOKUP($G407,alloc,15)</f>
        <v>0</v>
      </c>
      <c r="T407" s="135">
        <f>$I407*VLOOKUP($G407,alloc,16)</f>
        <v>0</v>
      </c>
      <c r="U407" s="135">
        <f>$I407*VLOOKUP($G407,alloc,17)</f>
        <v>0</v>
      </c>
      <c r="V407" s="135">
        <f>$I407*VLOOKUP($G407,alloc,18)</f>
        <v>0</v>
      </c>
      <c r="W407" s="135">
        <f>$I407*VLOOKUP($G407,alloc,19)</f>
        <v>0</v>
      </c>
      <c r="X407" s="135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 x14ac:dyDescent="0.2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0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 x14ac:dyDescent="0.2">
      <c r="A409" s="44">
        <f t="shared" si="251"/>
        <v>392</v>
      </c>
      <c r="B409" s="44"/>
      <c r="C409" s="44"/>
      <c r="D409" s="44" t="s">
        <v>325</v>
      </c>
      <c r="E409" s="44"/>
      <c r="G409" s="43"/>
      <c r="H409" s="44"/>
      <c r="I409" s="42"/>
      <c r="J409" s="150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 x14ac:dyDescent="0.2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0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 x14ac:dyDescent="0.2">
      <c r="A411" s="44">
        <f t="shared" si="251"/>
        <v>394</v>
      </c>
      <c r="B411" s="44"/>
      <c r="C411" s="44"/>
      <c r="D411" s="44" t="s">
        <v>148</v>
      </c>
      <c r="E411" s="44"/>
      <c r="G411" s="43"/>
      <c r="H411" s="44"/>
      <c r="I411" s="42"/>
      <c r="J411" s="150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 x14ac:dyDescent="0.2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0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 x14ac:dyDescent="0.2">
      <c r="A413" s="44">
        <f t="shared" si="251"/>
        <v>396</v>
      </c>
      <c r="B413" s="44"/>
      <c r="C413" s="141">
        <v>37400</v>
      </c>
      <c r="E413" s="137" t="s">
        <v>115</v>
      </c>
      <c r="G413" s="43">
        <v>6.4</v>
      </c>
      <c r="H413" s="135" t="str">
        <f t="shared" ref="H413:H447" si="252">VLOOKUP($G413,alloc,3)</f>
        <v>P, S, T &amp; D Plant - Demand</v>
      </c>
      <c r="I413" s="42">
        <f>'Dep. Res. Class'!K$148</f>
        <v>0</v>
      </c>
      <c r="J413" s="135">
        <f t="shared" ref="J413:J447" si="253">$I413*VLOOKUP($G413,alloc,6)</f>
        <v>0</v>
      </c>
      <c r="K413" s="135">
        <f t="shared" ref="K413:K447" si="254">$I413*VLOOKUP($G413,alloc,7)</f>
        <v>0</v>
      </c>
      <c r="L413" s="135">
        <f t="shared" ref="L413:L447" si="255">$I413*VLOOKUP($G413,alloc,8)</f>
        <v>0</v>
      </c>
      <c r="M413" s="135">
        <f t="shared" ref="M413:M447" si="256">$I413*VLOOKUP($G413,alloc,9)</f>
        <v>0</v>
      </c>
      <c r="N413" s="135">
        <f t="shared" ref="N413:N447" si="257">$I413*VLOOKUP($G413,alloc,10)</f>
        <v>0</v>
      </c>
      <c r="O413" s="135">
        <f t="shared" ref="O413:O447" si="258">$I413*VLOOKUP($G413,alloc,11)</f>
        <v>0</v>
      </c>
      <c r="P413" s="135">
        <f t="shared" ref="P413:P447" si="259">$I413*VLOOKUP($G413,alloc,12)</f>
        <v>0</v>
      </c>
      <c r="Q413" s="135">
        <f t="shared" ref="Q413:Q447" si="260">$I413*VLOOKUP($G413,alloc,13)</f>
        <v>0</v>
      </c>
      <c r="R413" s="135">
        <f t="shared" ref="R413:R447" si="261">$I413*VLOOKUP($G413,alloc,14)</f>
        <v>0</v>
      </c>
      <c r="S413" s="135">
        <f t="shared" ref="S413:S447" si="262">$I413*VLOOKUP($G413,alloc,15)</f>
        <v>0</v>
      </c>
      <c r="T413" s="135">
        <f t="shared" ref="T413:T447" si="263">$I413*VLOOKUP($G413,alloc,16)</f>
        <v>0</v>
      </c>
      <c r="U413" s="135">
        <f t="shared" ref="U413:U447" si="264">$I413*VLOOKUP($G413,alloc,17)</f>
        <v>0</v>
      </c>
      <c r="V413" s="135">
        <f t="shared" ref="V413:V447" si="265">$I413*VLOOKUP($G413,alloc,18)</f>
        <v>0</v>
      </c>
      <c r="W413" s="135">
        <f t="shared" ref="W413:W447" si="266">$I413*VLOOKUP($G413,alloc,19)</f>
        <v>0</v>
      </c>
      <c r="X413" s="135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 x14ac:dyDescent="0.2">
      <c r="A414" s="44">
        <f t="shared" si="251"/>
        <v>397</v>
      </c>
      <c r="B414" s="44"/>
      <c r="C414" s="141">
        <v>39001</v>
      </c>
      <c r="E414" s="137" t="s">
        <v>291</v>
      </c>
      <c r="G414" s="43">
        <v>6.4</v>
      </c>
      <c r="H414" s="135" t="str">
        <f t="shared" si="252"/>
        <v>P, S, T &amp; D Plant - Demand</v>
      </c>
      <c r="I414" s="42">
        <f>'Dep. Res. Class'!K$149</f>
        <v>31693.379729474258</v>
      </c>
      <c r="J414" s="135">
        <f t="shared" si="253"/>
        <v>14329.669596633465</v>
      </c>
      <c r="K414" s="135">
        <f t="shared" si="254"/>
        <v>8193.9870059016739</v>
      </c>
      <c r="L414" s="135">
        <f t="shared" si="255"/>
        <v>430.9837331202549</v>
      </c>
      <c r="M414" s="135">
        <f t="shared" si="256"/>
        <v>4590.5696624615921</v>
      </c>
      <c r="N414" s="135">
        <f t="shared" si="257"/>
        <v>4148.1697313572686</v>
      </c>
      <c r="O414" s="135">
        <f t="shared" si="258"/>
        <v>0</v>
      </c>
      <c r="P414" s="135">
        <f t="shared" si="259"/>
        <v>0</v>
      </c>
      <c r="Q414" s="135">
        <f t="shared" si="260"/>
        <v>0</v>
      </c>
      <c r="R414" s="135">
        <f t="shared" si="261"/>
        <v>0</v>
      </c>
      <c r="S414" s="135">
        <f t="shared" si="262"/>
        <v>0</v>
      </c>
      <c r="T414" s="135">
        <f t="shared" si="263"/>
        <v>0</v>
      </c>
      <c r="U414" s="135">
        <f t="shared" si="264"/>
        <v>0</v>
      </c>
      <c r="V414" s="135">
        <f t="shared" si="265"/>
        <v>0</v>
      </c>
      <c r="W414" s="135">
        <f t="shared" si="266"/>
        <v>0</v>
      </c>
      <c r="X414" s="135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 x14ac:dyDescent="0.2">
      <c r="A415" s="44">
        <f t="shared" si="251"/>
        <v>398</v>
      </c>
      <c r="B415" s="44"/>
      <c r="C415" s="141">
        <v>36602</v>
      </c>
      <c r="E415" s="137" t="s">
        <v>139</v>
      </c>
      <c r="G415" s="43">
        <v>6.4</v>
      </c>
      <c r="H415" s="135" t="str">
        <f t="shared" si="252"/>
        <v>P, S, T &amp; D Plant - Demand</v>
      </c>
      <c r="I415" s="42">
        <f>'Dep. Res. Class'!K$150</f>
        <v>0</v>
      </c>
      <c r="J415" s="135">
        <f t="shared" si="253"/>
        <v>0</v>
      </c>
      <c r="K415" s="135">
        <f t="shared" si="254"/>
        <v>0</v>
      </c>
      <c r="L415" s="135">
        <f t="shared" si="255"/>
        <v>0</v>
      </c>
      <c r="M415" s="135">
        <f t="shared" si="256"/>
        <v>0</v>
      </c>
      <c r="N415" s="135">
        <f t="shared" si="257"/>
        <v>0</v>
      </c>
      <c r="O415" s="135">
        <f t="shared" si="258"/>
        <v>0</v>
      </c>
      <c r="P415" s="135">
        <f t="shared" si="259"/>
        <v>0</v>
      </c>
      <c r="Q415" s="135">
        <f t="shared" si="260"/>
        <v>0</v>
      </c>
      <c r="R415" s="135">
        <f t="shared" si="261"/>
        <v>0</v>
      </c>
      <c r="S415" s="135">
        <f t="shared" si="262"/>
        <v>0</v>
      </c>
      <c r="T415" s="135">
        <f t="shared" si="263"/>
        <v>0</v>
      </c>
      <c r="U415" s="135">
        <f t="shared" si="264"/>
        <v>0</v>
      </c>
      <c r="V415" s="135">
        <f t="shared" si="265"/>
        <v>0</v>
      </c>
      <c r="W415" s="135">
        <f t="shared" si="266"/>
        <v>0</v>
      </c>
      <c r="X415" s="135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 x14ac:dyDescent="0.2">
      <c r="A416" s="44">
        <f t="shared" si="251"/>
        <v>399</v>
      </c>
      <c r="B416" s="44"/>
      <c r="C416" s="141">
        <v>38900</v>
      </c>
      <c r="E416" s="137" t="s">
        <v>115</v>
      </c>
      <c r="G416" s="43">
        <v>6.4</v>
      </c>
      <c r="H416" s="135" t="str">
        <f t="shared" si="252"/>
        <v>P, S, T &amp; D Plant - Demand</v>
      </c>
      <c r="I416" s="42">
        <f>'Dep. Res. Class'!K$151</f>
        <v>0</v>
      </c>
      <c r="J416" s="135">
        <f t="shared" si="253"/>
        <v>0</v>
      </c>
      <c r="K416" s="135">
        <f t="shared" si="254"/>
        <v>0</v>
      </c>
      <c r="L416" s="135">
        <f t="shared" si="255"/>
        <v>0</v>
      </c>
      <c r="M416" s="135">
        <f t="shared" si="256"/>
        <v>0</v>
      </c>
      <c r="N416" s="135">
        <f t="shared" si="257"/>
        <v>0</v>
      </c>
      <c r="O416" s="135">
        <f t="shared" si="258"/>
        <v>0</v>
      </c>
      <c r="P416" s="135">
        <f t="shared" si="259"/>
        <v>0</v>
      </c>
      <c r="Q416" s="135">
        <f t="shared" si="260"/>
        <v>0</v>
      </c>
      <c r="R416" s="135">
        <f t="shared" si="261"/>
        <v>0</v>
      </c>
      <c r="S416" s="135">
        <f t="shared" si="262"/>
        <v>0</v>
      </c>
      <c r="T416" s="135">
        <f t="shared" si="263"/>
        <v>0</v>
      </c>
      <c r="U416" s="135">
        <f t="shared" si="264"/>
        <v>0</v>
      </c>
      <c r="V416" s="135">
        <f t="shared" si="265"/>
        <v>0</v>
      </c>
      <c r="W416" s="135">
        <f t="shared" si="266"/>
        <v>0</v>
      </c>
      <c r="X416" s="135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 x14ac:dyDescent="0.2">
      <c r="A417" s="44">
        <f t="shared" si="251"/>
        <v>400</v>
      </c>
      <c r="B417" s="44"/>
      <c r="C417" s="141">
        <v>39004</v>
      </c>
      <c r="E417" s="137" t="s">
        <v>293</v>
      </c>
      <c r="G417" s="43">
        <v>6.4</v>
      </c>
      <c r="H417" s="135" t="str">
        <f t="shared" si="252"/>
        <v>P, S, T &amp; D Plant - Demand</v>
      </c>
      <c r="I417" s="42">
        <f>'Dep. Res. Class'!K$152</f>
        <v>3060.4464179775478</v>
      </c>
      <c r="J417" s="135">
        <f t="shared" si="253"/>
        <v>1383.7333336537201</v>
      </c>
      <c r="K417" s="135">
        <f t="shared" si="254"/>
        <v>791.24594458586455</v>
      </c>
      <c r="L417" s="135">
        <f t="shared" si="255"/>
        <v>41.617607004778584</v>
      </c>
      <c r="M417" s="135">
        <f t="shared" si="256"/>
        <v>443.28476798236483</v>
      </c>
      <c r="N417" s="135">
        <f t="shared" si="257"/>
        <v>400.56476475081928</v>
      </c>
      <c r="O417" s="135">
        <f t="shared" si="258"/>
        <v>0</v>
      </c>
      <c r="P417" s="135">
        <f t="shared" si="259"/>
        <v>0</v>
      </c>
      <c r="Q417" s="135">
        <f t="shared" si="260"/>
        <v>0</v>
      </c>
      <c r="R417" s="135">
        <f t="shared" si="261"/>
        <v>0</v>
      </c>
      <c r="S417" s="135">
        <f t="shared" si="262"/>
        <v>0</v>
      </c>
      <c r="T417" s="135">
        <f t="shared" si="263"/>
        <v>0</v>
      </c>
      <c r="U417" s="135">
        <f t="shared" si="264"/>
        <v>0</v>
      </c>
      <c r="V417" s="135">
        <f t="shared" si="265"/>
        <v>0</v>
      </c>
      <c r="W417" s="135">
        <f t="shared" si="266"/>
        <v>0</v>
      </c>
      <c r="X417" s="135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 x14ac:dyDescent="0.2">
      <c r="A418" s="44">
        <f t="shared" si="251"/>
        <v>401</v>
      </c>
      <c r="B418" s="44"/>
      <c r="C418" s="141">
        <v>39009</v>
      </c>
      <c r="E418" s="137" t="s">
        <v>294</v>
      </c>
      <c r="G418" s="43">
        <v>6.4</v>
      </c>
      <c r="H418" s="135" t="str">
        <f t="shared" si="252"/>
        <v>P, S, T &amp; D Plant - Demand</v>
      </c>
      <c r="I418" s="42">
        <f>'Dep. Res. Class'!K$153</f>
        <v>11624.171699663522</v>
      </c>
      <c r="J418" s="135">
        <f t="shared" si="253"/>
        <v>5255.6887656827585</v>
      </c>
      <c r="K418" s="135">
        <f t="shared" si="254"/>
        <v>3005.3062398023053</v>
      </c>
      <c r="L418" s="135">
        <f t="shared" si="255"/>
        <v>158.07177891137798</v>
      </c>
      <c r="M418" s="135">
        <f t="shared" si="256"/>
        <v>1683.6819049025148</v>
      </c>
      <c r="N418" s="135">
        <f t="shared" si="257"/>
        <v>1521.4230103645648</v>
      </c>
      <c r="O418" s="135">
        <f t="shared" si="258"/>
        <v>0</v>
      </c>
      <c r="P418" s="135">
        <f t="shared" si="259"/>
        <v>0</v>
      </c>
      <c r="Q418" s="135">
        <f t="shared" si="260"/>
        <v>0</v>
      </c>
      <c r="R418" s="135">
        <f t="shared" si="261"/>
        <v>0</v>
      </c>
      <c r="S418" s="135">
        <f t="shared" si="262"/>
        <v>0</v>
      </c>
      <c r="T418" s="135">
        <f t="shared" si="263"/>
        <v>0</v>
      </c>
      <c r="U418" s="135">
        <f t="shared" si="264"/>
        <v>0</v>
      </c>
      <c r="V418" s="135">
        <f t="shared" si="265"/>
        <v>0</v>
      </c>
      <c r="W418" s="135">
        <f t="shared" si="266"/>
        <v>0</v>
      </c>
      <c r="X418" s="135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 x14ac:dyDescent="0.2">
      <c r="A419" s="44">
        <f t="shared" si="251"/>
        <v>402</v>
      </c>
      <c r="B419" s="44"/>
      <c r="C419" s="141">
        <v>39100</v>
      </c>
      <c r="E419" s="137" t="s">
        <v>295</v>
      </c>
      <c r="G419" s="43">
        <v>6.4</v>
      </c>
      <c r="H419" s="135" t="str">
        <f t="shared" si="252"/>
        <v>P, S, T &amp; D Plant - Demand</v>
      </c>
      <c r="I419" s="42">
        <f>'Dep. Res. Class'!K$154</f>
        <v>11556.921283642425</v>
      </c>
      <c r="J419" s="135">
        <f t="shared" si="253"/>
        <v>5225.2825341591988</v>
      </c>
      <c r="K419" s="135">
        <f t="shared" si="254"/>
        <v>2987.9193583866295</v>
      </c>
      <c r="L419" s="135">
        <f t="shared" si="255"/>
        <v>157.15727135181629</v>
      </c>
      <c r="M419" s="135">
        <f t="shared" si="256"/>
        <v>1673.9411413042651</v>
      </c>
      <c r="N419" s="135">
        <f t="shared" si="257"/>
        <v>1512.6209784405139</v>
      </c>
      <c r="O419" s="135">
        <f t="shared" si="258"/>
        <v>0</v>
      </c>
      <c r="P419" s="135">
        <f t="shared" si="259"/>
        <v>0</v>
      </c>
      <c r="Q419" s="135">
        <f t="shared" si="260"/>
        <v>0</v>
      </c>
      <c r="R419" s="135">
        <f t="shared" si="261"/>
        <v>0</v>
      </c>
      <c r="S419" s="135">
        <f t="shared" si="262"/>
        <v>0</v>
      </c>
      <c r="T419" s="135">
        <f t="shared" si="263"/>
        <v>0</v>
      </c>
      <c r="U419" s="135">
        <f t="shared" si="264"/>
        <v>0</v>
      </c>
      <c r="V419" s="135">
        <f t="shared" si="265"/>
        <v>0</v>
      </c>
      <c r="W419" s="135">
        <f t="shared" si="266"/>
        <v>0</v>
      </c>
      <c r="X419" s="135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 x14ac:dyDescent="0.2">
      <c r="A420" s="44">
        <f t="shared" si="251"/>
        <v>403</v>
      </c>
      <c r="B420" s="44"/>
      <c r="C420" s="141">
        <v>39102</v>
      </c>
      <c r="E420" s="137" t="s">
        <v>296</v>
      </c>
      <c r="G420" s="43">
        <v>6.4</v>
      </c>
      <c r="H420" s="135" t="str">
        <f t="shared" si="252"/>
        <v>P, S, T &amp; D Plant - Demand</v>
      </c>
      <c r="I420" s="42">
        <f>'Dep. Res. Class'!K$155</f>
        <v>0</v>
      </c>
      <c r="J420" s="135">
        <f t="shared" si="253"/>
        <v>0</v>
      </c>
      <c r="K420" s="135">
        <f t="shared" si="254"/>
        <v>0</v>
      </c>
      <c r="L420" s="135">
        <f t="shared" si="255"/>
        <v>0</v>
      </c>
      <c r="M420" s="135">
        <f t="shared" si="256"/>
        <v>0</v>
      </c>
      <c r="N420" s="135">
        <f t="shared" si="257"/>
        <v>0</v>
      </c>
      <c r="O420" s="135">
        <f t="shared" si="258"/>
        <v>0</v>
      </c>
      <c r="P420" s="135">
        <f t="shared" si="259"/>
        <v>0</v>
      </c>
      <c r="Q420" s="135">
        <f t="shared" si="260"/>
        <v>0</v>
      </c>
      <c r="R420" s="135">
        <f t="shared" si="261"/>
        <v>0</v>
      </c>
      <c r="S420" s="135">
        <f t="shared" si="262"/>
        <v>0</v>
      </c>
      <c r="T420" s="135">
        <f t="shared" si="263"/>
        <v>0</v>
      </c>
      <c r="U420" s="135">
        <f t="shared" si="264"/>
        <v>0</v>
      </c>
      <c r="V420" s="135">
        <f t="shared" si="265"/>
        <v>0</v>
      </c>
      <c r="W420" s="135">
        <f t="shared" si="266"/>
        <v>0</v>
      </c>
      <c r="X420" s="135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 x14ac:dyDescent="0.2">
      <c r="A421" s="44">
        <f t="shared" si="251"/>
        <v>404</v>
      </c>
      <c r="B421" s="44"/>
      <c r="C421" s="141">
        <v>39103</v>
      </c>
      <c r="E421" s="137" t="s">
        <v>297</v>
      </c>
      <c r="G421" s="43">
        <v>6.4</v>
      </c>
      <c r="H421" s="135" t="str">
        <f t="shared" si="252"/>
        <v>P, S, T &amp; D Plant - Demand</v>
      </c>
      <c r="I421" s="42">
        <f>'Dep. Res. Class'!K$156</f>
        <v>0</v>
      </c>
      <c r="J421" s="135">
        <f t="shared" si="253"/>
        <v>0</v>
      </c>
      <c r="K421" s="135">
        <f t="shared" si="254"/>
        <v>0</v>
      </c>
      <c r="L421" s="135">
        <f t="shared" si="255"/>
        <v>0</v>
      </c>
      <c r="M421" s="135">
        <f t="shared" si="256"/>
        <v>0</v>
      </c>
      <c r="N421" s="135">
        <f t="shared" si="257"/>
        <v>0</v>
      </c>
      <c r="O421" s="135">
        <f t="shared" si="258"/>
        <v>0</v>
      </c>
      <c r="P421" s="135">
        <f t="shared" si="259"/>
        <v>0</v>
      </c>
      <c r="Q421" s="135">
        <f t="shared" si="260"/>
        <v>0</v>
      </c>
      <c r="R421" s="135">
        <f t="shared" si="261"/>
        <v>0</v>
      </c>
      <c r="S421" s="135">
        <f t="shared" si="262"/>
        <v>0</v>
      </c>
      <c r="T421" s="135">
        <f t="shared" si="263"/>
        <v>0</v>
      </c>
      <c r="U421" s="135">
        <f t="shared" si="264"/>
        <v>0</v>
      </c>
      <c r="V421" s="135">
        <f t="shared" si="265"/>
        <v>0</v>
      </c>
      <c r="W421" s="135">
        <f t="shared" si="266"/>
        <v>0</v>
      </c>
      <c r="X421" s="135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 x14ac:dyDescent="0.2">
      <c r="A422" s="44">
        <f t="shared" si="251"/>
        <v>405</v>
      </c>
      <c r="B422" s="44"/>
      <c r="C422" s="141">
        <v>39200</v>
      </c>
      <c r="E422" s="137" t="s">
        <v>298</v>
      </c>
      <c r="G422" s="43">
        <v>6.4</v>
      </c>
      <c r="H422" s="135" t="str">
        <f t="shared" si="252"/>
        <v>P, S, T &amp; D Plant - Demand</v>
      </c>
      <c r="I422" s="42">
        <f>'Dep. Res. Class'!K$157</f>
        <v>5348.7616645521075</v>
      </c>
      <c r="J422" s="135">
        <f t="shared" si="253"/>
        <v>2418.3595456969074</v>
      </c>
      <c r="K422" s="135">
        <f t="shared" si="254"/>
        <v>1382.8655684911396</v>
      </c>
      <c r="L422" s="135">
        <f t="shared" si="255"/>
        <v>72.735356387862765</v>
      </c>
      <c r="M422" s="135">
        <f t="shared" si="256"/>
        <v>774.73160762958435</v>
      </c>
      <c r="N422" s="135">
        <f t="shared" si="257"/>
        <v>700.06958634661305</v>
      </c>
      <c r="O422" s="135">
        <f t="shared" si="258"/>
        <v>0</v>
      </c>
      <c r="P422" s="135">
        <f t="shared" si="259"/>
        <v>0</v>
      </c>
      <c r="Q422" s="135">
        <f t="shared" si="260"/>
        <v>0</v>
      </c>
      <c r="R422" s="135">
        <f t="shared" si="261"/>
        <v>0</v>
      </c>
      <c r="S422" s="135">
        <f t="shared" si="262"/>
        <v>0</v>
      </c>
      <c r="T422" s="135">
        <f t="shared" si="263"/>
        <v>0</v>
      </c>
      <c r="U422" s="135">
        <f t="shared" si="264"/>
        <v>0</v>
      </c>
      <c r="V422" s="135">
        <f t="shared" si="265"/>
        <v>0</v>
      </c>
      <c r="W422" s="135">
        <f t="shared" si="266"/>
        <v>0</v>
      </c>
      <c r="X422" s="135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 x14ac:dyDescent="0.2">
      <c r="A423" s="44">
        <f t="shared" si="251"/>
        <v>406</v>
      </c>
      <c r="B423" s="44"/>
      <c r="C423" s="141">
        <v>39201</v>
      </c>
      <c r="E423" s="137" t="s">
        <v>299</v>
      </c>
      <c r="G423" s="43">
        <v>6.4</v>
      </c>
      <c r="H423" s="135" t="str">
        <f t="shared" si="252"/>
        <v>P, S, T &amp; D Plant - Demand</v>
      </c>
      <c r="I423" s="42">
        <f>'Dep. Res. Class'!K$158</f>
        <v>0</v>
      </c>
      <c r="J423" s="135">
        <f t="shared" si="253"/>
        <v>0</v>
      </c>
      <c r="K423" s="135">
        <f t="shared" si="254"/>
        <v>0</v>
      </c>
      <c r="L423" s="135">
        <f t="shared" si="255"/>
        <v>0</v>
      </c>
      <c r="M423" s="135">
        <f t="shared" si="256"/>
        <v>0</v>
      </c>
      <c r="N423" s="135">
        <f t="shared" si="257"/>
        <v>0</v>
      </c>
      <c r="O423" s="135">
        <f t="shared" si="258"/>
        <v>0</v>
      </c>
      <c r="P423" s="135">
        <f t="shared" si="259"/>
        <v>0</v>
      </c>
      <c r="Q423" s="135">
        <f t="shared" si="260"/>
        <v>0</v>
      </c>
      <c r="R423" s="135">
        <f t="shared" si="261"/>
        <v>0</v>
      </c>
      <c r="S423" s="135">
        <f t="shared" si="262"/>
        <v>0</v>
      </c>
      <c r="T423" s="135">
        <f t="shared" si="263"/>
        <v>0</v>
      </c>
      <c r="U423" s="135">
        <f t="shared" si="264"/>
        <v>0</v>
      </c>
      <c r="V423" s="135">
        <f t="shared" si="265"/>
        <v>0</v>
      </c>
      <c r="W423" s="135">
        <f t="shared" si="266"/>
        <v>0</v>
      </c>
      <c r="X423" s="135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 x14ac:dyDescent="0.2">
      <c r="A424" s="44">
        <f t="shared" si="251"/>
        <v>407</v>
      </c>
      <c r="B424" s="44"/>
      <c r="C424" s="141">
        <v>39202</v>
      </c>
      <c r="E424" s="137" t="s">
        <v>300</v>
      </c>
      <c r="G424" s="43">
        <v>6.4</v>
      </c>
      <c r="H424" s="135" t="str">
        <f t="shared" si="252"/>
        <v>P, S, T &amp; D Plant - Demand</v>
      </c>
      <c r="I424" s="42">
        <f>'Dep. Res. Class'!K$159</f>
        <v>0</v>
      </c>
      <c r="J424" s="135">
        <f t="shared" si="253"/>
        <v>0</v>
      </c>
      <c r="K424" s="135">
        <f t="shared" si="254"/>
        <v>0</v>
      </c>
      <c r="L424" s="135">
        <f t="shared" si="255"/>
        <v>0</v>
      </c>
      <c r="M424" s="135">
        <f t="shared" si="256"/>
        <v>0</v>
      </c>
      <c r="N424" s="135">
        <f t="shared" si="257"/>
        <v>0</v>
      </c>
      <c r="O424" s="135">
        <f t="shared" si="258"/>
        <v>0</v>
      </c>
      <c r="P424" s="135">
        <f t="shared" si="259"/>
        <v>0</v>
      </c>
      <c r="Q424" s="135">
        <f t="shared" si="260"/>
        <v>0</v>
      </c>
      <c r="R424" s="135">
        <f t="shared" si="261"/>
        <v>0</v>
      </c>
      <c r="S424" s="135">
        <f t="shared" si="262"/>
        <v>0</v>
      </c>
      <c r="T424" s="135">
        <f t="shared" si="263"/>
        <v>0</v>
      </c>
      <c r="U424" s="135">
        <f t="shared" si="264"/>
        <v>0</v>
      </c>
      <c r="V424" s="135">
        <f t="shared" si="265"/>
        <v>0</v>
      </c>
      <c r="W424" s="135">
        <f t="shared" si="266"/>
        <v>0</v>
      </c>
      <c r="X424" s="135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 x14ac:dyDescent="0.2">
      <c r="A425" s="44">
        <f t="shared" si="251"/>
        <v>408</v>
      </c>
      <c r="B425" s="44"/>
      <c r="C425" s="141">
        <v>39300</v>
      </c>
      <c r="E425" s="137" t="s">
        <v>186</v>
      </c>
      <c r="G425" s="43">
        <v>6.4</v>
      </c>
      <c r="H425" s="135" t="str">
        <f t="shared" si="252"/>
        <v>P, S, T &amp; D Plant - Demand</v>
      </c>
      <c r="I425" s="42">
        <f>'Dep. Res. Class'!K$160</f>
        <v>0</v>
      </c>
      <c r="J425" s="135">
        <f t="shared" si="253"/>
        <v>0</v>
      </c>
      <c r="K425" s="135">
        <f t="shared" si="254"/>
        <v>0</v>
      </c>
      <c r="L425" s="135">
        <f t="shared" si="255"/>
        <v>0</v>
      </c>
      <c r="M425" s="135">
        <f t="shared" si="256"/>
        <v>0</v>
      </c>
      <c r="N425" s="135">
        <f t="shared" si="257"/>
        <v>0</v>
      </c>
      <c r="O425" s="135">
        <f t="shared" si="258"/>
        <v>0</v>
      </c>
      <c r="P425" s="135">
        <f t="shared" si="259"/>
        <v>0</v>
      </c>
      <c r="Q425" s="135">
        <f t="shared" si="260"/>
        <v>0</v>
      </c>
      <c r="R425" s="135">
        <f t="shared" si="261"/>
        <v>0</v>
      </c>
      <c r="S425" s="135">
        <f t="shared" si="262"/>
        <v>0</v>
      </c>
      <c r="T425" s="135">
        <f t="shared" si="263"/>
        <v>0</v>
      </c>
      <c r="U425" s="135">
        <f t="shared" si="264"/>
        <v>0</v>
      </c>
      <c r="V425" s="135">
        <f t="shared" si="265"/>
        <v>0</v>
      </c>
      <c r="W425" s="135">
        <f t="shared" si="266"/>
        <v>0</v>
      </c>
      <c r="X425" s="135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 x14ac:dyDescent="0.2">
      <c r="A426" s="44">
        <f t="shared" si="251"/>
        <v>409</v>
      </c>
      <c r="B426" s="44"/>
      <c r="C426" s="141">
        <v>39400</v>
      </c>
      <c r="E426" s="137" t="s">
        <v>301</v>
      </c>
      <c r="G426" s="43">
        <v>6.4</v>
      </c>
      <c r="H426" s="135" t="str">
        <f t="shared" si="252"/>
        <v>P, S, T &amp; D Plant - Demand</v>
      </c>
      <c r="I426" s="42">
        <f>'Dep. Res. Class'!K$161</f>
        <v>43059.800310958395</v>
      </c>
      <c r="J426" s="135">
        <f t="shared" si="253"/>
        <v>19468.820195885251</v>
      </c>
      <c r="K426" s="135">
        <f t="shared" si="254"/>
        <v>11132.654429296705</v>
      </c>
      <c r="L426" s="135">
        <f t="shared" si="255"/>
        <v>585.55047280649887</v>
      </c>
      <c r="M426" s="135">
        <f t="shared" si="256"/>
        <v>6236.918077730641</v>
      </c>
      <c r="N426" s="135">
        <f t="shared" si="257"/>
        <v>5635.8571352392946</v>
      </c>
      <c r="O426" s="135">
        <f t="shared" si="258"/>
        <v>0</v>
      </c>
      <c r="P426" s="135">
        <f t="shared" si="259"/>
        <v>0</v>
      </c>
      <c r="Q426" s="135">
        <f t="shared" si="260"/>
        <v>0</v>
      </c>
      <c r="R426" s="135">
        <f t="shared" si="261"/>
        <v>0</v>
      </c>
      <c r="S426" s="135">
        <f t="shared" si="262"/>
        <v>0</v>
      </c>
      <c r="T426" s="135">
        <f t="shared" si="263"/>
        <v>0</v>
      </c>
      <c r="U426" s="135">
        <f t="shared" si="264"/>
        <v>0</v>
      </c>
      <c r="V426" s="135">
        <f t="shared" si="265"/>
        <v>0</v>
      </c>
      <c r="W426" s="135">
        <f t="shared" si="266"/>
        <v>0</v>
      </c>
      <c r="X426" s="135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 x14ac:dyDescent="0.2">
      <c r="A427" s="44">
        <f t="shared" si="251"/>
        <v>410</v>
      </c>
      <c r="B427" s="44"/>
      <c r="C427" s="141">
        <v>39600</v>
      </c>
      <c r="E427" s="137" t="s">
        <v>302</v>
      </c>
      <c r="G427" s="43">
        <v>6.4</v>
      </c>
      <c r="H427" s="135" t="str">
        <f t="shared" si="252"/>
        <v>P, S, T &amp; D Plant - Demand</v>
      </c>
      <c r="I427" s="42">
        <f>'Dep. Res. Class'!K$162</f>
        <v>2630.7807312657937</v>
      </c>
      <c r="J427" s="135">
        <f t="shared" si="253"/>
        <v>1189.4666640796895</v>
      </c>
      <c r="K427" s="135">
        <f t="shared" si="254"/>
        <v>680.16044080402048</v>
      </c>
      <c r="L427" s="135">
        <f t="shared" si="255"/>
        <v>35.774780419752162</v>
      </c>
      <c r="M427" s="135">
        <f t="shared" si="256"/>
        <v>381.05062686975259</v>
      </c>
      <c r="N427" s="135">
        <f t="shared" si="257"/>
        <v>344.32821909257876</v>
      </c>
      <c r="O427" s="135">
        <f t="shared" si="258"/>
        <v>0</v>
      </c>
      <c r="P427" s="135">
        <f t="shared" si="259"/>
        <v>0</v>
      </c>
      <c r="Q427" s="135">
        <f t="shared" si="260"/>
        <v>0</v>
      </c>
      <c r="R427" s="135">
        <f t="shared" si="261"/>
        <v>0</v>
      </c>
      <c r="S427" s="135">
        <f t="shared" si="262"/>
        <v>0</v>
      </c>
      <c r="T427" s="135">
        <f t="shared" si="263"/>
        <v>0</v>
      </c>
      <c r="U427" s="135">
        <f t="shared" si="264"/>
        <v>0</v>
      </c>
      <c r="V427" s="135">
        <f t="shared" si="265"/>
        <v>0</v>
      </c>
      <c r="W427" s="135">
        <f t="shared" si="266"/>
        <v>0</v>
      </c>
      <c r="X427" s="135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 x14ac:dyDescent="0.2">
      <c r="A428" s="44">
        <f t="shared" si="251"/>
        <v>411</v>
      </c>
      <c r="B428" s="44"/>
      <c r="C428" s="141">
        <v>39603</v>
      </c>
      <c r="E428" s="137" t="s">
        <v>303</v>
      </c>
      <c r="G428" s="43">
        <v>6.4</v>
      </c>
      <c r="H428" s="135" t="str">
        <f t="shared" si="252"/>
        <v>P, S, T &amp; D Plant - Demand</v>
      </c>
      <c r="I428" s="42">
        <f>'Dep. Res. Class'!K$163</f>
        <v>0</v>
      </c>
      <c r="J428" s="135">
        <f t="shared" si="253"/>
        <v>0</v>
      </c>
      <c r="K428" s="135">
        <f t="shared" si="254"/>
        <v>0</v>
      </c>
      <c r="L428" s="135">
        <f t="shared" si="255"/>
        <v>0</v>
      </c>
      <c r="M428" s="135">
        <f t="shared" si="256"/>
        <v>0</v>
      </c>
      <c r="N428" s="135">
        <f t="shared" si="257"/>
        <v>0</v>
      </c>
      <c r="O428" s="135">
        <f t="shared" si="258"/>
        <v>0</v>
      </c>
      <c r="P428" s="135">
        <f t="shared" si="259"/>
        <v>0</v>
      </c>
      <c r="Q428" s="135">
        <f t="shared" si="260"/>
        <v>0</v>
      </c>
      <c r="R428" s="135">
        <f t="shared" si="261"/>
        <v>0</v>
      </c>
      <c r="S428" s="135">
        <f t="shared" si="262"/>
        <v>0</v>
      </c>
      <c r="T428" s="135">
        <f t="shared" si="263"/>
        <v>0</v>
      </c>
      <c r="U428" s="135">
        <f t="shared" si="264"/>
        <v>0</v>
      </c>
      <c r="V428" s="135">
        <f t="shared" si="265"/>
        <v>0</v>
      </c>
      <c r="W428" s="135">
        <f t="shared" si="266"/>
        <v>0</v>
      </c>
      <c r="X428" s="135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 x14ac:dyDescent="0.2">
      <c r="A429" s="44">
        <f t="shared" si="251"/>
        <v>412</v>
      </c>
      <c r="B429" s="44"/>
      <c r="C429" s="141">
        <v>39604</v>
      </c>
      <c r="E429" s="137" t="s">
        <v>304</v>
      </c>
      <c r="G429" s="43">
        <v>6.4</v>
      </c>
      <c r="H429" s="135" t="str">
        <f t="shared" si="252"/>
        <v>P, S, T &amp; D Plant - Demand</v>
      </c>
      <c r="I429" s="42">
        <f>'Dep. Res. Class'!K$164</f>
        <v>0</v>
      </c>
      <c r="J429" s="135">
        <f t="shared" si="253"/>
        <v>0</v>
      </c>
      <c r="K429" s="135">
        <f t="shared" si="254"/>
        <v>0</v>
      </c>
      <c r="L429" s="135">
        <f t="shared" si="255"/>
        <v>0</v>
      </c>
      <c r="M429" s="135">
        <f t="shared" si="256"/>
        <v>0</v>
      </c>
      <c r="N429" s="135">
        <f t="shared" si="257"/>
        <v>0</v>
      </c>
      <c r="O429" s="135">
        <f t="shared" si="258"/>
        <v>0</v>
      </c>
      <c r="P429" s="135">
        <f t="shared" si="259"/>
        <v>0</v>
      </c>
      <c r="Q429" s="135">
        <f t="shared" si="260"/>
        <v>0</v>
      </c>
      <c r="R429" s="135">
        <f t="shared" si="261"/>
        <v>0</v>
      </c>
      <c r="S429" s="135">
        <f t="shared" si="262"/>
        <v>0</v>
      </c>
      <c r="T429" s="135">
        <f t="shared" si="263"/>
        <v>0</v>
      </c>
      <c r="U429" s="135">
        <f t="shared" si="264"/>
        <v>0</v>
      </c>
      <c r="V429" s="135">
        <f t="shared" si="265"/>
        <v>0</v>
      </c>
      <c r="W429" s="135">
        <f t="shared" si="266"/>
        <v>0</v>
      </c>
      <c r="X429" s="135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 x14ac:dyDescent="0.2">
      <c r="A430" s="44">
        <f t="shared" si="251"/>
        <v>413</v>
      </c>
      <c r="B430" s="44"/>
      <c r="C430" s="141">
        <v>39605</v>
      </c>
      <c r="E430" s="140" t="s">
        <v>305</v>
      </c>
      <c r="G430" s="43">
        <v>6.4</v>
      </c>
      <c r="H430" s="135" t="str">
        <f t="shared" si="252"/>
        <v>P, S, T &amp; D Plant - Demand</v>
      </c>
      <c r="I430" s="42">
        <f>'Dep. Res. Class'!K$165</f>
        <v>0</v>
      </c>
      <c r="J430" s="135">
        <f t="shared" si="253"/>
        <v>0</v>
      </c>
      <c r="K430" s="135">
        <f t="shared" si="254"/>
        <v>0</v>
      </c>
      <c r="L430" s="135">
        <f t="shared" si="255"/>
        <v>0</v>
      </c>
      <c r="M430" s="135">
        <f t="shared" si="256"/>
        <v>0</v>
      </c>
      <c r="N430" s="135">
        <f t="shared" si="257"/>
        <v>0</v>
      </c>
      <c r="O430" s="135">
        <f t="shared" si="258"/>
        <v>0</v>
      </c>
      <c r="P430" s="135">
        <f t="shared" si="259"/>
        <v>0</v>
      </c>
      <c r="Q430" s="135">
        <f t="shared" si="260"/>
        <v>0</v>
      </c>
      <c r="R430" s="135">
        <f t="shared" si="261"/>
        <v>0</v>
      </c>
      <c r="S430" s="135">
        <f t="shared" si="262"/>
        <v>0</v>
      </c>
      <c r="T430" s="135">
        <f t="shared" si="263"/>
        <v>0</v>
      </c>
      <c r="U430" s="135">
        <f t="shared" si="264"/>
        <v>0</v>
      </c>
      <c r="V430" s="135">
        <f t="shared" si="265"/>
        <v>0</v>
      </c>
      <c r="W430" s="135">
        <f t="shared" si="266"/>
        <v>0</v>
      </c>
      <c r="X430" s="135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 x14ac:dyDescent="0.2">
      <c r="A431" s="44">
        <f t="shared" si="251"/>
        <v>414</v>
      </c>
      <c r="B431" s="44"/>
      <c r="C431" s="141">
        <v>39700</v>
      </c>
      <c r="E431" s="137" t="s">
        <v>306</v>
      </c>
      <c r="G431" s="43">
        <v>6.4</v>
      </c>
      <c r="H431" s="135" t="str">
        <f t="shared" si="252"/>
        <v>P, S, T &amp; D Plant - Demand</v>
      </c>
      <c r="I431" s="42">
        <f>'Dep. Res. Class'!K$166</f>
        <v>-1798.7870877789821</v>
      </c>
      <c r="J431" s="135">
        <f t="shared" si="253"/>
        <v>-813.2936550970644</v>
      </c>
      <c r="K431" s="135">
        <f t="shared" si="254"/>
        <v>-465.05731321350606</v>
      </c>
      <c r="L431" s="135">
        <f t="shared" si="255"/>
        <v>-24.46088049923344</v>
      </c>
      <c r="M431" s="135">
        <f t="shared" si="256"/>
        <v>-260.54202817336483</v>
      </c>
      <c r="N431" s="135">
        <f t="shared" si="257"/>
        <v>-235.43321079581315</v>
      </c>
      <c r="O431" s="135">
        <f t="shared" si="258"/>
        <v>0</v>
      </c>
      <c r="P431" s="135">
        <f t="shared" si="259"/>
        <v>0</v>
      </c>
      <c r="Q431" s="135">
        <f t="shared" si="260"/>
        <v>0</v>
      </c>
      <c r="R431" s="135">
        <f t="shared" si="261"/>
        <v>0</v>
      </c>
      <c r="S431" s="135">
        <f t="shared" si="262"/>
        <v>0</v>
      </c>
      <c r="T431" s="135">
        <f t="shared" si="263"/>
        <v>0</v>
      </c>
      <c r="U431" s="135">
        <f t="shared" si="264"/>
        <v>0</v>
      </c>
      <c r="V431" s="135">
        <f t="shared" si="265"/>
        <v>0</v>
      </c>
      <c r="W431" s="135">
        <f t="shared" si="266"/>
        <v>0</v>
      </c>
      <c r="X431" s="135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 x14ac:dyDescent="0.2">
      <c r="A432" s="44">
        <f t="shared" si="251"/>
        <v>415</v>
      </c>
      <c r="B432" s="44"/>
      <c r="C432" s="141">
        <v>39701</v>
      </c>
      <c r="E432" s="137" t="s">
        <v>307</v>
      </c>
      <c r="G432" s="43">
        <v>6.4</v>
      </c>
      <c r="H432" s="135" t="str">
        <f t="shared" si="252"/>
        <v>P, S, T &amp; D Plant - Demand</v>
      </c>
      <c r="I432" s="42">
        <f>'Dep. Res. Class'!K$167</f>
        <v>0</v>
      </c>
      <c r="J432" s="135">
        <f t="shared" si="253"/>
        <v>0</v>
      </c>
      <c r="K432" s="135">
        <f t="shared" si="254"/>
        <v>0</v>
      </c>
      <c r="L432" s="135">
        <f t="shared" si="255"/>
        <v>0</v>
      </c>
      <c r="M432" s="135">
        <f t="shared" si="256"/>
        <v>0</v>
      </c>
      <c r="N432" s="135">
        <f t="shared" si="257"/>
        <v>0</v>
      </c>
      <c r="O432" s="135">
        <f t="shared" si="258"/>
        <v>0</v>
      </c>
      <c r="P432" s="135">
        <f t="shared" si="259"/>
        <v>0</v>
      </c>
      <c r="Q432" s="135">
        <f t="shared" si="260"/>
        <v>0</v>
      </c>
      <c r="R432" s="135">
        <f t="shared" si="261"/>
        <v>0</v>
      </c>
      <c r="S432" s="135">
        <f t="shared" si="262"/>
        <v>0</v>
      </c>
      <c r="T432" s="135">
        <f t="shared" si="263"/>
        <v>0</v>
      </c>
      <c r="U432" s="135">
        <f t="shared" si="264"/>
        <v>0</v>
      </c>
      <c r="V432" s="135">
        <f t="shared" si="265"/>
        <v>0</v>
      </c>
      <c r="W432" s="135">
        <f t="shared" si="266"/>
        <v>0</v>
      </c>
      <c r="X432" s="135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 x14ac:dyDescent="0.2">
      <c r="A433" s="44">
        <f t="shared" si="251"/>
        <v>416</v>
      </c>
      <c r="B433" s="44"/>
      <c r="C433" s="141">
        <v>39702</v>
      </c>
      <c r="E433" s="137" t="s">
        <v>308</v>
      </c>
      <c r="G433" s="43">
        <v>6.4</v>
      </c>
      <c r="H433" s="135" t="str">
        <f t="shared" si="252"/>
        <v>P, S, T &amp; D Plant - Demand</v>
      </c>
      <c r="I433" s="42">
        <f>'Dep. Res. Class'!K$168</f>
        <v>0</v>
      </c>
      <c r="J433" s="135">
        <f t="shared" si="253"/>
        <v>0</v>
      </c>
      <c r="K433" s="135">
        <f t="shared" si="254"/>
        <v>0</v>
      </c>
      <c r="L433" s="135">
        <f t="shared" si="255"/>
        <v>0</v>
      </c>
      <c r="M433" s="135">
        <f t="shared" si="256"/>
        <v>0</v>
      </c>
      <c r="N433" s="135">
        <f t="shared" si="257"/>
        <v>0</v>
      </c>
      <c r="O433" s="135">
        <f t="shared" si="258"/>
        <v>0</v>
      </c>
      <c r="P433" s="135">
        <f t="shared" si="259"/>
        <v>0</v>
      </c>
      <c r="Q433" s="135">
        <f t="shared" si="260"/>
        <v>0</v>
      </c>
      <c r="R433" s="135">
        <f t="shared" si="261"/>
        <v>0</v>
      </c>
      <c r="S433" s="135">
        <f t="shared" si="262"/>
        <v>0</v>
      </c>
      <c r="T433" s="135">
        <f t="shared" si="263"/>
        <v>0</v>
      </c>
      <c r="U433" s="135">
        <f t="shared" si="264"/>
        <v>0</v>
      </c>
      <c r="V433" s="135">
        <f t="shared" si="265"/>
        <v>0</v>
      </c>
      <c r="W433" s="135">
        <f t="shared" si="266"/>
        <v>0</v>
      </c>
      <c r="X433" s="135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 x14ac:dyDescent="0.2">
      <c r="A434" s="44">
        <f t="shared" si="251"/>
        <v>417</v>
      </c>
      <c r="B434" s="44"/>
      <c r="C434" s="141">
        <v>39705</v>
      </c>
      <c r="E434" s="137" t="s">
        <v>309</v>
      </c>
      <c r="G434" s="43">
        <v>6.4</v>
      </c>
      <c r="H434" s="135" t="str">
        <f t="shared" si="252"/>
        <v>P, S, T &amp; D Plant - Demand</v>
      </c>
      <c r="I434" s="42">
        <f>'Dep. Res. Class'!K$169</f>
        <v>0</v>
      </c>
      <c r="J434" s="135">
        <f t="shared" si="253"/>
        <v>0</v>
      </c>
      <c r="K434" s="135">
        <f t="shared" si="254"/>
        <v>0</v>
      </c>
      <c r="L434" s="135">
        <f t="shared" si="255"/>
        <v>0</v>
      </c>
      <c r="M434" s="135">
        <f t="shared" si="256"/>
        <v>0</v>
      </c>
      <c r="N434" s="135">
        <f t="shared" si="257"/>
        <v>0</v>
      </c>
      <c r="O434" s="135">
        <f t="shared" si="258"/>
        <v>0</v>
      </c>
      <c r="P434" s="135">
        <f t="shared" si="259"/>
        <v>0</v>
      </c>
      <c r="Q434" s="135">
        <f t="shared" si="260"/>
        <v>0</v>
      </c>
      <c r="R434" s="135">
        <f t="shared" si="261"/>
        <v>0</v>
      </c>
      <c r="S434" s="135">
        <f t="shared" si="262"/>
        <v>0</v>
      </c>
      <c r="T434" s="135">
        <f t="shared" si="263"/>
        <v>0</v>
      </c>
      <c r="U434" s="135">
        <f t="shared" si="264"/>
        <v>0</v>
      </c>
      <c r="V434" s="135">
        <f t="shared" si="265"/>
        <v>0</v>
      </c>
      <c r="W434" s="135">
        <f t="shared" si="266"/>
        <v>0</v>
      </c>
      <c r="X434" s="135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 x14ac:dyDescent="0.2">
      <c r="A435" s="44">
        <f t="shared" si="251"/>
        <v>418</v>
      </c>
      <c r="B435" s="44"/>
      <c r="C435" s="141">
        <v>39800</v>
      </c>
      <c r="E435" s="137" t="s">
        <v>310</v>
      </c>
      <c r="G435" s="43">
        <v>6.4</v>
      </c>
      <c r="H435" s="135" t="str">
        <f t="shared" si="252"/>
        <v>P, S, T &amp; D Plant - Demand</v>
      </c>
      <c r="I435" s="42">
        <f>'Dep. Res. Class'!K$170</f>
        <v>216073.60000625212</v>
      </c>
      <c r="J435" s="135">
        <f t="shared" si="253"/>
        <v>97694.323643409458</v>
      </c>
      <c r="K435" s="135">
        <f t="shared" si="254"/>
        <v>55863.536356240656</v>
      </c>
      <c r="L435" s="135">
        <f t="shared" si="255"/>
        <v>2938.2857730639398</v>
      </c>
      <c r="M435" s="135">
        <f t="shared" si="256"/>
        <v>31296.785685658899</v>
      </c>
      <c r="N435" s="135">
        <f t="shared" si="257"/>
        <v>28280.668547879137</v>
      </c>
      <c r="O435" s="135">
        <f t="shared" si="258"/>
        <v>0</v>
      </c>
      <c r="P435" s="135">
        <f t="shared" si="259"/>
        <v>0</v>
      </c>
      <c r="Q435" s="135">
        <f t="shared" si="260"/>
        <v>0</v>
      </c>
      <c r="R435" s="135">
        <f t="shared" si="261"/>
        <v>0</v>
      </c>
      <c r="S435" s="135">
        <f t="shared" si="262"/>
        <v>0</v>
      </c>
      <c r="T435" s="135">
        <f t="shared" si="263"/>
        <v>0</v>
      </c>
      <c r="U435" s="135">
        <f t="shared" si="264"/>
        <v>0</v>
      </c>
      <c r="V435" s="135">
        <f t="shared" si="265"/>
        <v>0</v>
      </c>
      <c r="W435" s="135">
        <f t="shared" si="266"/>
        <v>0</v>
      </c>
      <c r="X435" s="135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 x14ac:dyDescent="0.2">
      <c r="A436" s="44">
        <f t="shared" si="251"/>
        <v>419</v>
      </c>
      <c r="B436" s="44"/>
      <c r="C436" s="141">
        <v>39900</v>
      </c>
      <c r="E436" s="137" t="s">
        <v>311</v>
      </c>
      <c r="G436" s="43">
        <v>6.4</v>
      </c>
      <c r="H436" s="135" t="str">
        <f t="shared" si="252"/>
        <v>P, S, T &amp; D Plant - Demand</v>
      </c>
      <c r="I436" s="42">
        <f>'Dep. Res. Class'!K$171</f>
        <v>0</v>
      </c>
      <c r="J436" s="135">
        <f t="shared" si="253"/>
        <v>0</v>
      </c>
      <c r="K436" s="135">
        <f t="shared" si="254"/>
        <v>0</v>
      </c>
      <c r="L436" s="135">
        <f t="shared" si="255"/>
        <v>0</v>
      </c>
      <c r="M436" s="135">
        <f t="shared" si="256"/>
        <v>0</v>
      </c>
      <c r="N436" s="135">
        <f t="shared" si="257"/>
        <v>0</v>
      </c>
      <c r="O436" s="135">
        <f t="shared" si="258"/>
        <v>0</v>
      </c>
      <c r="P436" s="135">
        <f t="shared" si="259"/>
        <v>0</v>
      </c>
      <c r="Q436" s="135">
        <f t="shared" si="260"/>
        <v>0</v>
      </c>
      <c r="R436" s="135">
        <f t="shared" si="261"/>
        <v>0</v>
      </c>
      <c r="S436" s="135">
        <f t="shared" si="262"/>
        <v>0</v>
      </c>
      <c r="T436" s="135">
        <f t="shared" si="263"/>
        <v>0</v>
      </c>
      <c r="U436" s="135">
        <f t="shared" si="264"/>
        <v>0</v>
      </c>
      <c r="V436" s="135">
        <f t="shared" si="265"/>
        <v>0</v>
      </c>
      <c r="W436" s="135">
        <f t="shared" si="266"/>
        <v>0</v>
      </c>
      <c r="X436" s="135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 x14ac:dyDescent="0.2">
      <c r="A437" s="44">
        <f t="shared" si="251"/>
        <v>420</v>
      </c>
      <c r="B437" s="44"/>
      <c r="C437" s="141">
        <v>39901</v>
      </c>
      <c r="E437" s="137" t="s">
        <v>312</v>
      </c>
      <c r="G437" s="43">
        <v>6.4</v>
      </c>
      <c r="H437" s="135" t="str">
        <f t="shared" si="252"/>
        <v>P, S, T &amp; D Plant - Demand</v>
      </c>
      <c r="I437" s="42">
        <f>'Dep. Res. Class'!K$172</f>
        <v>-10406.429411109109</v>
      </c>
      <c r="J437" s="135">
        <f t="shared" si="253"/>
        <v>-4705.1054956818944</v>
      </c>
      <c r="K437" s="135">
        <f t="shared" si="254"/>
        <v>-2690.471893509085</v>
      </c>
      <c r="L437" s="135">
        <f t="shared" si="255"/>
        <v>-141.51226011031102</v>
      </c>
      <c r="M437" s="135">
        <f t="shared" si="256"/>
        <v>-1507.3002487254137</v>
      </c>
      <c r="N437" s="135">
        <f t="shared" si="257"/>
        <v>-1362.039513082404</v>
      </c>
      <c r="O437" s="135">
        <f t="shared" si="258"/>
        <v>0</v>
      </c>
      <c r="P437" s="135">
        <f t="shared" si="259"/>
        <v>0</v>
      </c>
      <c r="Q437" s="135">
        <f t="shared" si="260"/>
        <v>0</v>
      </c>
      <c r="R437" s="135">
        <f t="shared" si="261"/>
        <v>0</v>
      </c>
      <c r="S437" s="135">
        <f t="shared" si="262"/>
        <v>0</v>
      </c>
      <c r="T437" s="135">
        <f t="shared" si="263"/>
        <v>0</v>
      </c>
      <c r="U437" s="135">
        <f t="shared" si="264"/>
        <v>0</v>
      </c>
      <c r="V437" s="135">
        <f t="shared" si="265"/>
        <v>0</v>
      </c>
      <c r="W437" s="135">
        <f t="shared" si="266"/>
        <v>0</v>
      </c>
      <c r="X437" s="135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 x14ac:dyDescent="0.2">
      <c r="A438" s="44">
        <f t="shared" si="251"/>
        <v>421</v>
      </c>
      <c r="B438" s="44"/>
      <c r="C438" s="141">
        <v>39902</v>
      </c>
      <c r="E438" s="137" t="s">
        <v>313</v>
      </c>
      <c r="G438" s="43">
        <v>6.4</v>
      </c>
      <c r="H438" s="135" t="str">
        <f t="shared" si="252"/>
        <v>P, S, T &amp; D Plant - Demand</v>
      </c>
      <c r="I438" s="42">
        <f>'Dep. Res. Class'!K$173</f>
        <v>0</v>
      </c>
      <c r="J438" s="135">
        <f t="shared" si="253"/>
        <v>0</v>
      </c>
      <c r="K438" s="135">
        <f t="shared" si="254"/>
        <v>0</v>
      </c>
      <c r="L438" s="135">
        <f t="shared" si="255"/>
        <v>0</v>
      </c>
      <c r="M438" s="135">
        <f t="shared" si="256"/>
        <v>0</v>
      </c>
      <c r="N438" s="135">
        <f t="shared" si="257"/>
        <v>0</v>
      </c>
      <c r="O438" s="135">
        <f t="shared" si="258"/>
        <v>0</v>
      </c>
      <c r="P438" s="135">
        <f t="shared" si="259"/>
        <v>0</v>
      </c>
      <c r="Q438" s="135">
        <f t="shared" si="260"/>
        <v>0</v>
      </c>
      <c r="R438" s="135">
        <f t="shared" si="261"/>
        <v>0</v>
      </c>
      <c r="S438" s="135">
        <f t="shared" si="262"/>
        <v>0</v>
      </c>
      <c r="T438" s="135">
        <f t="shared" si="263"/>
        <v>0</v>
      </c>
      <c r="U438" s="135">
        <f t="shared" si="264"/>
        <v>0</v>
      </c>
      <c r="V438" s="135">
        <f t="shared" si="265"/>
        <v>0</v>
      </c>
      <c r="W438" s="135">
        <f t="shared" si="266"/>
        <v>0</v>
      </c>
      <c r="X438" s="135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 x14ac:dyDescent="0.2">
      <c r="A439" s="44">
        <f t="shared" si="251"/>
        <v>422</v>
      </c>
      <c r="B439" s="44"/>
      <c r="C439" s="141">
        <v>39903</v>
      </c>
      <c r="E439" s="137" t="s">
        <v>314</v>
      </c>
      <c r="G439" s="43">
        <v>6.4</v>
      </c>
      <c r="H439" s="135" t="str">
        <f t="shared" si="252"/>
        <v>P, S, T &amp; D Plant - Demand</v>
      </c>
      <c r="I439" s="42">
        <f>'Dep. Res. Class'!K$174</f>
        <v>0</v>
      </c>
      <c r="J439" s="135">
        <f t="shared" si="253"/>
        <v>0</v>
      </c>
      <c r="K439" s="135">
        <f t="shared" si="254"/>
        <v>0</v>
      </c>
      <c r="L439" s="135">
        <f t="shared" si="255"/>
        <v>0</v>
      </c>
      <c r="M439" s="135">
        <f t="shared" si="256"/>
        <v>0</v>
      </c>
      <c r="N439" s="135">
        <f t="shared" si="257"/>
        <v>0</v>
      </c>
      <c r="O439" s="135">
        <f t="shared" si="258"/>
        <v>0</v>
      </c>
      <c r="P439" s="135">
        <f t="shared" si="259"/>
        <v>0</v>
      </c>
      <c r="Q439" s="135">
        <f t="shared" si="260"/>
        <v>0</v>
      </c>
      <c r="R439" s="135">
        <f t="shared" si="261"/>
        <v>0</v>
      </c>
      <c r="S439" s="135">
        <f t="shared" si="262"/>
        <v>0</v>
      </c>
      <c r="T439" s="135">
        <f t="shared" si="263"/>
        <v>0</v>
      </c>
      <c r="U439" s="135">
        <f t="shared" si="264"/>
        <v>0</v>
      </c>
      <c r="V439" s="135">
        <f t="shared" si="265"/>
        <v>0</v>
      </c>
      <c r="W439" s="135">
        <f t="shared" si="266"/>
        <v>0</v>
      </c>
      <c r="X439" s="135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 x14ac:dyDescent="0.2">
      <c r="A440" s="44">
        <f t="shared" si="251"/>
        <v>423</v>
      </c>
      <c r="B440" s="44"/>
      <c r="C440" s="141">
        <v>39904</v>
      </c>
      <c r="E440" s="137" t="s">
        <v>315</v>
      </c>
      <c r="G440" s="43">
        <v>6.4</v>
      </c>
      <c r="H440" s="135" t="str">
        <f t="shared" si="252"/>
        <v>P, S, T &amp; D Plant - Demand</v>
      </c>
      <c r="I440" s="42">
        <f>'Dep. Res. Class'!K$175</f>
        <v>0</v>
      </c>
      <c r="J440" s="135">
        <f t="shared" si="253"/>
        <v>0</v>
      </c>
      <c r="K440" s="135">
        <f t="shared" si="254"/>
        <v>0</v>
      </c>
      <c r="L440" s="135">
        <f t="shared" si="255"/>
        <v>0</v>
      </c>
      <c r="M440" s="135">
        <f t="shared" si="256"/>
        <v>0</v>
      </c>
      <c r="N440" s="135">
        <f t="shared" si="257"/>
        <v>0</v>
      </c>
      <c r="O440" s="135">
        <f t="shared" si="258"/>
        <v>0</v>
      </c>
      <c r="P440" s="135">
        <f t="shared" si="259"/>
        <v>0</v>
      </c>
      <c r="Q440" s="135">
        <f t="shared" si="260"/>
        <v>0</v>
      </c>
      <c r="R440" s="135">
        <f t="shared" si="261"/>
        <v>0</v>
      </c>
      <c r="S440" s="135">
        <f t="shared" si="262"/>
        <v>0</v>
      </c>
      <c r="T440" s="135">
        <f t="shared" si="263"/>
        <v>0</v>
      </c>
      <c r="U440" s="135">
        <f t="shared" si="264"/>
        <v>0</v>
      </c>
      <c r="V440" s="135">
        <f t="shared" si="265"/>
        <v>0</v>
      </c>
      <c r="W440" s="135">
        <f t="shared" si="266"/>
        <v>0</v>
      </c>
      <c r="X440" s="135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 x14ac:dyDescent="0.2">
      <c r="A441" s="44">
        <f t="shared" si="251"/>
        <v>424</v>
      </c>
      <c r="B441" s="44"/>
      <c r="C441" s="141">
        <v>39905</v>
      </c>
      <c r="E441" s="137" t="s">
        <v>316</v>
      </c>
      <c r="G441" s="43">
        <v>6.4</v>
      </c>
      <c r="H441" s="135" t="str">
        <f t="shared" si="252"/>
        <v>P, S, T &amp; D Plant - Demand</v>
      </c>
      <c r="I441" s="42">
        <f>'Dep. Res. Class'!K$176</f>
        <v>0</v>
      </c>
      <c r="J441" s="135">
        <f t="shared" si="253"/>
        <v>0</v>
      </c>
      <c r="K441" s="135">
        <f t="shared" si="254"/>
        <v>0</v>
      </c>
      <c r="L441" s="135">
        <f t="shared" si="255"/>
        <v>0</v>
      </c>
      <c r="M441" s="135">
        <f t="shared" si="256"/>
        <v>0</v>
      </c>
      <c r="N441" s="135">
        <f t="shared" si="257"/>
        <v>0</v>
      </c>
      <c r="O441" s="135">
        <f t="shared" si="258"/>
        <v>0</v>
      </c>
      <c r="P441" s="135">
        <f t="shared" si="259"/>
        <v>0</v>
      </c>
      <c r="Q441" s="135">
        <f t="shared" si="260"/>
        <v>0</v>
      </c>
      <c r="R441" s="135">
        <f t="shared" si="261"/>
        <v>0</v>
      </c>
      <c r="S441" s="135">
        <f t="shared" si="262"/>
        <v>0</v>
      </c>
      <c r="T441" s="135">
        <f t="shared" si="263"/>
        <v>0</v>
      </c>
      <c r="U441" s="135">
        <f t="shared" si="264"/>
        <v>0</v>
      </c>
      <c r="V441" s="135">
        <f t="shared" si="265"/>
        <v>0</v>
      </c>
      <c r="W441" s="135">
        <f t="shared" si="266"/>
        <v>0</v>
      </c>
      <c r="X441" s="135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 x14ac:dyDescent="0.2">
      <c r="A442" s="44">
        <f t="shared" si="251"/>
        <v>425</v>
      </c>
      <c r="B442" s="44"/>
      <c r="C442" s="141">
        <v>39906</v>
      </c>
      <c r="E442" s="137" t="s">
        <v>317</v>
      </c>
      <c r="G442" s="43">
        <v>6.4</v>
      </c>
      <c r="H442" s="135" t="str">
        <f t="shared" si="252"/>
        <v>P, S, T &amp; D Plant - Demand</v>
      </c>
      <c r="I442" s="42">
        <f>'Dep. Res. Class'!K$177</f>
        <v>21011.760451015391</v>
      </c>
      <c r="J442" s="135">
        <f t="shared" si="253"/>
        <v>9500.1412748243783</v>
      </c>
      <c r="K442" s="135">
        <f t="shared" si="254"/>
        <v>5432.3676924434731</v>
      </c>
      <c r="L442" s="135">
        <f t="shared" si="255"/>
        <v>285.72929223403349</v>
      </c>
      <c r="M442" s="135">
        <f t="shared" si="256"/>
        <v>3043.4100403510865</v>
      </c>
      <c r="N442" s="135">
        <f t="shared" si="257"/>
        <v>2750.1121511624169</v>
      </c>
      <c r="O442" s="135">
        <f t="shared" si="258"/>
        <v>0</v>
      </c>
      <c r="P442" s="135">
        <f t="shared" si="259"/>
        <v>0</v>
      </c>
      <c r="Q442" s="135">
        <f t="shared" si="260"/>
        <v>0</v>
      </c>
      <c r="R442" s="135">
        <f t="shared" si="261"/>
        <v>0</v>
      </c>
      <c r="S442" s="135">
        <f t="shared" si="262"/>
        <v>0</v>
      </c>
      <c r="T442" s="135">
        <f t="shared" si="263"/>
        <v>0</v>
      </c>
      <c r="U442" s="135">
        <f t="shared" si="264"/>
        <v>0</v>
      </c>
      <c r="V442" s="135">
        <f t="shared" si="265"/>
        <v>0</v>
      </c>
      <c r="W442" s="135">
        <f t="shared" si="266"/>
        <v>0</v>
      </c>
      <c r="X442" s="135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 x14ac:dyDescent="0.2">
      <c r="A443" s="44">
        <f t="shared" si="251"/>
        <v>426</v>
      </c>
      <c r="B443" s="44"/>
      <c r="C443" s="141">
        <v>39907</v>
      </c>
      <c r="E443" s="137" t="s">
        <v>318</v>
      </c>
      <c r="G443" s="43">
        <v>6.4</v>
      </c>
      <c r="H443" s="135" t="str">
        <f t="shared" si="252"/>
        <v>P, S, T &amp; D Plant - Demand</v>
      </c>
      <c r="I443" s="42">
        <f>'Dep. Res. Class'!K$178</f>
        <v>12679.217262282227</v>
      </c>
      <c r="J443" s="135">
        <f t="shared" si="253"/>
        <v>5732.7112369612132</v>
      </c>
      <c r="K443" s="135">
        <f t="shared" si="254"/>
        <v>3278.0770741066117</v>
      </c>
      <c r="L443" s="135">
        <f t="shared" si="255"/>
        <v>172.41885956578037</v>
      </c>
      <c r="M443" s="135">
        <f t="shared" si="256"/>
        <v>1836.4980511643794</v>
      </c>
      <c r="N443" s="135">
        <f t="shared" si="257"/>
        <v>1659.5120404842412</v>
      </c>
      <c r="O443" s="135">
        <f t="shared" si="258"/>
        <v>0</v>
      </c>
      <c r="P443" s="135">
        <f t="shared" si="259"/>
        <v>0</v>
      </c>
      <c r="Q443" s="135">
        <f t="shared" si="260"/>
        <v>0</v>
      </c>
      <c r="R443" s="135">
        <f t="shared" si="261"/>
        <v>0</v>
      </c>
      <c r="S443" s="135">
        <f t="shared" si="262"/>
        <v>0</v>
      </c>
      <c r="T443" s="135">
        <f t="shared" si="263"/>
        <v>0</v>
      </c>
      <c r="U443" s="135">
        <f t="shared" si="264"/>
        <v>0</v>
      </c>
      <c r="V443" s="135">
        <f t="shared" si="265"/>
        <v>0</v>
      </c>
      <c r="W443" s="135">
        <f t="shared" si="266"/>
        <v>0</v>
      </c>
      <c r="X443" s="135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 x14ac:dyDescent="0.2">
      <c r="A444" s="44">
        <f t="shared" si="251"/>
        <v>427</v>
      </c>
      <c r="B444" s="44"/>
      <c r="C444" s="141">
        <v>39908</v>
      </c>
      <c r="E444" s="137" t="s">
        <v>319</v>
      </c>
      <c r="G444" s="43">
        <v>6.4</v>
      </c>
      <c r="H444" s="135" t="str">
        <f t="shared" si="252"/>
        <v>P, S, T &amp; D Plant - Demand</v>
      </c>
      <c r="I444" s="42">
        <f>'Dep. Res. Class'!K$179</f>
        <v>247997.50361586077</v>
      </c>
      <c r="J444" s="135">
        <f t="shared" si="253"/>
        <v>112128.22103350188</v>
      </c>
      <c r="K444" s="135">
        <f t="shared" si="254"/>
        <v>64117.122865082514</v>
      </c>
      <c r="L444" s="135">
        <f t="shared" si="255"/>
        <v>3372.4042946883469</v>
      </c>
      <c r="M444" s="135">
        <f t="shared" si="256"/>
        <v>35920.745158221238</v>
      </c>
      <c r="N444" s="135">
        <f t="shared" si="257"/>
        <v>32459.010264366763</v>
      </c>
      <c r="O444" s="135">
        <f t="shared" si="258"/>
        <v>0</v>
      </c>
      <c r="P444" s="135">
        <f t="shared" si="259"/>
        <v>0</v>
      </c>
      <c r="Q444" s="135">
        <f t="shared" si="260"/>
        <v>0</v>
      </c>
      <c r="R444" s="135">
        <f t="shared" si="261"/>
        <v>0</v>
      </c>
      <c r="S444" s="135">
        <f t="shared" si="262"/>
        <v>0</v>
      </c>
      <c r="T444" s="135">
        <f t="shared" si="263"/>
        <v>0</v>
      </c>
      <c r="U444" s="135">
        <f t="shared" si="264"/>
        <v>0</v>
      </c>
      <c r="V444" s="135">
        <f t="shared" si="265"/>
        <v>0</v>
      </c>
      <c r="W444" s="135">
        <f t="shared" si="266"/>
        <v>0</v>
      </c>
      <c r="X444" s="135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 x14ac:dyDescent="0.2">
      <c r="A445" s="44">
        <f t="shared" si="251"/>
        <v>428</v>
      </c>
      <c r="B445" s="44"/>
      <c r="C445" s="141">
        <v>39909</v>
      </c>
      <c r="E445" s="137" t="s">
        <v>320</v>
      </c>
      <c r="G445" s="43">
        <v>6.4</v>
      </c>
      <c r="H445" s="135" t="str">
        <f t="shared" si="252"/>
        <v>P, S, T &amp; D Plant - Demand</v>
      </c>
      <c r="I445" s="42">
        <f>'Dep. Res. Class'!K$180</f>
        <v>0</v>
      </c>
      <c r="J445" s="135">
        <f t="shared" si="253"/>
        <v>0</v>
      </c>
      <c r="K445" s="135">
        <f t="shared" si="254"/>
        <v>0</v>
      </c>
      <c r="L445" s="135">
        <f t="shared" si="255"/>
        <v>0</v>
      </c>
      <c r="M445" s="135">
        <f t="shared" si="256"/>
        <v>0</v>
      </c>
      <c r="N445" s="135">
        <f t="shared" si="257"/>
        <v>0</v>
      </c>
      <c r="O445" s="135">
        <f t="shared" si="258"/>
        <v>0</v>
      </c>
      <c r="P445" s="135">
        <f t="shared" si="259"/>
        <v>0</v>
      </c>
      <c r="Q445" s="135">
        <f t="shared" si="260"/>
        <v>0</v>
      </c>
      <c r="R445" s="135">
        <f t="shared" si="261"/>
        <v>0</v>
      </c>
      <c r="S445" s="135">
        <f t="shared" si="262"/>
        <v>0</v>
      </c>
      <c r="T445" s="135">
        <f t="shared" si="263"/>
        <v>0</v>
      </c>
      <c r="U445" s="135">
        <f t="shared" si="264"/>
        <v>0</v>
      </c>
      <c r="V445" s="135">
        <f t="shared" si="265"/>
        <v>0</v>
      </c>
      <c r="W445" s="135">
        <f t="shared" si="266"/>
        <v>0</v>
      </c>
      <c r="X445" s="135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 x14ac:dyDescent="0.2">
      <c r="A446" s="44">
        <f t="shared" si="251"/>
        <v>429</v>
      </c>
      <c r="B446" s="44"/>
      <c r="C446" s="141">
        <v>39924</v>
      </c>
      <c r="E446" s="137" t="s">
        <v>321</v>
      </c>
      <c r="G446" s="43">
        <v>6.4</v>
      </c>
      <c r="H446" s="135" t="str">
        <f t="shared" si="252"/>
        <v>P, S, T &amp; D Plant - Demand</v>
      </c>
      <c r="I446" s="42">
        <f>'Dep. Res. Class'!K$181</f>
        <v>0</v>
      </c>
      <c r="J446" s="135">
        <f t="shared" si="253"/>
        <v>0</v>
      </c>
      <c r="K446" s="135">
        <f t="shared" si="254"/>
        <v>0</v>
      </c>
      <c r="L446" s="135">
        <f t="shared" si="255"/>
        <v>0</v>
      </c>
      <c r="M446" s="135">
        <f t="shared" si="256"/>
        <v>0</v>
      </c>
      <c r="N446" s="135">
        <f t="shared" si="257"/>
        <v>0</v>
      </c>
      <c r="O446" s="135">
        <f t="shared" si="258"/>
        <v>0</v>
      </c>
      <c r="P446" s="135">
        <f t="shared" si="259"/>
        <v>0</v>
      </c>
      <c r="Q446" s="135">
        <f t="shared" si="260"/>
        <v>0</v>
      </c>
      <c r="R446" s="135">
        <f t="shared" si="261"/>
        <v>0</v>
      </c>
      <c r="S446" s="135">
        <f t="shared" si="262"/>
        <v>0</v>
      </c>
      <c r="T446" s="135">
        <f t="shared" si="263"/>
        <v>0</v>
      </c>
      <c r="U446" s="135">
        <f t="shared" si="264"/>
        <v>0</v>
      </c>
      <c r="V446" s="135">
        <f t="shared" si="265"/>
        <v>0</v>
      </c>
      <c r="W446" s="135">
        <f t="shared" si="266"/>
        <v>0</v>
      </c>
      <c r="X446" s="135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 x14ac:dyDescent="0.2">
      <c r="A447" s="44">
        <f>A446+1</f>
        <v>430</v>
      </c>
      <c r="B447" s="44"/>
      <c r="C447" s="44"/>
      <c r="D447" s="44"/>
      <c r="E447" s="137" t="s">
        <v>355</v>
      </c>
      <c r="G447" s="43">
        <v>6.4</v>
      </c>
      <c r="H447" s="135" t="str">
        <f t="shared" si="252"/>
        <v>P, S, T &amp; D Plant - Demand</v>
      </c>
      <c r="I447" s="42">
        <f>'Dep. Res. Class'!K$182</f>
        <v>15719.990534138622</v>
      </c>
      <c r="J447" s="135">
        <f t="shared" si="253"/>
        <v>7107.5496630270172</v>
      </c>
      <c r="K447" s="135">
        <f t="shared" si="254"/>
        <v>4064.2367355299389</v>
      </c>
      <c r="L447" s="135">
        <f t="shared" si="255"/>
        <v>213.76894048057147</v>
      </c>
      <c r="M447" s="135">
        <f t="shared" si="256"/>
        <v>2276.9332982524816</v>
      </c>
      <c r="N447" s="135">
        <f t="shared" si="257"/>
        <v>2057.5018968486115</v>
      </c>
      <c r="O447" s="135">
        <f t="shared" si="258"/>
        <v>0</v>
      </c>
      <c r="P447" s="135">
        <f t="shared" si="259"/>
        <v>0</v>
      </c>
      <c r="Q447" s="135">
        <f t="shared" si="260"/>
        <v>0</v>
      </c>
      <c r="R447" s="135">
        <f t="shared" si="261"/>
        <v>0</v>
      </c>
      <c r="S447" s="135">
        <f t="shared" si="262"/>
        <v>0</v>
      </c>
      <c r="T447" s="135">
        <f t="shared" si="263"/>
        <v>0</v>
      </c>
      <c r="U447" s="135">
        <f t="shared" si="264"/>
        <v>0</v>
      </c>
      <c r="V447" s="135">
        <f t="shared" si="265"/>
        <v>0</v>
      </c>
      <c r="W447" s="135">
        <f t="shared" si="266"/>
        <v>0</v>
      </c>
      <c r="X447" s="135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 x14ac:dyDescent="0.2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0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 x14ac:dyDescent="0.2">
      <c r="A449" s="44">
        <f t="shared" si="251"/>
        <v>432</v>
      </c>
      <c r="B449" s="44"/>
      <c r="C449" s="44"/>
      <c r="D449" s="44" t="s">
        <v>149</v>
      </c>
      <c r="E449" s="44"/>
      <c r="G449" s="43"/>
      <c r="H449" s="44"/>
      <c r="I449" s="42">
        <f>'Dep. Res. Class'!K$184</f>
        <v>610251.11720819504</v>
      </c>
      <c r="J449" s="135">
        <f t="shared" ref="J449:X449" si="269">SUM(J413:J447)</f>
        <v>275915.568336736</v>
      </c>
      <c r="K449" s="135">
        <f t="shared" si="269"/>
        <v>157773.95050394893</v>
      </c>
      <c r="L449" s="135">
        <f t="shared" si="269"/>
        <v>8298.5250194254695</v>
      </c>
      <c r="M449" s="135">
        <f t="shared" si="269"/>
        <v>88390.707745630018</v>
      </c>
      <c r="N449" s="135">
        <f t="shared" si="269"/>
        <v>79872.365602454607</v>
      </c>
      <c r="O449" s="135">
        <f t="shared" si="269"/>
        <v>0</v>
      </c>
      <c r="P449" s="135">
        <f t="shared" si="269"/>
        <v>0</v>
      </c>
      <c r="Q449" s="135">
        <f t="shared" si="269"/>
        <v>0</v>
      </c>
      <c r="R449" s="135">
        <f t="shared" si="269"/>
        <v>0</v>
      </c>
      <c r="S449" s="135">
        <f t="shared" si="269"/>
        <v>0</v>
      </c>
      <c r="T449" s="135">
        <f t="shared" si="269"/>
        <v>0</v>
      </c>
      <c r="U449" s="135">
        <f t="shared" si="269"/>
        <v>0</v>
      </c>
      <c r="V449" s="135">
        <f t="shared" si="269"/>
        <v>0</v>
      </c>
      <c r="W449" s="135">
        <f t="shared" si="269"/>
        <v>0</v>
      </c>
      <c r="X449" s="135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 x14ac:dyDescent="0.2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0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 x14ac:dyDescent="0.2">
      <c r="A451" s="44">
        <f t="shared" si="251"/>
        <v>434</v>
      </c>
      <c r="B451" s="44"/>
      <c r="C451" s="44"/>
      <c r="D451" s="44" t="s">
        <v>350</v>
      </c>
      <c r="E451" s="44"/>
      <c r="G451" s="43"/>
      <c r="H451" s="44"/>
      <c r="I451" s="42"/>
      <c r="J451" s="150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 x14ac:dyDescent="0.2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0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 x14ac:dyDescent="0.2">
      <c r="A453" s="44">
        <f t="shared" si="251"/>
        <v>436</v>
      </c>
      <c r="B453" s="44"/>
      <c r="C453" s="44"/>
      <c r="D453" s="44" t="s">
        <v>148</v>
      </c>
      <c r="E453" s="44"/>
      <c r="G453" s="43"/>
      <c r="H453" s="44"/>
      <c r="I453" s="42"/>
      <c r="J453" s="150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 x14ac:dyDescent="0.2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0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 x14ac:dyDescent="0.2">
      <c r="A455" s="44">
        <f t="shared" si="251"/>
        <v>438</v>
      </c>
      <c r="B455" s="44"/>
      <c r="C455" s="138">
        <v>37400</v>
      </c>
      <c r="E455" s="137" t="s">
        <v>115</v>
      </c>
      <c r="G455" s="43">
        <v>6.4</v>
      </c>
      <c r="H455" s="135" t="str">
        <f t="shared" ref="H455:H489" si="270">VLOOKUP($G455,alloc,3)</f>
        <v>P, S, T &amp; D Plant - Demand</v>
      </c>
      <c r="I455" s="42">
        <f>'Dep. Res. Class'!K$190</f>
        <v>0</v>
      </c>
      <c r="J455" s="135">
        <f t="shared" ref="J455:J489" si="271">$I455*VLOOKUP($G455,alloc,6)</f>
        <v>0</v>
      </c>
      <c r="K455" s="135">
        <f t="shared" ref="K455:K489" si="272">$I455*VLOOKUP($G455,alloc,7)</f>
        <v>0</v>
      </c>
      <c r="L455" s="135">
        <f t="shared" ref="L455:L489" si="273">$I455*VLOOKUP($G455,alloc,8)</f>
        <v>0</v>
      </c>
      <c r="M455" s="135">
        <f t="shared" ref="M455:M489" si="274">$I455*VLOOKUP($G455,alloc,9)</f>
        <v>0</v>
      </c>
      <c r="N455" s="135">
        <f t="shared" ref="N455:N489" si="275">$I455*VLOOKUP($G455,alloc,10)</f>
        <v>0</v>
      </c>
      <c r="O455" s="135">
        <f t="shared" ref="O455:O489" si="276">$I455*VLOOKUP($G455,alloc,11)</f>
        <v>0</v>
      </c>
      <c r="P455" s="135">
        <f t="shared" ref="P455:P489" si="277">$I455*VLOOKUP($G455,alloc,12)</f>
        <v>0</v>
      </c>
      <c r="Q455" s="135">
        <f t="shared" ref="Q455:Q489" si="278">$I455*VLOOKUP($G455,alloc,13)</f>
        <v>0</v>
      </c>
      <c r="R455" s="135">
        <f t="shared" ref="R455:R489" si="279">$I455*VLOOKUP($G455,alloc,14)</f>
        <v>0</v>
      </c>
      <c r="S455" s="135">
        <f t="shared" ref="S455:S489" si="280">$I455*VLOOKUP($G455,alloc,15)</f>
        <v>0</v>
      </c>
      <c r="T455" s="135">
        <f t="shared" ref="T455:T489" si="281">$I455*VLOOKUP($G455,alloc,16)</f>
        <v>0</v>
      </c>
      <c r="U455" s="135">
        <f t="shared" ref="U455:U489" si="282">$I455*VLOOKUP($G455,alloc,17)</f>
        <v>0</v>
      </c>
      <c r="V455" s="135">
        <f t="shared" ref="V455:V489" si="283">$I455*VLOOKUP($G455,alloc,18)</f>
        <v>0</v>
      </c>
      <c r="W455" s="135">
        <f t="shared" ref="W455:W489" si="284">$I455*VLOOKUP($G455,alloc,19)</f>
        <v>0</v>
      </c>
      <c r="X455" s="135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 x14ac:dyDescent="0.2">
      <c r="A456" s="44">
        <f t="shared" si="251"/>
        <v>439</v>
      </c>
      <c r="B456" s="44"/>
      <c r="C456" s="138">
        <v>39000</v>
      </c>
      <c r="E456" s="137" t="s">
        <v>139</v>
      </c>
      <c r="G456" s="43">
        <v>6.4</v>
      </c>
      <c r="H456" s="135" t="str">
        <f t="shared" si="270"/>
        <v>P, S, T &amp; D Plant - Demand</v>
      </c>
      <c r="I456" s="42">
        <f>'Dep. Res. Class'!K$191</f>
        <v>54631.462515941137</v>
      </c>
      <c r="J456" s="135">
        <f t="shared" si="271"/>
        <v>24700.767608771799</v>
      </c>
      <c r="K456" s="135">
        <f t="shared" si="272"/>
        <v>14124.384896468468</v>
      </c>
      <c r="L456" s="135">
        <f t="shared" si="273"/>
        <v>742.90819918593013</v>
      </c>
      <c r="M456" s="135">
        <f t="shared" si="274"/>
        <v>7912.9943408451763</v>
      </c>
      <c r="N456" s="135">
        <f t="shared" si="275"/>
        <v>7150.4074706697593</v>
      </c>
      <c r="O456" s="135">
        <f t="shared" si="276"/>
        <v>0</v>
      </c>
      <c r="P456" s="135">
        <f t="shared" si="277"/>
        <v>0</v>
      </c>
      <c r="Q456" s="135">
        <f t="shared" si="278"/>
        <v>0</v>
      </c>
      <c r="R456" s="135">
        <f t="shared" si="279"/>
        <v>0</v>
      </c>
      <c r="S456" s="135">
        <f t="shared" si="280"/>
        <v>0</v>
      </c>
      <c r="T456" s="135">
        <f t="shared" si="281"/>
        <v>0</v>
      </c>
      <c r="U456" s="135">
        <f t="shared" si="282"/>
        <v>0</v>
      </c>
      <c r="V456" s="135">
        <f t="shared" si="283"/>
        <v>0</v>
      </c>
      <c r="W456" s="135">
        <f t="shared" si="284"/>
        <v>0</v>
      </c>
      <c r="X456" s="135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 x14ac:dyDescent="0.2">
      <c r="A457" s="44">
        <f t="shared" si="251"/>
        <v>440</v>
      </c>
      <c r="B457" s="44"/>
      <c r="C457" s="138">
        <v>36602</v>
      </c>
      <c r="E457" s="137" t="s">
        <v>139</v>
      </c>
      <c r="G457" s="43">
        <v>6.4</v>
      </c>
      <c r="H457" s="135" t="str">
        <f t="shared" si="270"/>
        <v>P, S, T &amp; D Plant - Demand</v>
      </c>
      <c r="I457" s="42">
        <f>'Dep. Res. Class'!K$192</f>
        <v>0</v>
      </c>
      <c r="J457" s="135">
        <f t="shared" si="271"/>
        <v>0</v>
      </c>
      <c r="K457" s="135">
        <f t="shared" si="272"/>
        <v>0</v>
      </c>
      <c r="L457" s="135">
        <f t="shared" si="273"/>
        <v>0</v>
      </c>
      <c r="M457" s="135">
        <f t="shared" si="274"/>
        <v>0</v>
      </c>
      <c r="N457" s="135">
        <f t="shared" si="275"/>
        <v>0</v>
      </c>
      <c r="O457" s="135">
        <f t="shared" si="276"/>
        <v>0</v>
      </c>
      <c r="P457" s="135">
        <f t="shared" si="277"/>
        <v>0</v>
      </c>
      <c r="Q457" s="135">
        <f t="shared" si="278"/>
        <v>0</v>
      </c>
      <c r="R457" s="135">
        <f t="shared" si="279"/>
        <v>0</v>
      </c>
      <c r="S457" s="135">
        <f t="shared" si="280"/>
        <v>0</v>
      </c>
      <c r="T457" s="135">
        <f t="shared" si="281"/>
        <v>0</v>
      </c>
      <c r="U457" s="135">
        <f t="shared" si="282"/>
        <v>0</v>
      </c>
      <c r="V457" s="135">
        <f t="shared" si="283"/>
        <v>0</v>
      </c>
      <c r="W457" s="135">
        <f t="shared" si="284"/>
        <v>0</v>
      </c>
      <c r="X457" s="135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 x14ac:dyDescent="0.2">
      <c r="A458" s="44">
        <f t="shared" si="251"/>
        <v>441</v>
      </c>
      <c r="B458" s="44"/>
      <c r="C458" s="138">
        <v>37503</v>
      </c>
      <c r="E458" s="137" t="s">
        <v>278</v>
      </c>
      <c r="G458" s="43">
        <v>6.4</v>
      </c>
      <c r="H458" s="135" t="str">
        <f t="shared" si="270"/>
        <v>P, S, T &amp; D Plant - Demand</v>
      </c>
      <c r="I458" s="42">
        <f>'Dep. Res. Class'!K$193</f>
        <v>0</v>
      </c>
      <c r="J458" s="135">
        <f t="shared" si="271"/>
        <v>0</v>
      </c>
      <c r="K458" s="135">
        <f t="shared" si="272"/>
        <v>0</v>
      </c>
      <c r="L458" s="135">
        <f t="shared" si="273"/>
        <v>0</v>
      </c>
      <c r="M458" s="135">
        <f t="shared" si="274"/>
        <v>0</v>
      </c>
      <c r="N458" s="135">
        <f t="shared" si="275"/>
        <v>0</v>
      </c>
      <c r="O458" s="135">
        <f t="shared" si="276"/>
        <v>0</v>
      </c>
      <c r="P458" s="135">
        <f t="shared" si="277"/>
        <v>0</v>
      </c>
      <c r="Q458" s="135">
        <f t="shared" si="278"/>
        <v>0</v>
      </c>
      <c r="R458" s="135">
        <f t="shared" si="279"/>
        <v>0</v>
      </c>
      <c r="S458" s="135">
        <f t="shared" si="280"/>
        <v>0</v>
      </c>
      <c r="T458" s="135">
        <f t="shared" si="281"/>
        <v>0</v>
      </c>
      <c r="U458" s="135">
        <f t="shared" si="282"/>
        <v>0</v>
      </c>
      <c r="V458" s="135">
        <f t="shared" si="283"/>
        <v>0</v>
      </c>
      <c r="W458" s="135">
        <f t="shared" si="284"/>
        <v>0</v>
      </c>
      <c r="X458" s="135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 x14ac:dyDescent="0.2">
      <c r="A459" s="44">
        <f t="shared" si="251"/>
        <v>442</v>
      </c>
      <c r="B459" s="44"/>
      <c r="C459" s="138">
        <v>39004</v>
      </c>
      <c r="E459" s="137" t="s">
        <v>293</v>
      </c>
      <c r="G459" s="43">
        <v>6.4</v>
      </c>
      <c r="H459" s="135" t="str">
        <f t="shared" si="270"/>
        <v>P, S, T &amp; D Plant - Demand</v>
      </c>
      <c r="I459" s="42">
        <f>'Dep. Res. Class'!K$194</f>
        <v>0</v>
      </c>
      <c r="J459" s="135">
        <f t="shared" si="271"/>
        <v>0</v>
      </c>
      <c r="K459" s="135">
        <f t="shared" si="272"/>
        <v>0</v>
      </c>
      <c r="L459" s="135">
        <f t="shared" si="273"/>
        <v>0</v>
      </c>
      <c r="M459" s="135">
        <f t="shared" si="274"/>
        <v>0</v>
      </c>
      <c r="N459" s="135">
        <f t="shared" si="275"/>
        <v>0</v>
      </c>
      <c r="O459" s="135">
        <f t="shared" si="276"/>
        <v>0</v>
      </c>
      <c r="P459" s="135">
        <f t="shared" si="277"/>
        <v>0</v>
      </c>
      <c r="Q459" s="135">
        <f t="shared" si="278"/>
        <v>0</v>
      </c>
      <c r="R459" s="135">
        <f t="shared" si="279"/>
        <v>0</v>
      </c>
      <c r="S459" s="135">
        <f t="shared" si="280"/>
        <v>0</v>
      </c>
      <c r="T459" s="135">
        <f t="shared" si="281"/>
        <v>0</v>
      </c>
      <c r="U459" s="135">
        <f t="shared" si="282"/>
        <v>0</v>
      </c>
      <c r="V459" s="135">
        <f t="shared" si="283"/>
        <v>0</v>
      </c>
      <c r="W459" s="135">
        <f t="shared" si="284"/>
        <v>0</v>
      </c>
      <c r="X459" s="135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 x14ac:dyDescent="0.2">
      <c r="A460" s="44">
        <f t="shared" si="251"/>
        <v>443</v>
      </c>
      <c r="B460" s="44"/>
      <c r="C460" s="138">
        <v>39009</v>
      </c>
      <c r="E460" s="137" t="s">
        <v>294</v>
      </c>
      <c r="G460" s="43">
        <v>6.4</v>
      </c>
      <c r="H460" s="135" t="str">
        <f t="shared" si="270"/>
        <v>P, S, T &amp; D Plant - Demand</v>
      </c>
      <c r="I460" s="42">
        <f>'Dep. Res. Class'!K$195</f>
        <v>290050.2406546165</v>
      </c>
      <c r="J460" s="135">
        <f t="shared" si="271"/>
        <v>131141.71320578261</v>
      </c>
      <c r="K460" s="135">
        <f t="shared" si="272"/>
        <v>74989.411772084495</v>
      </c>
      <c r="L460" s="135">
        <f t="shared" si="273"/>
        <v>3944.2601759982322</v>
      </c>
      <c r="M460" s="135">
        <f t="shared" si="274"/>
        <v>42011.796996850419</v>
      </c>
      <c r="N460" s="135">
        <f t="shared" si="275"/>
        <v>37963.058503900698</v>
      </c>
      <c r="O460" s="135">
        <f t="shared" si="276"/>
        <v>0</v>
      </c>
      <c r="P460" s="135">
        <f t="shared" si="277"/>
        <v>0</v>
      </c>
      <c r="Q460" s="135">
        <f t="shared" si="278"/>
        <v>0</v>
      </c>
      <c r="R460" s="135">
        <f t="shared" si="279"/>
        <v>0</v>
      </c>
      <c r="S460" s="135">
        <f t="shared" si="280"/>
        <v>0</v>
      </c>
      <c r="T460" s="135">
        <f t="shared" si="281"/>
        <v>0</v>
      </c>
      <c r="U460" s="135">
        <f t="shared" si="282"/>
        <v>0</v>
      </c>
      <c r="V460" s="135">
        <f t="shared" si="283"/>
        <v>0</v>
      </c>
      <c r="W460" s="135">
        <f t="shared" si="284"/>
        <v>0</v>
      </c>
      <c r="X460" s="135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 x14ac:dyDescent="0.2">
      <c r="A461" s="44">
        <f t="shared" si="251"/>
        <v>444</v>
      </c>
      <c r="B461" s="44"/>
      <c r="C461" s="138">
        <v>39100</v>
      </c>
      <c r="E461" s="137" t="s">
        <v>295</v>
      </c>
      <c r="G461" s="43">
        <v>6.4</v>
      </c>
      <c r="H461" s="135" t="str">
        <f t="shared" si="270"/>
        <v>P, S, T &amp; D Plant - Demand</v>
      </c>
      <c r="I461" s="42">
        <f>'Dep. Res. Class'!K$196</f>
        <v>69876.155925665284</v>
      </c>
      <c r="J461" s="135">
        <f t="shared" si="271"/>
        <v>31593.419056107559</v>
      </c>
      <c r="K461" s="135">
        <f t="shared" si="272"/>
        <v>18065.738604229275</v>
      </c>
      <c r="L461" s="135">
        <f t="shared" si="273"/>
        <v>950.21379209139366</v>
      </c>
      <c r="M461" s="135">
        <f t="shared" si="274"/>
        <v>10121.084095789362</v>
      </c>
      <c r="N461" s="135">
        <f t="shared" si="275"/>
        <v>9145.7003774476871</v>
      </c>
      <c r="O461" s="135">
        <f t="shared" si="276"/>
        <v>0</v>
      </c>
      <c r="P461" s="135">
        <f t="shared" si="277"/>
        <v>0</v>
      </c>
      <c r="Q461" s="135">
        <f t="shared" si="278"/>
        <v>0</v>
      </c>
      <c r="R461" s="135">
        <f t="shared" si="279"/>
        <v>0</v>
      </c>
      <c r="S461" s="135">
        <f t="shared" si="280"/>
        <v>0</v>
      </c>
      <c r="T461" s="135">
        <f t="shared" si="281"/>
        <v>0</v>
      </c>
      <c r="U461" s="135">
        <f t="shared" si="282"/>
        <v>0</v>
      </c>
      <c r="V461" s="135">
        <f t="shared" si="283"/>
        <v>0</v>
      </c>
      <c r="W461" s="135">
        <f t="shared" si="284"/>
        <v>0</v>
      </c>
      <c r="X461" s="135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 x14ac:dyDescent="0.2">
      <c r="A462" s="44">
        <f t="shared" si="251"/>
        <v>445</v>
      </c>
      <c r="B462" s="44"/>
      <c r="C462" s="138">
        <v>39102</v>
      </c>
      <c r="E462" s="137" t="s">
        <v>296</v>
      </c>
      <c r="G462" s="43">
        <v>6.4</v>
      </c>
      <c r="H462" s="135" t="str">
        <f t="shared" si="270"/>
        <v>P, S, T &amp; D Plant - Demand</v>
      </c>
      <c r="I462" s="42">
        <f>'Dep. Res. Class'!K$197</f>
        <v>3.9224171074931966E-2</v>
      </c>
      <c r="J462" s="135">
        <f t="shared" si="271"/>
        <v>1.7734599985967672E-2</v>
      </c>
      <c r="K462" s="135">
        <f t="shared" si="272"/>
        <v>1.0140993193173355E-2</v>
      </c>
      <c r="L462" s="135">
        <f t="shared" si="273"/>
        <v>5.3339151023708525E-4</v>
      </c>
      <c r="M462" s="135">
        <f t="shared" si="274"/>
        <v>5.681353371232053E-3</v>
      </c>
      <c r="N462" s="135">
        <f t="shared" si="275"/>
        <v>5.1338330143217946E-3</v>
      </c>
      <c r="O462" s="135">
        <f t="shared" si="276"/>
        <v>0</v>
      </c>
      <c r="P462" s="135">
        <f t="shared" si="277"/>
        <v>0</v>
      </c>
      <c r="Q462" s="135">
        <f t="shared" si="278"/>
        <v>0</v>
      </c>
      <c r="R462" s="135">
        <f t="shared" si="279"/>
        <v>0</v>
      </c>
      <c r="S462" s="135">
        <f t="shared" si="280"/>
        <v>0</v>
      </c>
      <c r="T462" s="135">
        <f t="shared" si="281"/>
        <v>0</v>
      </c>
      <c r="U462" s="135">
        <f t="shared" si="282"/>
        <v>0</v>
      </c>
      <c r="V462" s="135">
        <f t="shared" si="283"/>
        <v>0</v>
      </c>
      <c r="W462" s="135">
        <f t="shared" si="284"/>
        <v>0</v>
      </c>
      <c r="X462" s="135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 x14ac:dyDescent="0.2">
      <c r="A463" s="44">
        <f t="shared" si="251"/>
        <v>446</v>
      </c>
      <c r="B463" s="44"/>
      <c r="C463" s="145">
        <v>39103</v>
      </c>
      <c r="E463" s="137" t="s">
        <v>297</v>
      </c>
      <c r="G463" s="43">
        <v>6.4</v>
      </c>
      <c r="H463" s="135" t="str">
        <f t="shared" si="270"/>
        <v>P, S, T &amp; D Plant - Demand</v>
      </c>
      <c r="I463" s="42">
        <f>'Dep. Res. Class'!K$198</f>
        <v>1.4008632526761419E-2</v>
      </c>
      <c r="J463" s="135">
        <f t="shared" si="271"/>
        <v>6.3337857092741704E-3</v>
      </c>
      <c r="K463" s="135">
        <f t="shared" si="272"/>
        <v>3.6217832832761989E-3</v>
      </c>
      <c r="L463" s="135">
        <f t="shared" si="273"/>
        <v>1.904969679418162E-4</v>
      </c>
      <c r="M463" s="135">
        <f t="shared" si="274"/>
        <v>2.0290547754400192E-3</v>
      </c>
      <c r="N463" s="135">
        <f t="shared" si="275"/>
        <v>1.8335117908292126E-3</v>
      </c>
      <c r="O463" s="135">
        <f t="shared" si="276"/>
        <v>0</v>
      </c>
      <c r="P463" s="135">
        <f t="shared" si="277"/>
        <v>0</v>
      </c>
      <c r="Q463" s="135">
        <f t="shared" si="278"/>
        <v>0</v>
      </c>
      <c r="R463" s="135">
        <f t="shared" si="279"/>
        <v>0</v>
      </c>
      <c r="S463" s="135">
        <f t="shared" si="280"/>
        <v>0</v>
      </c>
      <c r="T463" s="135">
        <f t="shared" si="281"/>
        <v>0</v>
      </c>
      <c r="U463" s="135">
        <f t="shared" si="282"/>
        <v>0</v>
      </c>
      <c r="V463" s="135">
        <f t="shared" si="283"/>
        <v>0</v>
      </c>
      <c r="W463" s="135">
        <f t="shared" si="284"/>
        <v>0</v>
      </c>
      <c r="X463" s="135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 x14ac:dyDescent="0.2">
      <c r="A464" s="44">
        <f t="shared" si="251"/>
        <v>447</v>
      </c>
      <c r="B464" s="44"/>
      <c r="C464" s="138">
        <v>39200</v>
      </c>
      <c r="E464" s="137" t="s">
        <v>298</v>
      </c>
      <c r="G464" s="43">
        <v>6.4</v>
      </c>
      <c r="H464" s="135" t="str">
        <f t="shared" si="270"/>
        <v>P, S, T &amp; D Plant - Demand</v>
      </c>
      <c r="I464" s="42">
        <f>'Dep. Res. Class'!K$199</f>
        <v>171.06096829900883</v>
      </c>
      <c r="J464" s="135">
        <f t="shared" si="271"/>
        <v>77.342561049914565</v>
      </c>
      <c r="K464" s="135">
        <f t="shared" si="272"/>
        <v>44.22599809245046</v>
      </c>
      <c r="L464" s="135">
        <f t="shared" si="273"/>
        <v>2.3261796418672884</v>
      </c>
      <c r="M464" s="135">
        <f t="shared" si="274"/>
        <v>24.777013313428672</v>
      </c>
      <c r="N464" s="135">
        <f t="shared" si="275"/>
        <v>22.389216201347825</v>
      </c>
      <c r="O464" s="135">
        <f t="shared" si="276"/>
        <v>0</v>
      </c>
      <c r="P464" s="135">
        <f t="shared" si="277"/>
        <v>0</v>
      </c>
      <c r="Q464" s="135">
        <f t="shared" si="278"/>
        <v>0</v>
      </c>
      <c r="R464" s="135">
        <f t="shared" si="279"/>
        <v>0</v>
      </c>
      <c r="S464" s="135">
        <f t="shared" si="280"/>
        <v>0</v>
      </c>
      <c r="T464" s="135">
        <f t="shared" si="281"/>
        <v>0</v>
      </c>
      <c r="U464" s="135">
        <f t="shared" si="282"/>
        <v>0</v>
      </c>
      <c r="V464" s="135">
        <f t="shared" si="283"/>
        <v>0</v>
      </c>
      <c r="W464" s="135">
        <f t="shared" si="284"/>
        <v>0</v>
      </c>
      <c r="X464" s="135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 x14ac:dyDescent="0.2">
      <c r="A465" s="44">
        <f t="shared" si="251"/>
        <v>448</v>
      </c>
      <c r="B465" s="44"/>
      <c r="C465" s="138">
        <v>39201</v>
      </c>
      <c r="E465" s="137" t="s">
        <v>299</v>
      </c>
      <c r="G465" s="43">
        <v>6.4</v>
      </c>
      <c r="H465" s="135" t="str">
        <f t="shared" si="270"/>
        <v>P, S, T &amp; D Plant - Demand</v>
      </c>
      <c r="I465" s="42">
        <f>'Dep. Res. Class'!K$200</f>
        <v>0</v>
      </c>
      <c r="J465" s="135">
        <f t="shared" si="271"/>
        <v>0</v>
      </c>
      <c r="K465" s="135">
        <f t="shared" si="272"/>
        <v>0</v>
      </c>
      <c r="L465" s="135">
        <f t="shared" si="273"/>
        <v>0</v>
      </c>
      <c r="M465" s="135">
        <f t="shared" si="274"/>
        <v>0</v>
      </c>
      <c r="N465" s="135">
        <f t="shared" si="275"/>
        <v>0</v>
      </c>
      <c r="O465" s="135">
        <f t="shared" si="276"/>
        <v>0</v>
      </c>
      <c r="P465" s="135">
        <f t="shared" si="277"/>
        <v>0</v>
      </c>
      <c r="Q465" s="135">
        <f t="shared" si="278"/>
        <v>0</v>
      </c>
      <c r="R465" s="135">
        <f t="shared" si="279"/>
        <v>0</v>
      </c>
      <c r="S465" s="135">
        <f t="shared" si="280"/>
        <v>0</v>
      </c>
      <c r="T465" s="135">
        <f t="shared" si="281"/>
        <v>0</v>
      </c>
      <c r="U465" s="135">
        <f t="shared" si="282"/>
        <v>0</v>
      </c>
      <c r="V465" s="135">
        <f t="shared" si="283"/>
        <v>0</v>
      </c>
      <c r="W465" s="135">
        <f t="shared" si="284"/>
        <v>0</v>
      </c>
      <c r="X465" s="135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 x14ac:dyDescent="0.2">
      <c r="A466" s="44">
        <f t="shared" si="251"/>
        <v>449</v>
      </c>
      <c r="B466" s="44"/>
      <c r="C466" s="138">
        <v>39202</v>
      </c>
      <c r="E466" s="137" t="s">
        <v>300</v>
      </c>
      <c r="G466" s="43">
        <v>6.4</v>
      </c>
      <c r="H466" s="135" t="str">
        <f t="shared" si="270"/>
        <v>P, S, T &amp; D Plant - Demand</v>
      </c>
      <c r="I466" s="42">
        <f>'Dep. Res. Class'!K$201</f>
        <v>0</v>
      </c>
      <c r="J466" s="135">
        <f t="shared" si="271"/>
        <v>0</v>
      </c>
      <c r="K466" s="135">
        <f t="shared" si="272"/>
        <v>0</v>
      </c>
      <c r="L466" s="135">
        <f t="shared" si="273"/>
        <v>0</v>
      </c>
      <c r="M466" s="135">
        <f t="shared" si="274"/>
        <v>0</v>
      </c>
      <c r="N466" s="135">
        <f t="shared" si="275"/>
        <v>0</v>
      </c>
      <c r="O466" s="135">
        <f t="shared" si="276"/>
        <v>0</v>
      </c>
      <c r="P466" s="135">
        <f t="shared" si="277"/>
        <v>0</v>
      </c>
      <c r="Q466" s="135">
        <f t="shared" si="278"/>
        <v>0</v>
      </c>
      <c r="R466" s="135">
        <f t="shared" si="279"/>
        <v>0</v>
      </c>
      <c r="S466" s="135">
        <f t="shared" si="280"/>
        <v>0</v>
      </c>
      <c r="T466" s="135">
        <f t="shared" si="281"/>
        <v>0</v>
      </c>
      <c r="U466" s="135">
        <f t="shared" si="282"/>
        <v>0</v>
      </c>
      <c r="V466" s="135">
        <f t="shared" si="283"/>
        <v>0</v>
      </c>
      <c r="W466" s="135">
        <f t="shared" si="284"/>
        <v>0</v>
      </c>
      <c r="X466" s="135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 x14ac:dyDescent="0.2">
      <c r="A467" s="44">
        <f t="shared" si="251"/>
        <v>450</v>
      </c>
      <c r="B467" s="44"/>
      <c r="C467" s="138">
        <v>39300</v>
      </c>
      <c r="E467" s="137" t="s">
        <v>186</v>
      </c>
      <c r="G467" s="43">
        <v>6.4</v>
      </c>
      <c r="H467" s="135" t="str">
        <f t="shared" si="270"/>
        <v>P, S, T &amp; D Plant - Demand</v>
      </c>
      <c r="I467" s="42">
        <f>'Dep. Res. Class'!K$202</f>
        <v>0</v>
      </c>
      <c r="J467" s="135">
        <f t="shared" si="271"/>
        <v>0</v>
      </c>
      <c r="K467" s="135">
        <f t="shared" si="272"/>
        <v>0</v>
      </c>
      <c r="L467" s="135">
        <f t="shared" si="273"/>
        <v>0</v>
      </c>
      <c r="M467" s="135">
        <f t="shared" si="274"/>
        <v>0</v>
      </c>
      <c r="N467" s="135">
        <f t="shared" si="275"/>
        <v>0</v>
      </c>
      <c r="O467" s="135">
        <f t="shared" si="276"/>
        <v>0</v>
      </c>
      <c r="P467" s="135">
        <f t="shared" si="277"/>
        <v>0</v>
      </c>
      <c r="Q467" s="135">
        <f t="shared" si="278"/>
        <v>0</v>
      </c>
      <c r="R467" s="135">
        <f t="shared" si="279"/>
        <v>0</v>
      </c>
      <c r="S467" s="135">
        <f t="shared" si="280"/>
        <v>0</v>
      </c>
      <c r="T467" s="135">
        <f t="shared" si="281"/>
        <v>0</v>
      </c>
      <c r="U467" s="135">
        <f t="shared" si="282"/>
        <v>0</v>
      </c>
      <c r="V467" s="135">
        <f t="shared" si="283"/>
        <v>0</v>
      </c>
      <c r="W467" s="135">
        <f t="shared" si="284"/>
        <v>0</v>
      </c>
      <c r="X467" s="135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 x14ac:dyDescent="0.2">
      <c r="A468" s="44">
        <f t="shared" si="251"/>
        <v>451</v>
      </c>
      <c r="B468" s="44"/>
      <c r="C468" s="138">
        <v>39400</v>
      </c>
      <c r="E468" s="137" t="s">
        <v>301</v>
      </c>
      <c r="G468" s="43">
        <v>6.4</v>
      </c>
      <c r="H468" s="135" t="str">
        <f t="shared" si="270"/>
        <v>P, S, T &amp; D Plant - Demand</v>
      </c>
      <c r="I468" s="42">
        <f>'Dep. Res. Class'!K$203</f>
        <v>1035.4827908744228</v>
      </c>
      <c r="J468" s="135">
        <f t="shared" si="271"/>
        <v>468.17746775144968</v>
      </c>
      <c r="K468" s="135">
        <f t="shared" si="272"/>
        <v>267.71308726564041</v>
      </c>
      <c r="L468" s="135">
        <f t="shared" si="273"/>
        <v>14.081055494937015</v>
      </c>
      <c r="M468" s="135">
        <f t="shared" si="274"/>
        <v>149.98261234249372</v>
      </c>
      <c r="N468" s="135">
        <f t="shared" si="275"/>
        <v>135.52856801990183</v>
      </c>
      <c r="O468" s="135">
        <f t="shared" si="276"/>
        <v>0</v>
      </c>
      <c r="P468" s="135">
        <f t="shared" si="277"/>
        <v>0</v>
      </c>
      <c r="Q468" s="135">
        <f t="shared" si="278"/>
        <v>0</v>
      </c>
      <c r="R468" s="135">
        <f t="shared" si="279"/>
        <v>0</v>
      </c>
      <c r="S468" s="135">
        <f t="shared" si="280"/>
        <v>0</v>
      </c>
      <c r="T468" s="135">
        <f t="shared" si="281"/>
        <v>0</v>
      </c>
      <c r="U468" s="135">
        <f t="shared" si="282"/>
        <v>0</v>
      </c>
      <c r="V468" s="135">
        <f t="shared" si="283"/>
        <v>0</v>
      </c>
      <c r="W468" s="135">
        <f t="shared" si="284"/>
        <v>0</v>
      </c>
      <c r="X468" s="135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 x14ac:dyDescent="0.2">
      <c r="A469" s="44">
        <f t="shared" si="251"/>
        <v>452</v>
      </c>
      <c r="B469" s="44"/>
      <c r="C469" s="138">
        <v>39600</v>
      </c>
      <c r="E469" s="137" t="s">
        <v>302</v>
      </c>
      <c r="G469" s="43">
        <v>6.4</v>
      </c>
      <c r="H469" s="135" t="str">
        <f t="shared" si="270"/>
        <v>P, S, T &amp; D Plant - Demand</v>
      </c>
      <c r="I469" s="42">
        <f>'Dep. Res. Class'!K$204</f>
        <v>0</v>
      </c>
      <c r="J469" s="135">
        <f t="shared" si="271"/>
        <v>0</v>
      </c>
      <c r="K469" s="135">
        <f t="shared" si="272"/>
        <v>0</v>
      </c>
      <c r="L469" s="135">
        <f t="shared" si="273"/>
        <v>0</v>
      </c>
      <c r="M469" s="135">
        <f t="shared" si="274"/>
        <v>0</v>
      </c>
      <c r="N469" s="135">
        <f t="shared" si="275"/>
        <v>0</v>
      </c>
      <c r="O469" s="135">
        <f t="shared" si="276"/>
        <v>0</v>
      </c>
      <c r="P469" s="135">
        <f t="shared" si="277"/>
        <v>0</v>
      </c>
      <c r="Q469" s="135">
        <f t="shared" si="278"/>
        <v>0</v>
      </c>
      <c r="R469" s="135">
        <f t="shared" si="279"/>
        <v>0</v>
      </c>
      <c r="S469" s="135">
        <f t="shared" si="280"/>
        <v>0</v>
      </c>
      <c r="T469" s="135">
        <f t="shared" si="281"/>
        <v>0</v>
      </c>
      <c r="U469" s="135">
        <f t="shared" si="282"/>
        <v>0</v>
      </c>
      <c r="V469" s="135">
        <f t="shared" si="283"/>
        <v>0</v>
      </c>
      <c r="W469" s="135">
        <f t="shared" si="284"/>
        <v>0</v>
      </c>
      <c r="X469" s="135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 x14ac:dyDescent="0.2">
      <c r="A470" s="44">
        <f t="shared" si="251"/>
        <v>453</v>
      </c>
      <c r="B470" s="44"/>
      <c r="C470" s="138">
        <v>39603</v>
      </c>
      <c r="E470" s="137" t="s">
        <v>303</v>
      </c>
      <c r="G470" s="43">
        <v>6.4</v>
      </c>
      <c r="H470" s="135" t="str">
        <f t="shared" si="270"/>
        <v>P, S, T &amp; D Plant - Demand</v>
      </c>
      <c r="I470" s="42">
        <f>'Dep. Res. Class'!K$205</f>
        <v>0</v>
      </c>
      <c r="J470" s="135">
        <f t="shared" si="271"/>
        <v>0</v>
      </c>
      <c r="K470" s="135">
        <f t="shared" si="272"/>
        <v>0</v>
      </c>
      <c r="L470" s="135">
        <f t="shared" si="273"/>
        <v>0</v>
      </c>
      <c r="M470" s="135">
        <f t="shared" si="274"/>
        <v>0</v>
      </c>
      <c r="N470" s="135">
        <f t="shared" si="275"/>
        <v>0</v>
      </c>
      <c r="O470" s="135">
        <f t="shared" si="276"/>
        <v>0</v>
      </c>
      <c r="P470" s="135">
        <f t="shared" si="277"/>
        <v>0</v>
      </c>
      <c r="Q470" s="135">
        <f t="shared" si="278"/>
        <v>0</v>
      </c>
      <c r="R470" s="135">
        <f t="shared" si="279"/>
        <v>0</v>
      </c>
      <c r="S470" s="135">
        <f t="shared" si="280"/>
        <v>0</v>
      </c>
      <c r="T470" s="135">
        <f t="shared" si="281"/>
        <v>0</v>
      </c>
      <c r="U470" s="135">
        <f t="shared" si="282"/>
        <v>0</v>
      </c>
      <c r="V470" s="135">
        <f t="shared" si="283"/>
        <v>0</v>
      </c>
      <c r="W470" s="135">
        <f t="shared" si="284"/>
        <v>0</v>
      </c>
      <c r="X470" s="135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 x14ac:dyDescent="0.2">
      <c r="A471" s="44">
        <f t="shared" ref="A471:A531" si="287">A470+1</f>
        <v>454</v>
      </c>
      <c r="B471" s="44"/>
      <c r="C471" s="136">
        <v>39604</v>
      </c>
      <c r="E471" s="137" t="s">
        <v>304</v>
      </c>
      <c r="G471" s="43">
        <v>6.4</v>
      </c>
      <c r="H471" s="135" t="str">
        <f t="shared" si="270"/>
        <v>P, S, T &amp; D Plant - Demand</v>
      </c>
      <c r="I471" s="42">
        <f>'Dep. Res. Class'!K$206</f>
        <v>0</v>
      </c>
      <c r="J471" s="135">
        <f t="shared" si="271"/>
        <v>0</v>
      </c>
      <c r="K471" s="135">
        <f t="shared" si="272"/>
        <v>0</v>
      </c>
      <c r="L471" s="135">
        <f t="shared" si="273"/>
        <v>0</v>
      </c>
      <c r="M471" s="135">
        <f t="shared" si="274"/>
        <v>0</v>
      </c>
      <c r="N471" s="135">
        <f t="shared" si="275"/>
        <v>0</v>
      </c>
      <c r="O471" s="135">
        <f t="shared" si="276"/>
        <v>0</v>
      </c>
      <c r="P471" s="135">
        <f t="shared" si="277"/>
        <v>0</v>
      </c>
      <c r="Q471" s="135">
        <f t="shared" si="278"/>
        <v>0</v>
      </c>
      <c r="R471" s="135">
        <f t="shared" si="279"/>
        <v>0</v>
      </c>
      <c r="S471" s="135">
        <f t="shared" si="280"/>
        <v>0</v>
      </c>
      <c r="T471" s="135">
        <f t="shared" si="281"/>
        <v>0</v>
      </c>
      <c r="U471" s="135">
        <f t="shared" si="282"/>
        <v>0</v>
      </c>
      <c r="V471" s="135">
        <f t="shared" si="283"/>
        <v>0</v>
      </c>
      <c r="W471" s="135">
        <f t="shared" si="284"/>
        <v>0</v>
      </c>
      <c r="X471" s="135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 x14ac:dyDescent="0.2">
      <c r="A472" s="44">
        <f t="shared" si="287"/>
        <v>455</v>
      </c>
      <c r="B472" s="44"/>
      <c r="C472" s="136">
        <v>39605</v>
      </c>
      <c r="E472" s="140" t="s">
        <v>305</v>
      </c>
      <c r="G472" s="43">
        <v>6.4</v>
      </c>
      <c r="H472" s="135" t="str">
        <f t="shared" si="270"/>
        <v>P, S, T &amp; D Plant - Demand</v>
      </c>
      <c r="I472" s="42">
        <f>'Dep. Res. Class'!K$207</f>
        <v>0</v>
      </c>
      <c r="J472" s="135">
        <f t="shared" si="271"/>
        <v>0</v>
      </c>
      <c r="K472" s="135">
        <f t="shared" si="272"/>
        <v>0</v>
      </c>
      <c r="L472" s="135">
        <f t="shared" si="273"/>
        <v>0</v>
      </c>
      <c r="M472" s="135">
        <f t="shared" si="274"/>
        <v>0</v>
      </c>
      <c r="N472" s="135">
        <f t="shared" si="275"/>
        <v>0</v>
      </c>
      <c r="O472" s="135">
        <f t="shared" si="276"/>
        <v>0</v>
      </c>
      <c r="P472" s="135">
        <f t="shared" si="277"/>
        <v>0</v>
      </c>
      <c r="Q472" s="135">
        <f t="shared" si="278"/>
        <v>0</v>
      </c>
      <c r="R472" s="135">
        <f t="shared" si="279"/>
        <v>0</v>
      </c>
      <c r="S472" s="135">
        <f t="shared" si="280"/>
        <v>0</v>
      </c>
      <c r="T472" s="135">
        <f t="shared" si="281"/>
        <v>0</v>
      </c>
      <c r="U472" s="135">
        <f t="shared" si="282"/>
        <v>0</v>
      </c>
      <c r="V472" s="135">
        <f t="shared" si="283"/>
        <v>0</v>
      </c>
      <c r="W472" s="135">
        <f t="shared" si="284"/>
        <v>0</v>
      </c>
      <c r="X472" s="135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 x14ac:dyDescent="0.2">
      <c r="A473" s="44">
        <f t="shared" si="287"/>
        <v>456</v>
      </c>
      <c r="B473" s="44"/>
      <c r="C473" s="136">
        <v>39700</v>
      </c>
      <c r="E473" s="137" t="s">
        <v>306</v>
      </c>
      <c r="G473" s="43">
        <v>6.4</v>
      </c>
      <c r="H473" s="135" t="str">
        <f t="shared" si="270"/>
        <v>P, S, T &amp; D Plant - Demand</v>
      </c>
      <c r="I473" s="42">
        <f>'Dep. Res. Class'!K$208</f>
        <v>17025.427819238026</v>
      </c>
      <c r="J473" s="135">
        <f t="shared" si="271"/>
        <v>7697.7828642278337</v>
      </c>
      <c r="K473" s="135">
        <f t="shared" si="272"/>
        <v>4401.7436925799093</v>
      </c>
      <c r="L473" s="135">
        <f t="shared" si="273"/>
        <v>231.52098331377184</v>
      </c>
      <c r="M473" s="135">
        <f t="shared" si="274"/>
        <v>2466.0169759282467</v>
      </c>
      <c r="N473" s="135">
        <f t="shared" si="275"/>
        <v>2228.3633031882623</v>
      </c>
      <c r="O473" s="135">
        <f t="shared" si="276"/>
        <v>0</v>
      </c>
      <c r="P473" s="135">
        <f t="shared" si="277"/>
        <v>0</v>
      </c>
      <c r="Q473" s="135">
        <f t="shared" si="278"/>
        <v>0</v>
      </c>
      <c r="R473" s="135">
        <f t="shared" si="279"/>
        <v>0</v>
      </c>
      <c r="S473" s="135">
        <f t="shared" si="280"/>
        <v>0</v>
      </c>
      <c r="T473" s="135">
        <f t="shared" si="281"/>
        <v>0</v>
      </c>
      <c r="U473" s="135">
        <f t="shared" si="282"/>
        <v>0</v>
      </c>
      <c r="V473" s="135">
        <f t="shared" si="283"/>
        <v>0</v>
      </c>
      <c r="W473" s="135">
        <f t="shared" si="284"/>
        <v>0</v>
      </c>
      <c r="X473" s="135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 x14ac:dyDescent="0.2">
      <c r="A474" s="44">
        <f t="shared" si="287"/>
        <v>457</v>
      </c>
      <c r="B474" s="44"/>
      <c r="C474" s="136">
        <v>39701</v>
      </c>
      <c r="E474" s="137" t="s">
        <v>307</v>
      </c>
      <c r="G474" s="43">
        <v>6.4</v>
      </c>
      <c r="H474" s="135" t="str">
        <f t="shared" si="270"/>
        <v>P, S, T &amp; D Plant - Demand</v>
      </c>
      <c r="I474" s="42">
        <f>'Dep. Res. Class'!K$209</f>
        <v>0</v>
      </c>
      <c r="J474" s="135">
        <f t="shared" si="271"/>
        <v>0</v>
      </c>
      <c r="K474" s="135">
        <f t="shared" si="272"/>
        <v>0</v>
      </c>
      <c r="L474" s="135">
        <f t="shared" si="273"/>
        <v>0</v>
      </c>
      <c r="M474" s="135">
        <f t="shared" si="274"/>
        <v>0</v>
      </c>
      <c r="N474" s="135">
        <f t="shared" si="275"/>
        <v>0</v>
      </c>
      <c r="O474" s="135">
        <f t="shared" si="276"/>
        <v>0</v>
      </c>
      <c r="P474" s="135">
        <f t="shared" si="277"/>
        <v>0</v>
      </c>
      <c r="Q474" s="135">
        <f t="shared" si="278"/>
        <v>0</v>
      </c>
      <c r="R474" s="135">
        <f t="shared" si="279"/>
        <v>0</v>
      </c>
      <c r="S474" s="135">
        <f t="shared" si="280"/>
        <v>0</v>
      </c>
      <c r="T474" s="135">
        <f t="shared" si="281"/>
        <v>0</v>
      </c>
      <c r="U474" s="135">
        <f t="shared" si="282"/>
        <v>0</v>
      </c>
      <c r="V474" s="135">
        <f t="shared" si="283"/>
        <v>0</v>
      </c>
      <c r="W474" s="135">
        <f t="shared" si="284"/>
        <v>0</v>
      </c>
      <c r="X474" s="135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 x14ac:dyDescent="0.2">
      <c r="A475" s="44">
        <f t="shared" si="287"/>
        <v>458</v>
      </c>
      <c r="B475" s="44"/>
      <c r="C475" s="136">
        <v>39702</v>
      </c>
      <c r="E475" s="137" t="s">
        <v>308</v>
      </c>
      <c r="G475" s="43">
        <v>6.4</v>
      </c>
      <c r="H475" s="135" t="str">
        <f t="shared" si="270"/>
        <v>P, S, T &amp; D Plant - Demand</v>
      </c>
      <c r="I475" s="42">
        <f>'Dep. Res. Class'!K$210</f>
        <v>0</v>
      </c>
      <c r="J475" s="135">
        <f t="shared" si="271"/>
        <v>0</v>
      </c>
      <c r="K475" s="135">
        <f t="shared" si="272"/>
        <v>0</v>
      </c>
      <c r="L475" s="135">
        <f t="shared" si="273"/>
        <v>0</v>
      </c>
      <c r="M475" s="135">
        <f t="shared" si="274"/>
        <v>0</v>
      </c>
      <c r="N475" s="135">
        <f t="shared" si="275"/>
        <v>0</v>
      </c>
      <c r="O475" s="135">
        <f t="shared" si="276"/>
        <v>0</v>
      </c>
      <c r="P475" s="135">
        <f t="shared" si="277"/>
        <v>0</v>
      </c>
      <c r="Q475" s="135">
        <f t="shared" si="278"/>
        <v>0</v>
      </c>
      <c r="R475" s="135">
        <f t="shared" si="279"/>
        <v>0</v>
      </c>
      <c r="S475" s="135">
        <f t="shared" si="280"/>
        <v>0</v>
      </c>
      <c r="T475" s="135">
        <f t="shared" si="281"/>
        <v>0</v>
      </c>
      <c r="U475" s="135">
        <f t="shared" si="282"/>
        <v>0</v>
      </c>
      <c r="V475" s="135">
        <f t="shared" si="283"/>
        <v>0</v>
      </c>
      <c r="W475" s="135">
        <f t="shared" si="284"/>
        <v>0</v>
      </c>
      <c r="X475" s="135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 x14ac:dyDescent="0.2">
      <c r="A476" s="44">
        <f t="shared" si="287"/>
        <v>459</v>
      </c>
      <c r="B476" s="44"/>
      <c r="C476" s="136">
        <v>39705</v>
      </c>
      <c r="E476" s="137" t="s">
        <v>309</v>
      </c>
      <c r="G476" s="43">
        <v>6.4</v>
      </c>
      <c r="H476" s="135" t="str">
        <f t="shared" si="270"/>
        <v>P, S, T &amp; D Plant - Demand</v>
      </c>
      <c r="I476" s="42">
        <f>'Dep. Res. Class'!K$211</f>
        <v>0</v>
      </c>
      <c r="J476" s="135">
        <f t="shared" si="271"/>
        <v>0</v>
      </c>
      <c r="K476" s="135">
        <f t="shared" si="272"/>
        <v>0</v>
      </c>
      <c r="L476" s="135">
        <f t="shared" si="273"/>
        <v>0</v>
      </c>
      <c r="M476" s="135">
        <f t="shared" si="274"/>
        <v>0</v>
      </c>
      <c r="N476" s="135">
        <f t="shared" si="275"/>
        <v>0</v>
      </c>
      <c r="O476" s="135">
        <f t="shared" si="276"/>
        <v>0</v>
      </c>
      <c r="P476" s="135">
        <f t="shared" si="277"/>
        <v>0</v>
      </c>
      <c r="Q476" s="135">
        <f t="shared" si="278"/>
        <v>0</v>
      </c>
      <c r="R476" s="135">
        <f t="shared" si="279"/>
        <v>0</v>
      </c>
      <c r="S476" s="135">
        <f t="shared" si="280"/>
        <v>0</v>
      </c>
      <c r="T476" s="135">
        <f t="shared" si="281"/>
        <v>0</v>
      </c>
      <c r="U476" s="135">
        <f t="shared" si="282"/>
        <v>0</v>
      </c>
      <c r="V476" s="135">
        <f t="shared" si="283"/>
        <v>0</v>
      </c>
      <c r="W476" s="135">
        <f t="shared" si="284"/>
        <v>0</v>
      </c>
      <c r="X476" s="135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 x14ac:dyDescent="0.2">
      <c r="A477" s="44">
        <f t="shared" si="287"/>
        <v>460</v>
      </c>
      <c r="B477" s="44"/>
      <c r="C477" s="136">
        <v>39800</v>
      </c>
      <c r="E477" s="137" t="s">
        <v>310</v>
      </c>
      <c r="G477" s="43">
        <v>6.4</v>
      </c>
      <c r="H477" s="135" t="str">
        <f t="shared" si="270"/>
        <v>P, S, T &amp; D Plant - Demand</v>
      </c>
      <c r="I477" s="42">
        <f>'Dep. Res. Class'!K$212</f>
        <v>1716.8340441918742</v>
      </c>
      <c r="J477" s="135">
        <f t="shared" si="271"/>
        <v>776.23985878168992</v>
      </c>
      <c r="K477" s="135">
        <f t="shared" si="272"/>
        <v>443.86922346167842</v>
      </c>
      <c r="L477" s="135">
        <f t="shared" si="273"/>
        <v>23.346438651528214</v>
      </c>
      <c r="M477" s="135">
        <f t="shared" si="274"/>
        <v>248.67168935659609</v>
      </c>
      <c r="N477" s="135">
        <f t="shared" si="275"/>
        <v>224.70683394038133</v>
      </c>
      <c r="O477" s="135">
        <f t="shared" si="276"/>
        <v>0</v>
      </c>
      <c r="P477" s="135">
        <f t="shared" si="277"/>
        <v>0</v>
      </c>
      <c r="Q477" s="135">
        <f t="shared" si="278"/>
        <v>0</v>
      </c>
      <c r="R477" s="135">
        <f t="shared" si="279"/>
        <v>0</v>
      </c>
      <c r="S477" s="135">
        <f t="shared" si="280"/>
        <v>0</v>
      </c>
      <c r="T477" s="135">
        <f t="shared" si="281"/>
        <v>0</v>
      </c>
      <c r="U477" s="135">
        <f t="shared" si="282"/>
        <v>0</v>
      </c>
      <c r="V477" s="135">
        <f t="shared" si="283"/>
        <v>0</v>
      </c>
      <c r="W477" s="135">
        <f t="shared" si="284"/>
        <v>0</v>
      </c>
      <c r="X477" s="135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 x14ac:dyDescent="0.2">
      <c r="A478" s="44">
        <f t="shared" si="287"/>
        <v>461</v>
      </c>
      <c r="B478" s="44"/>
      <c r="C478" s="136">
        <v>39900</v>
      </c>
      <c r="E478" s="137" t="s">
        <v>311</v>
      </c>
      <c r="G478" s="43">
        <v>6.4</v>
      </c>
      <c r="H478" s="135" t="str">
        <f t="shared" si="270"/>
        <v>P, S, T &amp; D Plant - Demand</v>
      </c>
      <c r="I478" s="42">
        <f>'Dep. Res. Class'!K$213</f>
        <v>5073.7533054525966</v>
      </c>
      <c r="J478" s="135">
        <f t="shared" si="271"/>
        <v>2294.0187857071019</v>
      </c>
      <c r="K478" s="135">
        <f t="shared" si="272"/>
        <v>1311.765075573999</v>
      </c>
      <c r="L478" s="135">
        <f t="shared" si="273"/>
        <v>68.995643859389261</v>
      </c>
      <c r="M478" s="135">
        <f t="shared" si="274"/>
        <v>734.89852447526528</v>
      </c>
      <c r="N478" s="135">
        <f t="shared" si="275"/>
        <v>664.07527583684066</v>
      </c>
      <c r="O478" s="135">
        <f t="shared" si="276"/>
        <v>0</v>
      </c>
      <c r="P478" s="135">
        <f t="shared" si="277"/>
        <v>0</v>
      </c>
      <c r="Q478" s="135">
        <f t="shared" si="278"/>
        <v>0</v>
      </c>
      <c r="R478" s="135">
        <f t="shared" si="279"/>
        <v>0</v>
      </c>
      <c r="S478" s="135">
        <f t="shared" si="280"/>
        <v>0</v>
      </c>
      <c r="T478" s="135">
        <f t="shared" si="281"/>
        <v>0</v>
      </c>
      <c r="U478" s="135">
        <f t="shared" si="282"/>
        <v>0</v>
      </c>
      <c r="V478" s="135">
        <f t="shared" si="283"/>
        <v>0</v>
      </c>
      <c r="W478" s="135">
        <f t="shared" si="284"/>
        <v>0</v>
      </c>
      <c r="X478" s="135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 x14ac:dyDescent="0.2">
      <c r="A479" s="44">
        <f t="shared" si="287"/>
        <v>462</v>
      </c>
      <c r="B479" s="44"/>
      <c r="C479" s="136">
        <v>39901</v>
      </c>
      <c r="E479" s="137" t="s">
        <v>312</v>
      </c>
      <c r="G479" s="43">
        <v>6.4</v>
      </c>
      <c r="H479" s="135" t="str">
        <f t="shared" si="270"/>
        <v>P, S, T &amp; D Plant - Demand</v>
      </c>
      <c r="I479" s="42">
        <f>'Dep. Res. Class'!K$214</f>
        <v>803058.52857069788</v>
      </c>
      <c r="J479" s="135">
        <f t="shared" si="271"/>
        <v>363090.44599856652</v>
      </c>
      <c r="K479" s="135">
        <f t="shared" si="272"/>
        <v>207622.26068200939</v>
      </c>
      <c r="L479" s="135">
        <f t="shared" si="273"/>
        <v>10920.424565373405</v>
      </c>
      <c r="M479" s="135">
        <f t="shared" si="274"/>
        <v>116317.54485967042</v>
      </c>
      <c r="N479" s="135">
        <f t="shared" si="275"/>
        <v>105107.85246507805</v>
      </c>
      <c r="O479" s="135">
        <f t="shared" si="276"/>
        <v>0</v>
      </c>
      <c r="P479" s="135">
        <f t="shared" si="277"/>
        <v>0</v>
      </c>
      <c r="Q479" s="135">
        <f t="shared" si="278"/>
        <v>0</v>
      </c>
      <c r="R479" s="135">
        <f t="shared" si="279"/>
        <v>0</v>
      </c>
      <c r="S479" s="135">
        <f t="shared" si="280"/>
        <v>0</v>
      </c>
      <c r="T479" s="135">
        <f t="shared" si="281"/>
        <v>0</v>
      </c>
      <c r="U479" s="135">
        <f t="shared" si="282"/>
        <v>0</v>
      </c>
      <c r="V479" s="135">
        <f t="shared" si="283"/>
        <v>0</v>
      </c>
      <c r="W479" s="135">
        <f t="shared" si="284"/>
        <v>0</v>
      </c>
      <c r="X479" s="135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 x14ac:dyDescent="0.2">
      <c r="A480" s="44">
        <f t="shared" si="287"/>
        <v>463</v>
      </c>
      <c r="B480" s="44"/>
      <c r="C480" s="136">
        <v>39902</v>
      </c>
      <c r="E480" s="137" t="s">
        <v>313</v>
      </c>
      <c r="G480" s="43">
        <v>6.4</v>
      </c>
      <c r="H480" s="135" t="str">
        <f t="shared" si="270"/>
        <v>P, S, T &amp; D Plant - Demand</v>
      </c>
      <c r="I480" s="42">
        <f>'Dep. Res. Class'!K$215</f>
        <v>583132.56593667564</v>
      </c>
      <c r="J480" s="135">
        <f t="shared" si="271"/>
        <v>263654.33640195284</v>
      </c>
      <c r="K480" s="135">
        <f t="shared" si="272"/>
        <v>150762.73684878112</v>
      </c>
      <c r="L480" s="135">
        <f t="shared" si="273"/>
        <v>7929.7522800213728</v>
      </c>
      <c r="M480" s="135">
        <f t="shared" si="274"/>
        <v>84462.770749968637</v>
      </c>
      <c r="N480" s="135">
        <f t="shared" si="275"/>
        <v>76322.969655951572</v>
      </c>
      <c r="O480" s="135">
        <f t="shared" si="276"/>
        <v>0</v>
      </c>
      <c r="P480" s="135">
        <f t="shared" si="277"/>
        <v>0</v>
      </c>
      <c r="Q480" s="135">
        <f t="shared" si="278"/>
        <v>0</v>
      </c>
      <c r="R480" s="135">
        <f t="shared" si="279"/>
        <v>0</v>
      </c>
      <c r="S480" s="135">
        <f t="shared" si="280"/>
        <v>0</v>
      </c>
      <c r="T480" s="135">
        <f t="shared" si="281"/>
        <v>0</v>
      </c>
      <c r="U480" s="135">
        <f t="shared" si="282"/>
        <v>0</v>
      </c>
      <c r="V480" s="135">
        <f t="shared" si="283"/>
        <v>0</v>
      </c>
      <c r="W480" s="135">
        <f t="shared" si="284"/>
        <v>0</v>
      </c>
      <c r="X480" s="135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 x14ac:dyDescent="0.2">
      <c r="A481" s="44">
        <f t="shared" si="287"/>
        <v>464</v>
      </c>
      <c r="B481" s="44"/>
      <c r="C481" s="136">
        <v>39903</v>
      </c>
      <c r="E481" s="137" t="s">
        <v>314</v>
      </c>
      <c r="G481" s="43">
        <v>6.4</v>
      </c>
      <c r="H481" s="135" t="str">
        <f t="shared" si="270"/>
        <v>P, S, T &amp; D Plant - Demand</v>
      </c>
      <c r="I481" s="42">
        <f>'Dep. Res. Class'!K$216</f>
        <v>80687.649825094602</v>
      </c>
      <c r="J481" s="135">
        <f t="shared" si="271"/>
        <v>36481.668171450816</v>
      </c>
      <c r="K481" s="135">
        <f t="shared" si="272"/>
        <v>20860.935622738558</v>
      </c>
      <c r="L481" s="135">
        <f t="shared" si="273"/>
        <v>1097.2343383744267</v>
      </c>
      <c r="M481" s="135">
        <f t="shared" si="274"/>
        <v>11687.055170008784</v>
      </c>
      <c r="N481" s="135">
        <f t="shared" si="275"/>
        <v>10560.756522522008</v>
      </c>
      <c r="O481" s="135">
        <f t="shared" si="276"/>
        <v>0</v>
      </c>
      <c r="P481" s="135">
        <f t="shared" si="277"/>
        <v>0</v>
      </c>
      <c r="Q481" s="135">
        <f t="shared" si="278"/>
        <v>0</v>
      </c>
      <c r="R481" s="135">
        <f t="shared" si="279"/>
        <v>0</v>
      </c>
      <c r="S481" s="135">
        <f t="shared" si="280"/>
        <v>0</v>
      </c>
      <c r="T481" s="135">
        <f t="shared" si="281"/>
        <v>0</v>
      </c>
      <c r="U481" s="135">
        <f t="shared" si="282"/>
        <v>0</v>
      </c>
      <c r="V481" s="135">
        <f t="shared" si="283"/>
        <v>0</v>
      </c>
      <c r="W481" s="135">
        <f t="shared" si="284"/>
        <v>0</v>
      </c>
      <c r="X481" s="135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 x14ac:dyDescent="0.2">
      <c r="A482" s="44">
        <f t="shared" si="287"/>
        <v>465</v>
      </c>
      <c r="B482" s="44"/>
      <c r="C482" s="136">
        <v>39904</v>
      </c>
      <c r="E482" s="137" t="s">
        <v>315</v>
      </c>
      <c r="G482" s="43">
        <v>6.4</v>
      </c>
      <c r="H482" s="135" t="str">
        <f t="shared" si="270"/>
        <v>P, S, T &amp; D Plant - Demand</v>
      </c>
      <c r="I482" s="42">
        <f>'Dep. Res. Class'!K$217</f>
        <v>0</v>
      </c>
      <c r="J482" s="135">
        <f t="shared" si="271"/>
        <v>0</v>
      </c>
      <c r="K482" s="135">
        <f t="shared" si="272"/>
        <v>0</v>
      </c>
      <c r="L482" s="135">
        <f t="shared" si="273"/>
        <v>0</v>
      </c>
      <c r="M482" s="135">
        <f t="shared" si="274"/>
        <v>0</v>
      </c>
      <c r="N482" s="135">
        <f t="shared" si="275"/>
        <v>0</v>
      </c>
      <c r="O482" s="135">
        <f t="shared" si="276"/>
        <v>0</v>
      </c>
      <c r="P482" s="135">
        <f t="shared" si="277"/>
        <v>0</v>
      </c>
      <c r="Q482" s="135">
        <f t="shared" si="278"/>
        <v>0</v>
      </c>
      <c r="R482" s="135">
        <f t="shared" si="279"/>
        <v>0</v>
      </c>
      <c r="S482" s="135">
        <f t="shared" si="280"/>
        <v>0</v>
      </c>
      <c r="T482" s="135">
        <f t="shared" si="281"/>
        <v>0</v>
      </c>
      <c r="U482" s="135">
        <f t="shared" si="282"/>
        <v>0</v>
      </c>
      <c r="V482" s="135">
        <f t="shared" si="283"/>
        <v>0</v>
      </c>
      <c r="W482" s="135">
        <f t="shared" si="284"/>
        <v>0</v>
      </c>
      <c r="X482" s="135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 x14ac:dyDescent="0.2">
      <c r="A483" s="44">
        <f t="shared" si="287"/>
        <v>466</v>
      </c>
      <c r="B483" s="44"/>
      <c r="C483" s="136">
        <v>39905</v>
      </c>
      <c r="E483" s="137" t="s">
        <v>316</v>
      </c>
      <c r="G483" s="43">
        <v>6.4</v>
      </c>
      <c r="H483" s="135" t="str">
        <f t="shared" si="270"/>
        <v>P, S, T &amp; D Plant - Demand</v>
      </c>
      <c r="I483" s="42">
        <f>'Dep. Res. Class'!K$218</f>
        <v>0</v>
      </c>
      <c r="J483" s="135">
        <f t="shared" si="271"/>
        <v>0</v>
      </c>
      <c r="K483" s="135">
        <f t="shared" si="272"/>
        <v>0</v>
      </c>
      <c r="L483" s="135">
        <f t="shared" si="273"/>
        <v>0</v>
      </c>
      <c r="M483" s="135">
        <f t="shared" si="274"/>
        <v>0</v>
      </c>
      <c r="N483" s="135">
        <f t="shared" si="275"/>
        <v>0</v>
      </c>
      <c r="O483" s="135">
        <f t="shared" si="276"/>
        <v>0</v>
      </c>
      <c r="P483" s="135">
        <f t="shared" si="277"/>
        <v>0</v>
      </c>
      <c r="Q483" s="135">
        <f t="shared" si="278"/>
        <v>0</v>
      </c>
      <c r="R483" s="135">
        <f t="shared" si="279"/>
        <v>0</v>
      </c>
      <c r="S483" s="135">
        <f t="shared" si="280"/>
        <v>0</v>
      </c>
      <c r="T483" s="135">
        <f t="shared" si="281"/>
        <v>0</v>
      </c>
      <c r="U483" s="135">
        <f t="shared" si="282"/>
        <v>0</v>
      </c>
      <c r="V483" s="135">
        <f t="shared" si="283"/>
        <v>0</v>
      </c>
      <c r="W483" s="135">
        <f t="shared" si="284"/>
        <v>0</v>
      </c>
      <c r="X483" s="135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 x14ac:dyDescent="0.2">
      <c r="A484" s="44">
        <f t="shared" si="287"/>
        <v>467</v>
      </c>
      <c r="B484" s="44"/>
      <c r="C484" s="136">
        <v>39906</v>
      </c>
      <c r="E484" s="137" t="s">
        <v>317</v>
      </c>
      <c r="G484" s="43">
        <v>6.4</v>
      </c>
      <c r="H484" s="135" t="str">
        <f t="shared" si="270"/>
        <v>P, S, T &amp; D Plant - Demand</v>
      </c>
      <c r="I484" s="42">
        <f>'Dep. Res. Class'!K$219</f>
        <v>56555.745403386136</v>
      </c>
      <c r="J484" s="135">
        <f t="shared" si="271"/>
        <v>25570.802241332585</v>
      </c>
      <c r="K484" s="135">
        <f t="shared" si="272"/>
        <v>14621.887816951881</v>
      </c>
      <c r="L484" s="135">
        <f t="shared" si="273"/>
        <v>769.07563949963082</v>
      </c>
      <c r="M484" s="135">
        <f t="shared" si="274"/>
        <v>8191.7135787585748</v>
      </c>
      <c r="N484" s="135">
        <f t="shared" si="275"/>
        <v>7402.2661268434576</v>
      </c>
      <c r="O484" s="135">
        <f t="shared" si="276"/>
        <v>0</v>
      </c>
      <c r="P484" s="135">
        <f t="shared" si="277"/>
        <v>0</v>
      </c>
      <c r="Q484" s="135">
        <f t="shared" si="278"/>
        <v>0</v>
      </c>
      <c r="R484" s="135">
        <f t="shared" si="279"/>
        <v>0</v>
      </c>
      <c r="S484" s="135">
        <f t="shared" si="280"/>
        <v>0</v>
      </c>
      <c r="T484" s="135">
        <f t="shared" si="281"/>
        <v>0</v>
      </c>
      <c r="U484" s="135">
        <f t="shared" si="282"/>
        <v>0</v>
      </c>
      <c r="V484" s="135">
        <f t="shared" si="283"/>
        <v>0</v>
      </c>
      <c r="W484" s="135">
        <f t="shared" si="284"/>
        <v>0</v>
      </c>
      <c r="X484" s="135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 x14ac:dyDescent="0.2">
      <c r="A485" s="44">
        <f t="shared" si="287"/>
        <v>468</v>
      </c>
      <c r="B485" s="44"/>
      <c r="C485" s="136">
        <v>39907</v>
      </c>
      <c r="E485" s="137" t="s">
        <v>318</v>
      </c>
      <c r="G485" s="43">
        <v>6.4</v>
      </c>
      <c r="H485" s="135" t="str">
        <f t="shared" si="270"/>
        <v>P, S, T &amp; D Plant - Demand</v>
      </c>
      <c r="I485" s="42">
        <f>'Dep. Res. Class'!K$220</f>
        <v>55279.161806394142</v>
      </c>
      <c r="J485" s="135">
        <f t="shared" si="271"/>
        <v>24993.614787248443</v>
      </c>
      <c r="K485" s="135">
        <f t="shared" si="272"/>
        <v>14291.840674773108</v>
      </c>
      <c r="L485" s="135">
        <f t="shared" si="273"/>
        <v>751.71596473575482</v>
      </c>
      <c r="M485" s="135">
        <f t="shared" si="274"/>
        <v>8006.8091608022396</v>
      </c>
      <c r="N485" s="135">
        <f t="shared" si="275"/>
        <v>7235.1812188345875</v>
      </c>
      <c r="O485" s="135">
        <f t="shared" si="276"/>
        <v>0</v>
      </c>
      <c r="P485" s="135">
        <f t="shared" si="277"/>
        <v>0</v>
      </c>
      <c r="Q485" s="135">
        <f t="shared" si="278"/>
        <v>0</v>
      </c>
      <c r="R485" s="135">
        <f t="shared" si="279"/>
        <v>0</v>
      </c>
      <c r="S485" s="135">
        <f t="shared" si="280"/>
        <v>0</v>
      </c>
      <c r="T485" s="135">
        <f t="shared" si="281"/>
        <v>0</v>
      </c>
      <c r="U485" s="135">
        <f t="shared" si="282"/>
        <v>0</v>
      </c>
      <c r="V485" s="135">
        <f t="shared" si="283"/>
        <v>0</v>
      </c>
      <c r="W485" s="135">
        <f t="shared" si="284"/>
        <v>0</v>
      </c>
      <c r="X485" s="135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 x14ac:dyDescent="0.2">
      <c r="A486" s="44">
        <f t="shared" si="287"/>
        <v>469</v>
      </c>
      <c r="B486" s="44"/>
      <c r="C486" s="136">
        <v>39908</v>
      </c>
      <c r="E486" s="137" t="s">
        <v>319</v>
      </c>
      <c r="G486" s="43">
        <v>6.4</v>
      </c>
      <c r="H486" s="135" t="str">
        <f t="shared" si="270"/>
        <v>P, S, T &amp; D Plant - Demand</v>
      </c>
      <c r="I486" s="42">
        <f>'Dep. Res. Class'!K$221</f>
        <v>1389.3164038387497</v>
      </c>
      <c r="J486" s="135">
        <f t="shared" si="271"/>
        <v>628.15784249345245</v>
      </c>
      <c r="K486" s="135">
        <f t="shared" si="272"/>
        <v>359.19301309332468</v>
      </c>
      <c r="L486" s="135">
        <f t="shared" si="273"/>
        <v>18.892676493406107</v>
      </c>
      <c r="M486" s="135">
        <f t="shared" si="274"/>
        <v>201.23299532776585</v>
      </c>
      <c r="N486" s="135">
        <f t="shared" si="275"/>
        <v>181.83987643080039</v>
      </c>
      <c r="O486" s="135">
        <f t="shared" si="276"/>
        <v>0</v>
      </c>
      <c r="P486" s="135">
        <f t="shared" si="277"/>
        <v>0</v>
      </c>
      <c r="Q486" s="135">
        <f t="shared" si="278"/>
        <v>0</v>
      </c>
      <c r="R486" s="135">
        <f t="shared" si="279"/>
        <v>0</v>
      </c>
      <c r="S486" s="135">
        <f t="shared" si="280"/>
        <v>0</v>
      </c>
      <c r="T486" s="135">
        <f t="shared" si="281"/>
        <v>0</v>
      </c>
      <c r="U486" s="135">
        <f t="shared" si="282"/>
        <v>0</v>
      </c>
      <c r="V486" s="135">
        <f t="shared" si="283"/>
        <v>0</v>
      </c>
      <c r="W486" s="135">
        <f t="shared" si="284"/>
        <v>0</v>
      </c>
      <c r="X486" s="135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 x14ac:dyDescent="0.2">
      <c r="A487" s="44">
        <f t="shared" si="287"/>
        <v>470</v>
      </c>
      <c r="B487" s="44"/>
      <c r="C487" s="136">
        <v>39909</v>
      </c>
      <c r="E487" s="137" t="s">
        <v>320</v>
      </c>
      <c r="G487" s="43">
        <v>6.4</v>
      </c>
      <c r="H487" s="135" t="str">
        <f t="shared" si="270"/>
        <v>P, S, T &amp; D Plant - Demand</v>
      </c>
      <c r="I487" s="42">
        <f>'Dep. Res. Class'!K$222</f>
        <v>1519175.4919743331</v>
      </c>
      <c r="J487" s="135">
        <f t="shared" si="271"/>
        <v>686871.61309749039</v>
      </c>
      <c r="K487" s="135">
        <f t="shared" si="272"/>
        <v>392766.70229478437</v>
      </c>
      <c r="L487" s="135">
        <f t="shared" si="273"/>
        <v>20658.570666321262</v>
      </c>
      <c r="M487" s="135">
        <f t="shared" si="274"/>
        <v>220042.19761160269</v>
      </c>
      <c r="N487" s="135">
        <f t="shared" si="275"/>
        <v>198836.40830413427</v>
      </c>
      <c r="O487" s="135">
        <f t="shared" si="276"/>
        <v>0</v>
      </c>
      <c r="P487" s="135">
        <f t="shared" si="277"/>
        <v>0</v>
      </c>
      <c r="Q487" s="135">
        <f t="shared" si="278"/>
        <v>0</v>
      </c>
      <c r="R487" s="135">
        <f t="shared" si="279"/>
        <v>0</v>
      </c>
      <c r="S487" s="135">
        <f t="shared" si="280"/>
        <v>0</v>
      </c>
      <c r="T487" s="135">
        <f t="shared" si="281"/>
        <v>0</v>
      </c>
      <c r="U487" s="135">
        <f t="shared" si="282"/>
        <v>0</v>
      </c>
      <c r="V487" s="135">
        <f t="shared" si="283"/>
        <v>0</v>
      </c>
      <c r="W487" s="135">
        <f t="shared" si="284"/>
        <v>0</v>
      </c>
      <c r="X487" s="135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 x14ac:dyDescent="0.2">
      <c r="A488" s="44">
        <f t="shared" si="287"/>
        <v>471</v>
      </c>
      <c r="B488" s="44"/>
      <c r="C488" s="136">
        <v>39924</v>
      </c>
      <c r="E488" s="137" t="s">
        <v>321</v>
      </c>
      <c r="G488" s="43">
        <v>6.4</v>
      </c>
      <c r="H488" s="135" t="str">
        <f t="shared" si="270"/>
        <v>P, S, T &amp; D Plant - Demand</v>
      </c>
      <c r="I488" s="42">
        <f>'Dep. Res. Class'!K$223</f>
        <v>0</v>
      </c>
      <c r="J488" s="135">
        <f t="shared" si="271"/>
        <v>0</v>
      </c>
      <c r="K488" s="135">
        <f t="shared" si="272"/>
        <v>0</v>
      </c>
      <c r="L488" s="135">
        <f t="shared" si="273"/>
        <v>0</v>
      </c>
      <c r="M488" s="135">
        <f t="shared" si="274"/>
        <v>0</v>
      </c>
      <c r="N488" s="135">
        <f t="shared" si="275"/>
        <v>0</v>
      </c>
      <c r="O488" s="135">
        <f t="shared" si="276"/>
        <v>0</v>
      </c>
      <c r="P488" s="135">
        <f t="shared" si="277"/>
        <v>0</v>
      </c>
      <c r="Q488" s="135">
        <f t="shared" si="278"/>
        <v>0</v>
      </c>
      <c r="R488" s="135">
        <f t="shared" si="279"/>
        <v>0</v>
      </c>
      <c r="S488" s="135">
        <f t="shared" si="280"/>
        <v>0</v>
      </c>
      <c r="T488" s="135">
        <f t="shared" si="281"/>
        <v>0</v>
      </c>
      <c r="U488" s="135">
        <f t="shared" si="282"/>
        <v>0</v>
      </c>
      <c r="V488" s="135">
        <f t="shared" si="283"/>
        <v>0</v>
      </c>
      <c r="W488" s="135">
        <f t="shared" si="284"/>
        <v>0</v>
      </c>
      <c r="X488" s="135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 x14ac:dyDescent="0.2">
      <c r="A489" s="44">
        <f t="shared" si="287"/>
        <v>472</v>
      </c>
      <c r="B489" s="44"/>
      <c r="C489" s="146"/>
      <c r="E489" s="137" t="s">
        <v>355</v>
      </c>
      <c r="G489" s="43">
        <v>6.4</v>
      </c>
      <c r="H489" s="135" t="str">
        <f t="shared" si="270"/>
        <v>P, S, T &amp; D Plant - Demand</v>
      </c>
      <c r="I489" s="42">
        <f>'Dep. Res. Class'!K$224</f>
        <v>0</v>
      </c>
      <c r="J489" s="135">
        <f t="shared" si="271"/>
        <v>0</v>
      </c>
      <c r="K489" s="135">
        <f t="shared" si="272"/>
        <v>0</v>
      </c>
      <c r="L489" s="135">
        <f t="shared" si="273"/>
        <v>0</v>
      </c>
      <c r="M489" s="135">
        <f t="shared" si="274"/>
        <v>0</v>
      </c>
      <c r="N489" s="135">
        <f t="shared" si="275"/>
        <v>0</v>
      </c>
      <c r="O489" s="135">
        <f t="shared" si="276"/>
        <v>0</v>
      </c>
      <c r="P489" s="135">
        <f t="shared" si="277"/>
        <v>0</v>
      </c>
      <c r="Q489" s="135">
        <f t="shared" si="278"/>
        <v>0</v>
      </c>
      <c r="R489" s="135">
        <f t="shared" si="279"/>
        <v>0</v>
      </c>
      <c r="S489" s="135">
        <f t="shared" si="280"/>
        <v>0</v>
      </c>
      <c r="T489" s="135">
        <f t="shared" si="281"/>
        <v>0</v>
      </c>
      <c r="U489" s="135">
        <f t="shared" si="282"/>
        <v>0</v>
      </c>
      <c r="V489" s="135">
        <f t="shared" si="283"/>
        <v>0</v>
      </c>
      <c r="W489" s="135">
        <f t="shared" si="284"/>
        <v>0</v>
      </c>
      <c r="X489" s="135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 x14ac:dyDescent="0.2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0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 x14ac:dyDescent="0.2">
      <c r="A491" s="44">
        <f t="shared" si="287"/>
        <v>474</v>
      </c>
      <c r="B491" s="44"/>
      <c r="C491" s="44"/>
      <c r="D491" s="44" t="s">
        <v>149</v>
      </c>
      <c r="E491" s="44"/>
      <c r="G491" s="43"/>
      <c r="H491" s="44"/>
      <c r="I491" s="42">
        <f>'Dep. Res. Class'!K$226</f>
        <v>3538858.9311775025</v>
      </c>
      <c r="J491" s="135">
        <f>SUM(J455:J489)</f>
        <v>1600040.1240171008</v>
      </c>
      <c r="K491" s="135">
        <f t="shared" ref="K491:X491" si="288">SUM(K455:K489)</f>
        <v>914934.42306566425</v>
      </c>
      <c r="L491" s="135">
        <f t="shared" si="288"/>
        <v>48123.319322944793</v>
      </c>
      <c r="M491" s="135">
        <f t="shared" si="288"/>
        <v>512579.55408544827</v>
      </c>
      <c r="N491" s="135">
        <f t="shared" si="288"/>
        <v>463181.51068634447</v>
      </c>
      <c r="O491" s="135">
        <f t="shared" si="288"/>
        <v>0</v>
      </c>
      <c r="P491" s="135">
        <f t="shared" si="288"/>
        <v>0</v>
      </c>
      <c r="Q491" s="135">
        <f t="shared" si="288"/>
        <v>0</v>
      </c>
      <c r="R491" s="135">
        <f t="shared" si="288"/>
        <v>0</v>
      </c>
      <c r="S491" s="135">
        <f t="shared" si="288"/>
        <v>0</v>
      </c>
      <c r="T491" s="135">
        <f t="shared" si="288"/>
        <v>0</v>
      </c>
      <c r="U491" s="135">
        <f t="shared" si="288"/>
        <v>0</v>
      </c>
      <c r="V491" s="135">
        <f t="shared" si="288"/>
        <v>0</v>
      </c>
      <c r="W491" s="135">
        <f t="shared" si="288"/>
        <v>0</v>
      </c>
      <c r="X491" s="135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 x14ac:dyDescent="0.2">
      <c r="A492" s="44">
        <f t="shared" si="287"/>
        <v>475</v>
      </c>
      <c r="B492" s="44"/>
      <c r="C492" s="44"/>
      <c r="D492" s="44"/>
      <c r="E492" s="44"/>
      <c r="G492" s="43"/>
      <c r="H492" s="135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 x14ac:dyDescent="0.2">
      <c r="A493" s="44">
        <f t="shared" si="287"/>
        <v>476</v>
      </c>
      <c r="B493" s="44"/>
      <c r="C493" s="44"/>
      <c r="D493" s="44" t="s">
        <v>352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 x14ac:dyDescent="0.2">
      <c r="A494" s="44">
        <f t="shared" si="287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 x14ac:dyDescent="0.2">
      <c r="A495" s="44">
        <f t="shared" si="287"/>
        <v>478</v>
      </c>
      <c r="B495" s="44"/>
      <c r="C495" s="44"/>
      <c r="D495" s="44" t="s">
        <v>148</v>
      </c>
      <c r="E495" s="44"/>
      <c r="G495" s="43"/>
      <c r="H495" s="135"/>
      <c r="I495" s="42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 x14ac:dyDescent="0.2">
      <c r="A496" s="44">
        <f t="shared" si="287"/>
        <v>479</v>
      </c>
      <c r="B496" s="44"/>
      <c r="C496" s="44"/>
      <c r="D496" s="44"/>
      <c r="E496" s="44"/>
      <c r="G496" s="43"/>
      <c r="H496" s="135"/>
      <c r="I496" s="42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 x14ac:dyDescent="0.2">
      <c r="A497" s="44">
        <f t="shared" si="287"/>
        <v>480</v>
      </c>
      <c r="B497" s="44"/>
      <c r="C497" s="138">
        <v>37400</v>
      </c>
      <c r="E497" s="137" t="s">
        <v>115</v>
      </c>
      <c r="G497" s="43">
        <v>6.4</v>
      </c>
      <c r="H497" s="135" t="str">
        <f t="shared" ref="H497:H531" si="289">VLOOKUP($G497,alloc,3)</f>
        <v>P, S, T &amp; D Plant - Demand</v>
      </c>
      <c r="I497" s="42">
        <f>'Dep. Res. Class'!K$232</f>
        <v>0</v>
      </c>
      <c r="J497" s="135">
        <f t="shared" ref="J497:J531" si="290">$I497*VLOOKUP($G497,alloc,6)</f>
        <v>0</v>
      </c>
      <c r="K497" s="135">
        <f t="shared" ref="K497:K531" si="291">$I497*VLOOKUP($G497,alloc,7)</f>
        <v>0</v>
      </c>
      <c r="L497" s="135">
        <f t="shared" ref="L497:L531" si="292">$I497*VLOOKUP($G497,alloc,8)</f>
        <v>0</v>
      </c>
      <c r="M497" s="135">
        <f t="shared" ref="M497:M531" si="293">$I497*VLOOKUP($G497,alloc,9)</f>
        <v>0</v>
      </c>
      <c r="N497" s="135">
        <f t="shared" ref="N497:N531" si="294">$I497*VLOOKUP($G497,alloc,10)</f>
        <v>0</v>
      </c>
      <c r="O497" s="135">
        <f t="shared" ref="O497:O531" si="295">$I497*VLOOKUP($G497,alloc,11)</f>
        <v>0</v>
      </c>
      <c r="P497" s="135">
        <f t="shared" ref="P497:P531" si="296">$I497*VLOOKUP($G497,alloc,12)</f>
        <v>0</v>
      </c>
      <c r="Q497" s="135">
        <f t="shared" ref="Q497:Q531" si="297">$I497*VLOOKUP($G497,alloc,13)</f>
        <v>0</v>
      </c>
      <c r="R497" s="135">
        <f t="shared" ref="R497:R531" si="298">$I497*VLOOKUP($G497,alloc,14)</f>
        <v>0</v>
      </c>
      <c r="S497" s="135">
        <f t="shared" ref="S497:S531" si="299">$I497*VLOOKUP($G497,alloc,15)</f>
        <v>0</v>
      </c>
      <c r="T497" s="135">
        <f t="shared" ref="T497:T531" si="300">$I497*VLOOKUP($G497,alloc,16)</f>
        <v>0</v>
      </c>
      <c r="U497" s="135">
        <f t="shared" ref="U497:U531" si="301">$I497*VLOOKUP($G497,alloc,17)</f>
        <v>0</v>
      </c>
      <c r="V497" s="135">
        <f t="shared" ref="V497:V531" si="302">$I497*VLOOKUP($G497,alloc,18)</f>
        <v>0</v>
      </c>
      <c r="W497" s="135">
        <f t="shared" ref="W497:W531" si="303">$I497*VLOOKUP($G497,alloc,19)</f>
        <v>0</v>
      </c>
      <c r="X497" s="135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 x14ac:dyDescent="0.2">
      <c r="A498" s="44">
        <f t="shared" si="287"/>
        <v>481</v>
      </c>
      <c r="B498" s="44"/>
      <c r="C498" s="138">
        <v>39001</v>
      </c>
      <c r="E498" s="137" t="s">
        <v>291</v>
      </c>
      <c r="G498" s="43">
        <v>6.4</v>
      </c>
      <c r="H498" s="135" t="str">
        <f t="shared" si="289"/>
        <v>P, S, T &amp; D Plant - Demand</v>
      </c>
      <c r="I498" s="42">
        <f>'Dep. Res. Class'!K$233</f>
        <v>0</v>
      </c>
      <c r="J498" s="135">
        <f t="shared" si="290"/>
        <v>0</v>
      </c>
      <c r="K498" s="135">
        <f t="shared" si="291"/>
        <v>0</v>
      </c>
      <c r="L498" s="135">
        <f t="shared" si="292"/>
        <v>0</v>
      </c>
      <c r="M498" s="135">
        <f t="shared" si="293"/>
        <v>0</v>
      </c>
      <c r="N498" s="135">
        <f t="shared" si="294"/>
        <v>0</v>
      </c>
      <c r="O498" s="135">
        <f t="shared" si="295"/>
        <v>0</v>
      </c>
      <c r="P498" s="135">
        <f t="shared" si="296"/>
        <v>0</v>
      </c>
      <c r="Q498" s="135">
        <f t="shared" si="297"/>
        <v>0</v>
      </c>
      <c r="R498" s="135">
        <f t="shared" si="298"/>
        <v>0</v>
      </c>
      <c r="S498" s="135">
        <f t="shared" si="299"/>
        <v>0</v>
      </c>
      <c r="T498" s="135">
        <f t="shared" si="300"/>
        <v>0</v>
      </c>
      <c r="U498" s="135">
        <f t="shared" si="301"/>
        <v>0</v>
      </c>
      <c r="V498" s="135">
        <f t="shared" si="302"/>
        <v>0</v>
      </c>
      <c r="W498" s="135">
        <f t="shared" si="303"/>
        <v>0</v>
      </c>
      <c r="X498" s="135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 x14ac:dyDescent="0.2">
      <c r="A499" s="44">
        <f t="shared" si="287"/>
        <v>482</v>
      </c>
      <c r="B499" s="44"/>
      <c r="C499" s="138">
        <v>36602</v>
      </c>
      <c r="E499" s="137" t="s">
        <v>139</v>
      </c>
      <c r="G499" s="43">
        <v>6.4</v>
      </c>
      <c r="H499" s="135" t="str">
        <f t="shared" si="289"/>
        <v>P, S, T &amp; D Plant - Demand</v>
      </c>
      <c r="I499" s="42">
        <f>'Dep. Res. Class'!K$234</f>
        <v>123074.67110665714</v>
      </c>
      <c r="J499" s="135">
        <f t="shared" si="290"/>
        <v>55646.30177426595</v>
      </c>
      <c r="K499" s="135">
        <f t="shared" si="291"/>
        <v>31819.650173367605</v>
      </c>
      <c r="L499" s="135">
        <f t="shared" si="292"/>
        <v>1673.6359977653467</v>
      </c>
      <c r="M499" s="135">
        <f t="shared" si="293"/>
        <v>17826.525798832208</v>
      </c>
      <c r="N499" s="135">
        <f t="shared" si="294"/>
        <v>16108.557362426021</v>
      </c>
      <c r="O499" s="135">
        <f t="shared" si="295"/>
        <v>0</v>
      </c>
      <c r="P499" s="135">
        <f t="shared" si="296"/>
        <v>0</v>
      </c>
      <c r="Q499" s="135">
        <f t="shared" si="297"/>
        <v>0</v>
      </c>
      <c r="R499" s="135">
        <f t="shared" si="298"/>
        <v>0</v>
      </c>
      <c r="S499" s="135">
        <f t="shared" si="299"/>
        <v>0</v>
      </c>
      <c r="T499" s="135">
        <f t="shared" si="300"/>
        <v>0</v>
      </c>
      <c r="U499" s="135">
        <f t="shared" si="301"/>
        <v>0</v>
      </c>
      <c r="V499" s="135">
        <f t="shared" si="302"/>
        <v>0</v>
      </c>
      <c r="W499" s="135">
        <f t="shared" si="303"/>
        <v>0</v>
      </c>
      <c r="X499" s="135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 x14ac:dyDescent="0.2">
      <c r="A500" s="44">
        <f t="shared" si="287"/>
        <v>483</v>
      </c>
      <c r="B500" s="44"/>
      <c r="C500" s="138">
        <v>37503</v>
      </c>
      <c r="E500" s="137" t="s">
        <v>278</v>
      </c>
      <c r="G500" s="43">
        <v>6.4</v>
      </c>
      <c r="H500" s="135" t="str">
        <f t="shared" si="289"/>
        <v>P, S, T &amp; D Plant - Demand</v>
      </c>
      <c r="I500" s="42">
        <f>'Dep. Res. Class'!K$235</f>
        <v>0</v>
      </c>
      <c r="J500" s="135">
        <f t="shared" si="290"/>
        <v>0</v>
      </c>
      <c r="K500" s="135">
        <f t="shared" si="291"/>
        <v>0</v>
      </c>
      <c r="L500" s="135">
        <f t="shared" si="292"/>
        <v>0</v>
      </c>
      <c r="M500" s="135">
        <f t="shared" si="293"/>
        <v>0</v>
      </c>
      <c r="N500" s="135">
        <f t="shared" si="294"/>
        <v>0</v>
      </c>
      <c r="O500" s="135">
        <f t="shared" si="295"/>
        <v>0</v>
      </c>
      <c r="P500" s="135">
        <f t="shared" si="296"/>
        <v>0</v>
      </c>
      <c r="Q500" s="135">
        <f t="shared" si="297"/>
        <v>0</v>
      </c>
      <c r="R500" s="135">
        <f t="shared" si="298"/>
        <v>0</v>
      </c>
      <c r="S500" s="135">
        <f t="shared" si="299"/>
        <v>0</v>
      </c>
      <c r="T500" s="135">
        <f t="shared" si="300"/>
        <v>0</v>
      </c>
      <c r="U500" s="135">
        <f t="shared" si="301"/>
        <v>0</v>
      </c>
      <c r="V500" s="135">
        <f t="shared" si="302"/>
        <v>0</v>
      </c>
      <c r="W500" s="135">
        <f t="shared" si="303"/>
        <v>0</v>
      </c>
      <c r="X500" s="135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 x14ac:dyDescent="0.2">
      <c r="A501" s="44">
        <f t="shared" si="287"/>
        <v>484</v>
      </c>
      <c r="B501" s="44"/>
      <c r="C501" s="138">
        <v>39004</v>
      </c>
      <c r="E501" s="137" t="s">
        <v>293</v>
      </c>
      <c r="G501" s="43">
        <v>6.4</v>
      </c>
      <c r="H501" s="135" t="str">
        <f t="shared" si="289"/>
        <v>P, S, T &amp; D Plant - Demand</v>
      </c>
      <c r="I501" s="42">
        <f>'Dep. Res. Class'!K$236</f>
        <v>0</v>
      </c>
      <c r="J501" s="135">
        <f t="shared" si="290"/>
        <v>0</v>
      </c>
      <c r="K501" s="135">
        <f t="shared" si="291"/>
        <v>0</v>
      </c>
      <c r="L501" s="135">
        <f t="shared" si="292"/>
        <v>0</v>
      </c>
      <c r="M501" s="135">
        <f t="shared" si="293"/>
        <v>0</v>
      </c>
      <c r="N501" s="135">
        <f t="shared" si="294"/>
        <v>0</v>
      </c>
      <c r="O501" s="135">
        <f t="shared" si="295"/>
        <v>0</v>
      </c>
      <c r="P501" s="135">
        <f t="shared" si="296"/>
        <v>0</v>
      </c>
      <c r="Q501" s="135">
        <f t="shared" si="297"/>
        <v>0</v>
      </c>
      <c r="R501" s="135">
        <f t="shared" si="298"/>
        <v>0</v>
      </c>
      <c r="S501" s="135">
        <f t="shared" si="299"/>
        <v>0</v>
      </c>
      <c r="T501" s="135">
        <f t="shared" si="300"/>
        <v>0</v>
      </c>
      <c r="U501" s="135">
        <f t="shared" si="301"/>
        <v>0</v>
      </c>
      <c r="V501" s="135">
        <f t="shared" si="302"/>
        <v>0</v>
      </c>
      <c r="W501" s="135">
        <f t="shared" si="303"/>
        <v>0</v>
      </c>
      <c r="X501" s="135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 x14ac:dyDescent="0.2">
      <c r="A502" s="44">
        <f t="shared" si="287"/>
        <v>485</v>
      </c>
      <c r="B502" s="44"/>
      <c r="C502" s="138">
        <v>39009</v>
      </c>
      <c r="E502" s="137" t="s">
        <v>294</v>
      </c>
      <c r="G502" s="43">
        <v>6.4</v>
      </c>
      <c r="H502" s="135" t="str">
        <f t="shared" si="289"/>
        <v>P, S, T &amp; D Plant - Demand</v>
      </c>
      <c r="I502" s="42">
        <f>'Dep. Res. Class'!K$237</f>
        <v>59953.524592090005</v>
      </c>
      <c r="J502" s="135">
        <f t="shared" si="290"/>
        <v>27107.055350090308</v>
      </c>
      <c r="K502" s="135">
        <f t="shared" si="291"/>
        <v>15500.34756970809</v>
      </c>
      <c r="L502" s="135">
        <f t="shared" si="292"/>
        <v>815.28048011825535</v>
      </c>
      <c r="M502" s="135">
        <f t="shared" si="293"/>
        <v>8683.8586953900376</v>
      </c>
      <c r="N502" s="135">
        <f t="shared" si="294"/>
        <v>7846.9824967833083</v>
      </c>
      <c r="O502" s="135">
        <f t="shared" si="295"/>
        <v>0</v>
      </c>
      <c r="P502" s="135">
        <f t="shared" si="296"/>
        <v>0</v>
      </c>
      <c r="Q502" s="135">
        <f t="shared" si="297"/>
        <v>0</v>
      </c>
      <c r="R502" s="135">
        <f t="shared" si="298"/>
        <v>0</v>
      </c>
      <c r="S502" s="135">
        <f t="shared" si="299"/>
        <v>0</v>
      </c>
      <c r="T502" s="135">
        <f t="shared" si="300"/>
        <v>0</v>
      </c>
      <c r="U502" s="135">
        <f t="shared" si="301"/>
        <v>0</v>
      </c>
      <c r="V502" s="135">
        <f t="shared" si="302"/>
        <v>0</v>
      </c>
      <c r="W502" s="135">
        <f t="shared" si="303"/>
        <v>0</v>
      </c>
      <c r="X502" s="135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 x14ac:dyDescent="0.2">
      <c r="A503" s="44">
        <f t="shared" si="287"/>
        <v>486</v>
      </c>
      <c r="B503" s="44"/>
      <c r="C503" s="138">
        <v>39100</v>
      </c>
      <c r="E503" s="137" t="s">
        <v>295</v>
      </c>
      <c r="G503" s="43">
        <v>6.4</v>
      </c>
      <c r="H503" s="135" t="str">
        <f t="shared" si="289"/>
        <v>P, S, T &amp; D Plant - Demand</v>
      </c>
      <c r="I503" s="42">
        <f>'Dep. Res. Class'!K$238</f>
        <v>32927.904023602896</v>
      </c>
      <c r="J503" s="135">
        <f t="shared" si="290"/>
        <v>14887.840589909667</v>
      </c>
      <c r="K503" s="135">
        <f t="shared" si="291"/>
        <v>8513.1601616491698</v>
      </c>
      <c r="L503" s="135">
        <f t="shared" si="292"/>
        <v>447.77146271718397</v>
      </c>
      <c r="M503" s="135">
        <f t="shared" si="293"/>
        <v>4769.3820775644335</v>
      </c>
      <c r="N503" s="135">
        <f t="shared" si="294"/>
        <v>4309.7497317624375</v>
      </c>
      <c r="O503" s="135">
        <f t="shared" si="295"/>
        <v>0</v>
      </c>
      <c r="P503" s="135">
        <f t="shared" si="296"/>
        <v>0</v>
      </c>
      <c r="Q503" s="135">
        <f t="shared" si="297"/>
        <v>0</v>
      </c>
      <c r="R503" s="135">
        <f t="shared" si="298"/>
        <v>0</v>
      </c>
      <c r="S503" s="135">
        <f t="shared" si="299"/>
        <v>0</v>
      </c>
      <c r="T503" s="135">
        <f t="shared" si="300"/>
        <v>0</v>
      </c>
      <c r="U503" s="135">
        <f t="shared" si="301"/>
        <v>0</v>
      </c>
      <c r="V503" s="135">
        <f t="shared" si="302"/>
        <v>0</v>
      </c>
      <c r="W503" s="135">
        <f t="shared" si="303"/>
        <v>0</v>
      </c>
      <c r="X503" s="135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 x14ac:dyDescent="0.2">
      <c r="A504" s="44">
        <f t="shared" si="287"/>
        <v>487</v>
      </c>
      <c r="B504" s="44"/>
      <c r="C504" s="138">
        <v>39102</v>
      </c>
      <c r="E504" s="137" t="s">
        <v>296</v>
      </c>
      <c r="G504" s="43">
        <v>6.4</v>
      </c>
      <c r="H504" s="135" t="str">
        <f t="shared" si="289"/>
        <v>P, S, T &amp; D Plant - Demand</v>
      </c>
      <c r="I504" s="42">
        <f>'Dep. Res. Class'!K$239</f>
        <v>0</v>
      </c>
      <c r="J504" s="135">
        <f t="shared" si="290"/>
        <v>0</v>
      </c>
      <c r="K504" s="135">
        <f t="shared" si="291"/>
        <v>0</v>
      </c>
      <c r="L504" s="135">
        <f t="shared" si="292"/>
        <v>0</v>
      </c>
      <c r="M504" s="135">
        <f t="shared" si="293"/>
        <v>0</v>
      </c>
      <c r="N504" s="135">
        <f t="shared" si="294"/>
        <v>0</v>
      </c>
      <c r="O504" s="135">
        <f t="shared" si="295"/>
        <v>0</v>
      </c>
      <c r="P504" s="135">
        <f t="shared" si="296"/>
        <v>0</v>
      </c>
      <c r="Q504" s="135">
        <f t="shared" si="297"/>
        <v>0</v>
      </c>
      <c r="R504" s="135">
        <f t="shared" si="298"/>
        <v>0</v>
      </c>
      <c r="S504" s="135">
        <f t="shared" si="299"/>
        <v>0</v>
      </c>
      <c r="T504" s="135">
        <f t="shared" si="300"/>
        <v>0</v>
      </c>
      <c r="U504" s="135">
        <f t="shared" si="301"/>
        <v>0</v>
      </c>
      <c r="V504" s="135">
        <f t="shared" si="302"/>
        <v>0</v>
      </c>
      <c r="W504" s="135">
        <f t="shared" si="303"/>
        <v>0</v>
      </c>
      <c r="X504" s="135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 x14ac:dyDescent="0.2">
      <c r="A505" s="44">
        <f t="shared" si="287"/>
        <v>488</v>
      </c>
      <c r="B505" s="44"/>
      <c r="C505" s="145">
        <v>39103</v>
      </c>
      <c r="E505" s="137" t="s">
        <v>297</v>
      </c>
      <c r="G505" s="43">
        <v>6.4</v>
      </c>
      <c r="H505" s="135" t="str">
        <f t="shared" si="289"/>
        <v>P, S, T &amp; D Plant - Demand</v>
      </c>
      <c r="I505" s="42">
        <f>'Dep. Res. Class'!K$240</f>
        <v>0</v>
      </c>
      <c r="J505" s="135">
        <f t="shared" si="290"/>
        <v>0</v>
      </c>
      <c r="K505" s="135">
        <f t="shared" si="291"/>
        <v>0</v>
      </c>
      <c r="L505" s="135">
        <f t="shared" si="292"/>
        <v>0</v>
      </c>
      <c r="M505" s="135">
        <f t="shared" si="293"/>
        <v>0</v>
      </c>
      <c r="N505" s="135">
        <f t="shared" si="294"/>
        <v>0</v>
      </c>
      <c r="O505" s="135">
        <f t="shared" si="295"/>
        <v>0</v>
      </c>
      <c r="P505" s="135">
        <f t="shared" si="296"/>
        <v>0</v>
      </c>
      <c r="Q505" s="135">
        <f t="shared" si="297"/>
        <v>0</v>
      </c>
      <c r="R505" s="135">
        <f t="shared" si="298"/>
        <v>0</v>
      </c>
      <c r="S505" s="135">
        <f t="shared" si="299"/>
        <v>0</v>
      </c>
      <c r="T505" s="135">
        <f t="shared" si="300"/>
        <v>0</v>
      </c>
      <c r="U505" s="135">
        <f t="shared" si="301"/>
        <v>0</v>
      </c>
      <c r="V505" s="135">
        <f t="shared" si="302"/>
        <v>0</v>
      </c>
      <c r="W505" s="135">
        <f t="shared" si="303"/>
        <v>0</v>
      </c>
      <c r="X505" s="135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 x14ac:dyDescent="0.2">
      <c r="A506" s="44">
        <f t="shared" si="287"/>
        <v>489</v>
      </c>
      <c r="B506" s="44"/>
      <c r="C506" s="138">
        <v>39200</v>
      </c>
      <c r="E506" s="137" t="s">
        <v>298</v>
      </c>
      <c r="G506" s="43">
        <v>6.4</v>
      </c>
      <c r="H506" s="135" t="str">
        <f t="shared" si="289"/>
        <v>P, S, T &amp; D Plant - Demand</v>
      </c>
      <c r="I506" s="42">
        <f>'Dep. Res. Class'!K$241</f>
        <v>1343.8007467721802</v>
      </c>
      <c r="J506" s="135">
        <f t="shared" si="290"/>
        <v>607.57864479333909</v>
      </c>
      <c r="K506" s="135">
        <f t="shared" si="291"/>
        <v>347.42542296087487</v>
      </c>
      <c r="L506" s="135">
        <f t="shared" si="292"/>
        <v>18.273729951086786</v>
      </c>
      <c r="M506" s="135">
        <f t="shared" si="293"/>
        <v>194.64036316671908</v>
      </c>
      <c r="N506" s="135">
        <f t="shared" si="294"/>
        <v>175.88258590016019</v>
      </c>
      <c r="O506" s="135">
        <f t="shared" si="295"/>
        <v>0</v>
      </c>
      <c r="P506" s="135">
        <f t="shared" si="296"/>
        <v>0</v>
      </c>
      <c r="Q506" s="135">
        <f t="shared" si="297"/>
        <v>0</v>
      </c>
      <c r="R506" s="135">
        <f t="shared" si="298"/>
        <v>0</v>
      </c>
      <c r="S506" s="135">
        <f t="shared" si="299"/>
        <v>0</v>
      </c>
      <c r="T506" s="135">
        <f t="shared" si="300"/>
        <v>0</v>
      </c>
      <c r="U506" s="135">
        <f t="shared" si="301"/>
        <v>0</v>
      </c>
      <c r="V506" s="135">
        <f t="shared" si="302"/>
        <v>0</v>
      </c>
      <c r="W506" s="135">
        <f t="shared" si="303"/>
        <v>0</v>
      </c>
      <c r="X506" s="135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 x14ac:dyDescent="0.2">
      <c r="A507" s="44">
        <f t="shared" si="287"/>
        <v>490</v>
      </c>
      <c r="B507" s="44"/>
      <c r="C507" s="138">
        <v>39201</v>
      </c>
      <c r="E507" s="137" t="s">
        <v>299</v>
      </c>
      <c r="G507" s="43">
        <v>6.4</v>
      </c>
      <c r="H507" s="135" t="str">
        <f t="shared" si="289"/>
        <v>P, S, T &amp; D Plant - Demand</v>
      </c>
      <c r="I507" s="42">
        <f>'Dep. Res. Class'!K$242</f>
        <v>0</v>
      </c>
      <c r="J507" s="135">
        <f t="shared" si="290"/>
        <v>0</v>
      </c>
      <c r="K507" s="135">
        <f t="shared" si="291"/>
        <v>0</v>
      </c>
      <c r="L507" s="135">
        <f t="shared" si="292"/>
        <v>0</v>
      </c>
      <c r="M507" s="135">
        <f t="shared" si="293"/>
        <v>0</v>
      </c>
      <c r="N507" s="135">
        <f t="shared" si="294"/>
        <v>0</v>
      </c>
      <c r="O507" s="135">
        <f t="shared" si="295"/>
        <v>0</v>
      </c>
      <c r="P507" s="135">
        <f t="shared" si="296"/>
        <v>0</v>
      </c>
      <c r="Q507" s="135">
        <f t="shared" si="297"/>
        <v>0</v>
      </c>
      <c r="R507" s="135">
        <f t="shared" si="298"/>
        <v>0</v>
      </c>
      <c r="S507" s="135">
        <f t="shared" si="299"/>
        <v>0</v>
      </c>
      <c r="T507" s="135">
        <f t="shared" si="300"/>
        <v>0</v>
      </c>
      <c r="U507" s="135">
        <f t="shared" si="301"/>
        <v>0</v>
      </c>
      <c r="V507" s="135">
        <f t="shared" si="302"/>
        <v>0</v>
      </c>
      <c r="W507" s="135">
        <f t="shared" si="303"/>
        <v>0</v>
      </c>
      <c r="X507" s="135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 x14ac:dyDescent="0.2">
      <c r="A508" s="44">
        <f t="shared" si="287"/>
        <v>491</v>
      </c>
      <c r="B508" s="44"/>
      <c r="C508" s="138">
        <v>39202</v>
      </c>
      <c r="E508" s="137" t="s">
        <v>300</v>
      </c>
      <c r="G508" s="43">
        <v>6.4</v>
      </c>
      <c r="H508" s="135" t="str">
        <f t="shared" si="289"/>
        <v>P, S, T &amp; D Plant - Demand</v>
      </c>
      <c r="I508" s="42">
        <f>'Dep. Res. Class'!K$243</f>
        <v>0</v>
      </c>
      <c r="J508" s="135">
        <f t="shared" si="290"/>
        <v>0</v>
      </c>
      <c r="K508" s="135">
        <f t="shared" si="291"/>
        <v>0</v>
      </c>
      <c r="L508" s="135">
        <f t="shared" si="292"/>
        <v>0</v>
      </c>
      <c r="M508" s="135">
        <f t="shared" si="293"/>
        <v>0</v>
      </c>
      <c r="N508" s="135">
        <f t="shared" si="294"/>
        <v>0</v>
      </c>
      <c r="O508" s="135">
        <f t="shared" si="295"/>
        <v>0</v>
      </c>
      <c r="P508" s="135">
        <f t="shared" si="296"/>
        <v>0</v>
      </c>
      <c r="Q508" s="135">
        <f t="shared" si="297"/>
        <v>0</v>
      </c>
      <c r="R508" s="135">
        <f t="shared" si="298"/>
        <v>0</v>
      </c>
      <c r="S508" s="135">
        <f t="shared" si="299"/>
        <v>0</v>
      </c>
      <c r="T508" s="135">
        <f t="shared" si="300"/>
        <v>0</v>
      </c>
      <c r="U508" s="135">
        <f t="shared" si="301"/>
        <v>0</v>
      </c>
      <c r="V508" s="135">
        <f t="shared" si="302"/>
        <v>0</v>
      </c>
      <c r="W508" s="135">
        <f t="shared" si="303"/>
        <v>0</v>
      </c>
      <c r="X508" s="135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 x14ac:dyDescent="0.2">
      <c r="A509" s="44">
        <f t="shared" si="287"/>
        <v>492</v>
      </c>
      <c r="B509" s="44"/>
      <c r="C509" s="138">
        <v>39300</v>
      </c>
      <c r="E509" s="137" t="s">
        <v>186</v>
      </c>
      <c r="G509" s="43">
        <v>6.4</v>
      </c>
      <c r="H509" s="135" t="str">
        <f t="shared" si="289"/>
        <v>P, S, T &amp; D Plant - Demand</v>
      </c>
      <c r="I509" s="42">
        <f>'Dep. Res. Class'!K$244</f>
        <v>0</v>
      </c>
      <c r="J509" s="135">
        <f t="shared" si="290"/>
        <v>0</v>
      </c>
      <c r="K509" s="135">
        <f t="shared" si="291"/>
        <v>0</v>
      </c>
      <c r="L509" s="135">
        <f t="shared" si="292"/>
        <v>0</v>
      </c>
      <c r="M509" s="135">
        <f t="shared" si="293"/>
        <v>0</v>
      </c>
      <c r="N509" s="135">
        <f t="shared" si="294"/>
        <v>0</v>
      </c>
      <c r="O509" s="135">
        <f t="shared" si="295"/>
        <v>0</v>
      </c>
      <c r="P509" s="135">
        <f t="shared" si="296"/>
        <v>0</v>
      </c>
      <c r="Q509" s="135">
        <f t="shared" si="297"/>
        <v>0</v>
      </c>
      <c r="R509" s="135">
        <f t="shared" si="298"/>
        <v>0</v>
      </c>
      <c r="S509" s="135">
        <f t="shared" si="299"/>
        <v>0</v>
      </c>
      <c r="T509" s="135">
        <f t="shared" si="300"/>
        <v>0</v>
      </c>
      <c r="U509" s="135">
        <f t="shared" si="301"/>
        <v>0</v>
      </c>
      <c r="V509" s="135">
        <f t="shared" si="302"/>
        <v>0</v>
      </c>
      <c r="W509" s="135">
        <f t="shared" si="303"/>
        <v>0</v>
      </c>
      <c r="X509" s="135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 x14ac:dyDescent="0.2">
      <c r="A510" s="44">
        <f t="shared" si="287"/>
        <v>493</v>
      </c>
      <c r="B510" s="44"/>
      <c r="C510" s="138">
        <v>39400</v>
      </c>
      <c r="E510" s="137" t="s">
        <v>301</v>
      </c>
      <c r="G510" s="43">
        <v>6.4</v>
      </c>
      <c r="H510" s="135" t="str">
        <f t="shared" si="289"/>
        <v>P, S, T &amp; D Plant - Demand</v>
      </c>
      <c r="I510" s="42">
        <f>'Dep. Res. Class'!K$245</f>
        <v>2196.9662119240925</v>
      </c>
      <c r="J510" s="135">
        <f t="shared" si="290"/>
        <v>993.3241642437448</v>
      </c>
      <c r="K510" s="135">
        <f t="shared" si="291"/>
        <v>568.00230037220012</v>
      </c>
      <c r="L510" s="135">
        <f t="shared" si="292"/>
        <v>29.875535762869465</v>
      </c>
      <c r="M510" s="135">
        <f t="shared" si="293"/>
        <v>318.21555567747595</v>
      </c>
      <c r="N510" s="135">
        <f t="shared" si="294"/>
        <v>287.54865586780181</v>
      </c>
      <c r="O510" s="135">
        <f t="shared" si="295"/>
        <v>0</v>
      </c>
      <c r="P510" s="135">
        <f t="shared" si="296"/>
        <v>0</v>
      </c>
      <c r="Q510" s="135">
        <f t="shared" si="297"/>
        <v>0</v>
      </c>
      <c r="R510" s="135">
        <f t="shared" si="298"/>
        <v>0</v>
      </c>
      <c r="S510" s="135">
        <f t="shared" si="299"/>
        <v>0</v>
      </c>
      <c r="T510" s="135">
        <f t="shared" si="300"/>
        <v>0</v>
      </c>
      <c r="U510" s="135">
        <f t="shared" si="301"/>
        <v>0</v>
      </c>
      <c r="V510" s="135">
        <f t="shared" si="302"/>
        <v>0</v>
      </c>
      <c r="W510" s="135">
        <f t="shared" si="303"/>
        <v>0</v>
      </c>
      <c r="X510" s="135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 x14ac:dyDescent="0.2">
      <c r="A511" s="44">
        <f t="shared" si="287"/>
        <v>494</v>
      </c>
      <c r="B511" s="44"/>
      <c r="C511" s="138">
        <v>39500</v>
      </c>
      <c r="E511" s="137" t="s">
        <v>443</v>
      </c>
      <c r="G511" s="43">
        <v>6.4</v>
      </c>
      <c r="H511" s="135" t="str">
        <f t="shared" si="289"/>
        <v>P, S, T &amp; D Plant - Demand</v>
      </c>
      <c r="I511" s="42">
        <f>'Dep. Res. Class'!K$246</f>
        <v>255.97603815175742</v>
      </c>
      <c r="J511" s="135">
        <f t="shared" si="290"/>
        <v>115.73559155506237</v>
      </c>
      <c r="K511" s="135">
        <f t="shared" si="291"/>
        <v>66.17988830289022</v>
      </c>
      <c r="L511" s="135">
        <f t="shared" si="292"/>
        <v>3.4809007260712002</v>
      </c>
      <c r="M511" s="135">
        <f t="shared" si="293"/>
        <v>37.076381411092292</v>
      </c>
      <c r="N511" s="135">
        <f t="shared" si="294"/>
        <v>33.503276156641299</v>
      </c>
      <c r="O511" s="135">
        <f t="shared" si="295"/>
        <v>0</v>
      </c>
      <c r="P511" s="135">
        <f t="shared" si="296"/>
        <v>0</v>
      </c>
      <c r="Q511" s="135">
        <f t="shared" si="297"/>
        <v>0</v>
      </c>
      <c r="R511" s="135">
        <f t="shared" si="298"/>
        <v>0</v>
      </c>
      <c r="S511" s="135">
        <f t="shared" si="299"/>
        <v>0</v>
      </c>
      <c r="T511" s="135">
        <f t="shared" si="300"/>
        <v>0</v>
      </c>
      <c r="U511" s="135">
        <f t="shared" si="301"/>
        <v>0</v>
      </c>
      <c r="V511" s="135">
        <f t="shared" si="302"/>
        <v>0</v>
      </c>
      <c r="W511" s="135">
        <f t="shared" si="303"/>
        <v>0</v>
      </c>
      <c r="X511" s="135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 x14ac:dyDescent="0.2">
      <c r="A512" s="44">
        <f t="shared" si="287"/>
        <v>495</v>
      </c>
      <c r="B512" s="44"/>
      <c r="C512" s="138">
        <v>39603</v>
      </c>
      <c r="E512" s="137" t="s">
        <v>303</v>
      </c>
      <c r="G512" s="43">
        <v>6.4</v>
      </c>
      <c r="H512" s="135" t="str">
        <f t="shared" si="289"/>
        <v>P, S, T &amp; D Plant - Demand</v>
      </c>
      <c r="I512" s="42">
        <f>'Dep. Res. Class'!K$247</f>
        <v>0</v>
      </c>
      <c r="J512" s="135">
        <f t="shared" si="290"/>
        <v>0</v>
      </c>
      <c r="K512" s="135">
        <f t="shared" si="291"/>
        <v>0</v>
      </c>
      <c r="L512" s="135">
        <f t="shared" si="292"/>
        <v>0</v>
      </c>
      <c r="M512" s="135">
        <f t="shared" si="293"/>
        <v>0</v>
      </c>
      <c r="N512" s="135">
        <f t="shared" si="294"/>
        <v>0</v>
      </c>
      <c r="O512" s="135">
        <f t="shared" si="295"/>
        <v>0</v>
      </c>
      <c r="P512" s="135">
        <f t="shared" si="296"/>
        <v>0</v>
      </c>
      <c r="Q512" s="135">
        <f t="shared" si="297"/>
        <v>0</v>
      </c>
      <c r="R512" s="135">
        <f t="shared" si="298"/>
        <v>0</v>
      </c>
      <c r="S512" s="135">
        <f t="shared" si="299"/>
        <v>0</v>
      </c>
      <c r="T512" s="135">
        <f t="shared" si="300"/>
        <v>0</v>
      </c>
      <c r="U512" s="135">
        <f t="shared" si="301"/>
        <v>0</v>
      </c>
      <c r="V512" s="135">
        <f t="shared" si="302"/>
        <v>0</v>
      </c>
      <c r="W512" s="135">
        <f t="shared" si="303"/>
        <v>0</v>
      </c>
      <c r="X512" s="135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 x14ac:dyDescent="0.2">
      <c r="A513" s="44">
        <f t="shared" si="287"/>
        <v>496</v>
      </c>
      <c r="B513" s="44"/>
      <c r="C513" s="136">
        <v>39604</v>
      </c>
      <c r="E513" s="137" t="s">
        <v>304</v>
      </c>
      <c r="G513" s="43">
        <v>6.4</v>
      </c>
      <c r="H513" s="135" t="str">
        <f t="shared" si="289"/>
        <v>P, S, T &amp; D Plant - Demand</v>
      </c>
      <c r="I513" s="42">
        <f>'Dep. Res. Class'!K$248</f>
        <v>0</v>
      </c>
      <c r="J513" s="135">
        <f t="shared" si="290"/>
        <v>0</v>
      </c>
      <c r="K513" s="135">
        <f t="shared" si="291"/>
        <v>0</v>
      </c>
      <c r="L513" s="135">
        <f t="shared" si="292"/>
        <v>0</v>
      </c>
      <c r="M513" s="135">
        <f t="shared" si="293"/>
        <v>0</v>
      </c>
      <c r="N513" s="135">
        <f t="shared" si="294"/>
        <v>0</v>
      </c>
      <c r="O513" s="135">
        <f t="shared" si="295"/>
        <v>0</v>
      </c>
      <c r="P513" s="135">
        <f t="shared" si="296"/>
        <v>0</v>
      </c>
      <c r="Q513" s="135">
        <f t="shared" si="297"/>
        <v>0</v>
      </c>
      <c r="R513" s="135">
        <f t="shared" si="298"/>
        <v>0</v>
      </c>
      <c r="S513" s="135">
        <f t="shared" si="299"/>
        <v>0</v>
      </c>
      <c r="T513" s="135">
        <f t="shared" si="300"/>
        <v>0</v>
      </c>
      <c r="U513" s="135">
        <f t="shared" si="301"/>
        <v>0</v>
      </c>
      <c r="V513" s="135">
        <f t="shared" si="302"/>
        <v>0</v>
      </c>
      <c r="W513" s="135">
        <f t="shared" si="303"/>
        <v>0</v>
      </c>
      <c r="X513" s="135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 x14ac:dyDescent="0.2">
      <c r="A514" s="44">
        <f t="shared" si="287"/>
        <v>497</v>
      </c>
      <c r="B514" s="44"/>
      <c r="C514" s="136">
        <v>39605</v>
      </c>
      <c r="E514" s="140" t="s">
        <v>305</v>
      </c>
      <c r="G514" s="43">
        <v>6.4</v>
      </c>
      <c r="H514" s="135" t="str">
        <f t="shared" si="289"/>
        <v>P, S, T &amp; D Plant - Demand</v>
      </c>
      <c r="I514" s="42">
        <f>'Dep. Res. Class'!K$249</f>
        <v>0</v>
      </c>
      <c r="J514" s="135">
        <f t="shared" si="290"/>
        <v>0</v>
      </c>
      <c r="K514" s="135">
        <f t="shared" si="291"/>
        <v>0</v>
      </c>
      <c r="L514" s="135">
        <f t="shared" si="292"/>
        <v>0</v>
      </c>
      <c r="M514" s="135">
        <f t="shared" si="293"/>
        <v>0</v>
      </c>
      <c r="N514" s="135">
        <f t="shared" si="294"/>
        <v>0</v>
      </c>
      <c r="O514" s="135">
        <f t="shared" si="295"/>
        <v>0</v>
      </c>
      <c r="P514" s="135">
        <f t="shared" si="296"/>
        <v>0</v>
      </c>
      <c r="Q514" s="135">
        <f t="shared" si="297"/>
        <v>0</v>
      </c>
      <c r="R514" s="135">
        <f t="shared" si="298"/>
        <v>0</v>
      </c>
      <c r="S514" s="135">
        <f t="shared" si="299"/>
        <v>0</v>
      </c>
      <c r="T514" s="135">
        <f t="shared" si="300"/>
        <v>0</v>
      </c>
      <c r="U514" s="135">
        <f t="shared" si="301"/>
        <v>0</v>
      </c>
      <c r="V514" s="135">
        <f t="shared" si="302"/>
        <v>0</v>
      </c>
      <c r="W514" s="135">
        <f t="shared" si="303"/>
        <v>0</v>
      </c>
      <c r="X514" s="135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 x14ac:dyDescent="0.2">
      <c r="A515" s="44">
        <f t="shared" si="287"/>
        <v>498</v>
      </c>
      <c r="B515" s="44"/>
      <c r="C515" s="136">
        <v>39700</v>
      </c>
      <c r="E515" s="137" t="s">
        <v>306</v>
      </c>
      <c r="G515" s="43">
        <v>6.4</v>
      </c>
      <c r="H515" s="135" t="str">
        <f t="shared" si="289"/>
        <v>P, S, T &amp; D Plant - Demand</v>
      </c>
      <c r="I515" s="42">
        <f>'Dep. Res. Class'!K$250</f>
        <v>42199.754030695876</v>
      </c>
      <c r="J515" s="135">
        <f t="shared" si="290"/>
        <v>19079.963622709049</v>
      </c>
      <c r="K515" s="135">
        <f t="shared" si="291"/>
        <v>10910.298590156222</v>
      </c>
      <c r="L515" s="135">
        <f t="shared" si="292"/>
        <v>573.85509794627171</v>
      </c>
      <c r="M515" s="135">
        <f t="shared" si="293"/>
        <v>6112.34624613092</v>
      </c>
      <c r="N515" s="135">
        <f t="shared" si="294"/>
        <v>5523.2904737534082</v>
      </c>
      <c r="O515" s="135">
        <f t="shared" si="295"/>
        <v>0</v>
      </c>
      <c r="P515" s="135">
        <f t="shared" si="296"/>
        <v>0</v>
      </c>
      <c r="Q515" s="135">
        <f t="shared" si="297"/>
        <v>0</v>
      </c>
      <c r="R515" s="135">
        <f t="shared" si="298"/>
        <v>0</v>
      </c>
      <c r="S515" s="135">
        <f t="shared" si="299"/>
        <v>0</v>
      </c>
      <c r="T515" s="135">
        <f t="shared" si="300"/>
        <v>0</v>
      </c>
      <c r="U515" s="135">
        <f t="shared" si="301"/>
        <v>0</v>
      </c>
      <c r="V515" s="135">
        <f t="shared" si="302"/>
        <v>0</v>
      </c>
      <c r="W515" s="135">
        <f t="shared" si="303"/>
        <v>0</v>
      </c>
      <c r="X515" s="135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 x14ac:dyDescent="0.2">
      <c r="A516" s="44">
        <f t="shared" si="287"/>
        <v>499</v>
      </c>
      <c r="B516" s="44"/>
      <c r="C516" s="136">
        <v>39701</v>
      </c>
      <c r="E516" s="137" t="s">
        <v>307</v>
      </c>
      <c r="G516" s="43">
        <v>6.4</v>
      </c>
      <c r="H516" s="135" t="str">
        <f t="shared" si="289"/>
        <v>P, S, T &amp; D Plant - Demand</v>
      </c>
      <c r="I516" s="42">
        <f>'Dep. Res. Class'!K$251</f>
        <v>0</v>
      </c>
      <c r="J516" s="135">
        <f t="shared" si="290"/>
        <v>0</v>
      </c>
      <c r="K516" s="135">
        <f t="shared" si="291"/>
        <v>0</v>
      </c>
      <c r="L516" s="135">
        <f t="shared" si="292"/>
        <v>0</v>
      </c>
      <c r="M516" s="135">
        <f t="shared" si="293"/>
        <v>0</v>
      </c>
      <c r="N516" s="135">
        <f t="shared" si="294"/>
        <v>0</v>
      </c>
      <c r="O516" s="135">
        <f t="shared" si="295"/>
        <v>0</v>
      </c>
      <c r="P516" s="135">
        <f t="shared" si="296"/>
        <v>0</v>
      </c>
      <c r="Q516" s="135">
        <f t="shared" si="297"/>
        <v>0</v>
      </c>
      <c r="R516" s="135">
        <f t="shared" si="298"/>
        <v>0</v>
      </c>
      <c r="S516" s="135">
        <f t="shared" si="299"/>
        <v>0</v>
      </c>
      <c r="T516" s="135">
        <f t="shared" si="300"/>
        <v>0</v>
      </c>
      <c r="U516" s="135">
        <f t="shared" si="301"/>
        <v>0</v>
      </c>
      <c r="V516" s="135">
        <f t="shared" si="302"/>
        <v>0</v>
      </c>
      <c r="W516" s="135">
        <f t="shared" si="303"/>
        <v>0</v>
      </c>
      <c r="X516" s="135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 x14ac:dyDescent="0.2">
      <c r="A517" s="44">
        <f t="shared" si="287"/>
        <v>500</v>
      </c>
      <c r="B517" s="44"/>
      <c r="C517" s="136">
        <v>39702</v>
      </c>
      <c r="E517" s="137" t="s">
        <v>308</v>
      </c>
      <c r="G517" s="43">
        <v>6.4</v>
      </c>
      <c r="H517" s="135" t="str">
        <f t="shared" si="289"/>
        <v>P, S, T &amp; D Plant - Demand</v>
      </c>
      <c r="I517" s="42">
        <f>'Dep. Res. Class'!K$252</f>
        <v>0</v>
      </c>
      <c r="J517" s="135">
        <f t="shared" si="290"/>
        <v>0</v>
      </c>
      <c r="K517" s="135">
        <f t="shared" si="291"/>
        <v>0</v>
      </c>
      <c r="L517" s="135">
        <f t="shared" si="292"/>
        <v>0</v>
      </c>
      <c r="M517" s="135">
        <f t="shared" si="293"/>
        <v>0</v>
      </c>
      <c r="N517" s="135">
        <f t="shared" si="294"/>
        <v>0</v>
      </c>
      <c r="O517" s="135">
        <f t="shared" si="295"/>
        <v>0</v>
      </c>
      <c r="P517" s="135">
        <f t="shared" si="296"/>
        <v>0</v>
      </c>
      <c r="Q517" s="135">
        <f t="shared" si="297"/>
        <v>0</v>
      </c>
      <c r="R517" s="135">
        <f t="shared" si="298"/>
        <v>0</v>
      </c>
      <c r="S517" s="135">
        <f t="shared" si="299"/>
        <v>0</v>
      </c>
      <c r="T517" s="135">
        <f t="shared" si="300"/>
        <v>0</v>
      </c>
      <c r="U517" s="135">
        <f t="shared" si="301"/>
        <v>0</v>
      </c>
      <c r="V517" s="135">
        <f t="shared" si="302"/>
        <v>0</v>
      </c>
      <c r="W517" s="135">
        <f t="shared" si="303"/>
        <v>0</v>
      </c>
      <c r="X517" s="135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 x14ac:dyDescent="0.2">
      <c r="A518" s="44">
        <f t="shared" si="287"/>
        <v>501</v>
      </c>
      <c r="B518" s="44"/>
      <c r="C518" s="136">
        <v>39705</v>
      </c>
      <c r="E518" s="137" t="s">
        <v>309</v>
      </c>
      <c r="G518" s="43">
        <v>6.4</v>
      </c>
      <c r="H518" s="135" t="str">
        <f t="shared" si="289"/>
        <v>P, S, T &amp; D Plant - Demand</v>
      </c>
      <c r="I518" s="42">
        <f>'Dep. Res. Class'!K$253</f>
        <v>0</v>
      </c>
      <c r="J518" s="135">
        <f t="shared" si="290"/>
        <v>0</v>
      </c>
      <c r="K518" s="135">
        <f t="shared" si="291"/>
        <v>0</v>
      </c>
      <c r="L518" s="135">
        <f t="shared" si="292"/>
        <v>0</v>
      </c>
      <c r="M518" s="135">
        <f t="shared" si="293"/>
        <v>0</v>
      </c>
      <c r="N518" s="135">
        <f t="shared" si="294"/>
        <v>0</v>
      </c>
      <c r="O518" s="135">
        <f t="shared" si="295"/>
        <v>0</v>
      </c>
      <c r="P518" s="135">
        <f t="shared" si="296"/>
        <v>0</v>
      </c>
      <c r="Q518" s="135">
        <f t="shared" si="297"/>
        <v>0</v>
      </c>
      <c r="R518" s="135">
        <f t="shared" si="298"/>
        <v>0</v>
      </c>
      <c r="S518" s="135">
        <f t="shared" si="299"/>
        <v>0</v>
      </c>
      <c r="T518" s="135">
        <f t="shared" si="300"/>
        <v>0</v>
      </c>
      <c r="U518" s="135">
        <f t="shared" si="301"/>
        <v>0</v>
      </c>
      <c r="V518" s="135">
        <f t="shared" si="302"/>
        <v>0</v>
      </c>
      <c r="W518" s="135">
        <f t="shared" si="303"/>
        <v>0</v>
      </c>
      <c r="X518" s="135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 x14ac:dyDescent="0.2">
      <c r="A519" s="44">
        <f t="shared" si="287"/>
        <v>502</v>
      </c>
      <c r="B519" s="44"/>
      <c r="C519" s="136">
        <v>39800</v>
      </c>
      <c r="E519" s="137" t="s">
        <v>310</v>
      </c>
      <c r="G519" s="43">
        <v>6.4</v>
      </c>
      <c r="H519" s="135" t="str">
        <f t="shared" si="289"/>
        <v>P, S, T &amp; D Plant - Demand</v>
      </c>
      <c r="I519" s="42">
        <f>'Dep. Res. Class'!K$254</f>
        <v>2923.3478418979298</v>
      </c>
      <c r="J519" s="135">
        <f t="shared" si="290"/>
        <v>1321.7463409707398</v>
      </c>
      <c r="K519" s="135">
        <f t="shared" si="291"/>
        <v>755.8005626003237</v>
      </c>
      <c r="L519" s="135">
        <f t="shared" si="292"/>
        <v>39.753266356081056</v>
      </c>
      <c r="M519" s="135">
        <f t="shared" si="293"/>
        <v>423.42697529853552</v>
      </c>
      <c r="N519" s="135">
        <f t="shared" si="294"/>
        <v>382.62069667224938</v>
      </c>
      <c r="O519" s="135">
        <f t="shared" si="295"/>
        <v>0</v>
      </c>
      <c r="P519" s="135">
        <f t="shared" si="296"/>
        <v>0</v>
      </c>
      <c r="Q519" s="135">
        <f t="shared" si="297"/>
        <v>0</v>
      </c>
      <c r="R519" s="135">
        <f t="shared" si="298"/>
        <v>0</v>
      </c>
      <c r="S519" s="135">
        <f t="shared" si="299"/>
        <v>0</v>
      </c>
      <c r="T519" s="135">
        <f t="shared" si="300"/>
        <v>0</v>
      </c>
      <c r="U519" s="135">
        <f t="shared" si="301"/>
        <v>0</v>
      </c>
      <c r="V519" s="135">
        <f t="shared" si="302"/>
        <v>0</v>
      </c>
      <c r="W519" s="135">
        <f t="shared" si="303"/>
        <v>0</v>
      </c>
      <c r="X519" s="135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 x14ac:dyDescent="0.2">
      <c r="A520" s="44">
        <f t="shared" si="287"/>
        <v>503</v>
      </c>
      <c r="B520" s="44"/>
      <c r="C520" s="136">
        <v>39900</v>
      </c>
      <c r="E520" s="137" t="s">
        <v>311</v>
      </c>
      <c r="G520" s="43">
        <v>6.4</v>
      </c>
      <c r="H520" s="135" t="str">
        <f t="shared" si="289"/>
        <v>P, S, T &amp; D Plant - Demand</v>
      </c>
      <c r="I520" s="42">
        <f>'Dep. Res. Class'!K$255</f>
        <v>19109.842379861449</v>
      </c>
      <c r="J520" s="135">
        <f t="shared" si="290"/>
        <v>8640.2185467299423</v>
      </c>
      <c r="K520" s="135">
        <f t="shared" si="291"/>
        <v>4940.646957881615</v>
      </c>
      <c r="L520" s="135">
        <f t="shared" si="292"/>
        <v>259.86598079828599</v>
      </c>
      <c r="M520" s="135">
        <f t="shared" si="293"/>
        <v>2767.9301933782758</v>
      </c>
      <c r="N520" s="135">
        <f t="shared" si="294"/>
        <v>2501.1807010733278</v>
      </c>
      <c r="O520" s="135">
        <f t="shared" si="295"/>
        <v>0</v>
      </c>
      <c r="P520" s="135">
        <f t="shared" si="296"/>
        <v>0</v>
      </c>
      <c r="Q520" s="135">
        <f t="shared" si="297"/>
        <v>0</v>
      </c>
      <c r="R520" s="135">
        <f t="shared" si="298"/>
        <v>0</v>
      </c>
      <c r="S520" s="135">
        <f t="shared" si="299"/>
        <v>0</v>
      </c>
      <c r="T520" s="135">
        <f t="shared" si="300"/>
        <v>0</v>
      </c>
      <c r="U520" s="135">
        <f t="shared" si="301"/>
        <v>0</v>
      </c>
      <c r="V520" s="135">
        <f t="shared" si="302"/>
        <v>0</v>
      </c>
      <c r="W520" s="135">
        <f t="shared" si="303"/>
        <v>0</v>
      </c>
      <c r="X520" s="135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 x14ac:dyDescent="0.2">
      <c r="A521" s="44">
        <f t="shared" si="287"/>
        <v>504</v>
      </c>
      <c r="B521" s="44"/>
      <c r="C521" s="136">
        <v>39901</v>
      </c>
      <c r="E521" s="137" t="s">
        <v>312</v>
      </c>
      <c r="G521" s="43">
        <v>6.4</v>
      </c>
      <c r="H521" s="135" t="str">
        <f t="shared" si="289"/>
        <v>P, S, T &amp; D Plant - Demand</v>
      </c>
      <c r="I521" s="42">
        <f>'Dep. Res. Class'!K$256</f>
        <v>203331.80993585504</v>
      </c>
      <c r="J521" s="135">
        <f t="shared" si="290"/>
        <v>91933.321082718408</v>
      </c>
      <c r="K521" s="135">
        <f t="shared" si="291"/>
        <v>52569.281746604785</v>
      </c>
      <c r="L521" s="135">
        <f t="shared" si="292"/>
        <v>2765.0160145828859</v>
      </c>
      <c r="M521" s="135">
        <f t="shared" si="293"/>
        <v>29451.224390464413</v>
      </c>
      <c r="N521" s="135">
        <f t="shared" si="294"/>
        <v>26612.966701484525</v>
      </c>
      <c r="O521" s="135">
        <f t="shared" si="295"/>
        <v>0</v>
      </c>
      <c r="P521" s="135">
        <f t="shared" si="296"/>
        <v>0</v>
      </c>
      <c r="Q521" s="135">
        <f t="shared" si="297"/>
        <v>0</v>
      </c>
      <c r="R521" s="135">
        <f t="shared" si="298"/>
        <v>0</v>
      </c>
      <c r="S521" s="135">
        <f t="shared" si="299"/>
        <v>0</v>
      </c>
      <c r="T521" s="135">
        <f t="shared" si="300"/>
        <v>0</v>
      </c>
      <c r="U521" s="135">
        <f t="shared" si="301"/>
        <v>0</v>
      </c>
      <c r="V521" s="135">
        <f t="shared" si="302"/>
        <v>0</v>
      </c>
      <c r="W521" s="135">
        <f t="shared" si="303"/>
        <v>0</v>
      </c>
      <c r="X521" s="135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 x14ac:dyDescent="0.2">
      <c r="A522" s="44">
        <f t="shared" si="287"/>
        <v>505</v>
      </c>
      <c r="B522" s="44"/>
      <c r="C522" s="136">
        <v>39902</v>
      </c>
      <c r="E522" s="137" t="s">
        <v>313</v>
      </c>
      <c r="G522" s="43">
        <v>6.4</v>
      </c>
      <c r="H522" s="135" t="str">
        <f t="shared" si="289"/>
        <v>P, S, T &amp; D Plant - Demand</v>
      </c>
      <c r="I522" s="42">
        <f>'Dep. Res. Class'!K$257</f>
        <v>46518.68856380786</v>
      </c>
      <c r="J522" s="135">
        <f t="shared" si="290"/>
        <v>21032.702819262126</v>
      </c>
      <c r="K522" s="135">
        <f t="shared" si="291"/>
        <v>12026.913282111851</v>
      </c>
      <c r="L522" s="135">
        <f t="shared" si="292"/>
        <v>632.58630755758145</v>
      </c>
      <c r="M522" s="135">
        <f t="shared" si="293"/>
        <v>6737.9144250721974</v>
      </c>
      <c r="N522" s="135">
        <f t="shared" si="294"/>
        <v>6088.5717298041009</v>
      </c>
      <c r="O522" s="135">
        <f t="shared" si="295"/>
        <v>0</v>
      </c>
      <c r="P522" s="135">
        <f t="shared" si="296"/>
        <v>0</v>
      </c>
      <c r="Q522" s="135">
        <f t="shared" si="297"/>
        <v>0</v>
      </c>
      <c r="R522" s="135">
        <f t="shared" si="298"/>
        <v>0</v>
      </c>
      <c r="S522" s="135">
        <f t="shared" si="299"/>
        <v>0</v>
      </c>
      <c r="T522" s="135">
        <f t="shared" si="300"/>
        <v>0</v>
      </c>
      <c r="U522" s="135">
        <f t="shared" si="301"/>
        <v>0</v>
      </c>
      <c r="V522" s="135">
        <f t="shared" si="302"/>
        <v>0</v>
      </c>
      <c r="W522" s="135">
        <f t="shared" si="303"/>
        <v>0</v>
      </c>
      <c r="X522" s="135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 x14ac:dyDescent="0.2">
      <c r="A523" s="44">
        <f t="shared" si="287"/>
        <v>506</v>
      </c>
      <c r="B523" s="44"/>
      <c r="C523" s="136">
        <v>39903</v>
      </c>
      <c r="E523" s="137" t="s">
        <v>314</v>
      </c>
      <c r="G523" s="43">
        <v>6.4</v>
      </c>
      <c r="H523" s="135" t="str">
        <f t="shared" si="289"/>
        <v>P, S, T &amp; D Plant - Demand</v>
      </c>
      <c r="I523" s="42">
        <f>'Dep. Res. Class'!K$258</f>
        <v>13808.847271987359</v>
      </c>
      <c r="J523" s="135">
        <f t="shared" si="290"/>
        <v>6243.455908046657</v>
      </c>
      <c r="K523" s="135">
        <f t="shared" si="291"/>
        <v>3570.1309257314151</v>
      </c>
      <c r="L523" s="135">
        <f t="shared" si="292"/>
        <v>187.78017990406616</v>
      </c>
      <c r="M523" s="135">
        <f t="shared" si="293"/>
        <v>2000.1172453500981</v>
      </c>
      <c r="N523" s="135">
        <f t="shared" si="294"/>
        <v>1807.3630129551211</v>
      </c>
      <c r="O523" s="135">
        <f t="shared" si="295"/>
        <v>0</v>
      </c>
      <c r="P523" s="135">
        <f t="shared" si="296"/>
        <v>0</v>
      </c>
      <c r="Q523" s="135">
        <f t="shared" si="297"/>
        <v>0</v>
      </c>
      <c r="R523" s="135">
        <f t="shared" si="298"/>
        <v>0</v>
      </c>
      <c r="S523" s="135">
        <f t="shared" si="299"/>
        <v>0</v>
      </c>
      <c r="T523" s="135">
        <f t="shared" si="300"/>
        <v>0</v>
      </c>
      <c r="U523" s="135">
        <f t="shared" si="301"/>
        <v>0</v>
      </c>
      <c r="V523" s="135">
        <f t="shared" si="302"/>
        <v>0</v>
      </c>
      <c r="W523" s="135">
        <f t="shared" si="303"/>
        <v>0</v>
      </c>
      <c r="X523" s="135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 x14ac:dyDescent="0.2">
      <c r="A524" s="44">
        <f t="shared" si="287"/>
        <v>507</v>
      </c>
      <c r="B524" s="44"/>
      <c r="C524" s="136">
        <v>39904</v>
      </c>
      <c r="E524" s="137" t="s">
        <v>315</v>
      </c>
      <c r="G524" s="43">
        <v>6.4</v>
      </c>
      <c r="H524" s="135" t="str">
        <f t="shared" si="289"/>
        <v>P, S, T &amp; D Plant - Demand</v>
      </c>
      <c r="I524" s="42">
        <f>'Dep. Res. Class'!K$259</f>
        <v>0</v>
      </c>
      <c r="J524" s="135">
        <f t="shared" si="290"/>
        <v>0</v>
      </c>
      <c r="K524" s="135">
        <f t="shared" si="291"/>
        <v>0</v>
      </c>
      <c r="L524" s="135">
        <f t="shared" si="292"/>
        <v>0</v>
      </c>
      <c r="M524" s="135">
        <f t="shared" si="293"/>
        <v>0</v>
      </c>
      <c r="N524" s="135">
        <f t="shared" si="294"/>
        <v>0</v>
      </c>
      <c r="O524" s="135">
        <f t="shared" si="295"/>
        <v>0</v>
      </c>
      <c r="P524" s="135">
        <f t="shared" si="296"/>
        <v>0</v>
      </c>
      <c r="Q524" s="135">
        <f t="shared" si="297"/>
        <v>0</v>
      </c>
      <c r="R524" s="135">
        <f t="shared" si="298"/>
        <v>0</v>
      </c>
      <c r="S524" s="135">
        <f t="shared" si="299"/>
        <v>0</v>
      </c>
      <c r="T524" s="135">
        <f t="shared" si="300"/>
        <v>0</v>
      </c>
      <c r="U524" s="135">
        <f t="shared" si="301"/>
        <v>0</v>
      </c>
      <c r="V524" s="135">
        <f t="shared" si="302"/>
        <v>0</v>
      </c>
      <c r="W524" s="135">
        <f t="shared" si="303"/>
        <v>0</v>
      </c>
      <c r="X524" s="135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 x14ac:dyDescent="0.2">
      <c r="A525" s="44">
        <f t="shared" si="287"/>
        <v>508</v>
      </c>
      <c r="B525" s="44"/>
      <c r="C525" s="136">
        <v>39905</v>
      </c>
      <c r="E525" s="137" t="s">
        <v>316</v>
      </c>
      <c r="G525" s="43">
        <v>6.4</v>
      </c>
      <c r="H525" s="135" t="str">
        <f t="shared" si="289"/>
        <v>P, S, T &amp; D Plant - Demand</v>
      </c>
      <c r="I525" s="42">
        <f>'Dep. Res. Class'!K$260</f>
        <v>0</v>
      </c>
      <c r="J525" s="135">
        <f t="shared" si="290"/>
        <v>0</v>
      </c>
      <c r="K525" s="135">
        <f t="shared" si="291"/>
        <v>0</v>
      </c>
      <c r="L525" s="135">
        <f t="shared" si="292"/>
        <v>0</v>
      </c>
      <c r="M525" s="135">
        <f t="shared" si="293"/>
        <v>0</v>
      </c>
      <c r="N525" s="135">
        <f t="shared" si="294"/>
        <v>0</v>
      </c>
      <c r="O525" s="135">
        <f t="shared" si="295"/>
        <v>0</v>
      </c>
      <c r="P525" s="135">
        <f t="shared" si="296"/>
        <v>0</v>
      </c>
      <c r="Q525" s="135">
        <f t="shared" si="297"/>
        <v>0</v>
      </c>
      <c r="R525" s="135">
        <f t="shared" si="298"/>
        <v>0</v>
      </c>
      <c r="S525" s="135">
        <f t="shared" si="299"/>
        <v>0</v>
      </c>
      <c r="T525" s="135">
        <f t="shared" si="300"/>
        <v>0</v>
      </c>
      <c r="U525" s="135">
        <f t="shared" si="301"/>
        <v>0</v>
      </c>
      <c r="V525" s="135">
        <f t="shared" si="302"/>
        <v>0</v>
      </c>
      <c r="W525" s="135">
        <f t="shared" si="303"/>
        <v>0</v>
      </c>
      <c r="X525" s="135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 x14ac:dyDescent="0.2">
      <c r="A526" s="44">
        <f t="shared" si="287"/>
        <v>509</v>
      </c>
      <c r="B526" s="44"/>
      <c r="C526" s="136">
        <v>39906</v>
      </c>
      <c r="E526" s="137" t="s">
        <v>317</v>
      </c>
      <c r="G526" s="43">
        <v>6.4</v>
      </c>
      <c r="H526" s="135" t="str">
        <f t="shared" si="289"/>
        <v>P, S, T &amp; D Plant - Demand</v>
      </c>
      <c r="I526" s="42">
        <f>'Dep. Res. Class'!K$261</f>
        <v>26383.647757365827</v>
      </c>
      <c r="J526" s="135">
        <f t="shared" si="290"/>
        <v>11928.956720428734</v>
      </c>
      <c r="K526" s="135">
        <f t="shared" si="291"/>
        <v>6821.2121502173613</v>
      </c>
      <c r="L526" s="135">
        <f t="shared" si="292"/>
        <v>358.77912361693052</v>
      </c>
      <c r="M526" s="135">
        <f t="shared" si="293"/>
        <v>3821.4912393013351</v>
      </c>
      <c r="N526" s="135">
        <f t="shared" si="294"/>
        <v>3453.2085238014629</v>
      </c>
      <c r="O526" s="135">
        <f t="shared" si="295"/>
        <v>0</v>
      </c>
      <c r="P526" s="135">
        <f t="shared" si="296"/>
        <v>0</v>
      </c>
      <c r="Q526" s="135">
        <f t="shared" si="297"/>
        <v>0</v>
      </c>
      <c r="R526" s="135">
        <f t="shared" si="298"/>
        <v>0</v>
      </c>
      <c r="S526" s="135">
        <f t="shared" si="299"/>
        <v>0</v>
      </c>
      <c r="T526" s="135">
        <f t="shared" si="300"/>
        <v>0</v>
      </c>
      <c r="U526" s="135">
        <f t="shared" si="301"/>
        <v>0</v>
      </c>
      <c r="V526" s="135">
        <f t="shared" si="302"/>
        <v>0</v>
      </c>
      <c r="W526" s="135">
        <f t="shared" si="303"/>
        <v>0</v>
      </c>
      <c r="X526" s="135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 x14ac:dyDescent="0.2">
      <c r="A527" s="44">
        <f t="shared" si="287"/>
        <v>510</v>
      </c>
      <c r="B527" s="44"/>
      <c r="C527" s="136">
        <v>39907</v>
      </c>
      <c r="E527" s="137" t="s">
        <v>318</v>
      </c>
      <c r="G527" s="43">
        <v>6.4</v>
      </c>
      <c r="H527" s="135" t="str">
        <f t="shared" si="289"/>
        <v>P, S, T &amp; D Plant - Demand</v>
      </c>
      <c r="I527" s="42">
        <f>'Dep. Res. Class'!K$262</f>
        <v>6115.6482498643545</v>
      </c>
      <c r="J527" s="135">
        <f t="shared" si="290"/>
        <v>2765.0954091300891</v>
      </c>
      <c r="K527" s="135">
        <f t="shared" si="291"/>
        <v>1581.1359570923585</v>
      </c>
      <c r="L527" s="135">
        <f t="shared" si="292"/>
        <v>83.163895289012004</v>
      </c>
      <c r="M527" s="135">
        <f t="shared" si="293"/>
        <v>885.80989347769207</v>
      </c>
      <c r="N527" s="135">
        <f t="shared" si="294"/>
        <v>800.44309487520206</v>
      </c>
      <c r="O527" s="135">
        <f t="shared" si="295"/>
        <v>0</v>
      </c>
      <c r="P527" s="135">
        <f t="shared" si="296"/>
        <v>0</v>
      </c>
      <c r="Q527" s="135">
        <f t="shared" si="297"/>
        <v>0</v>
      </c>
      <c r="R527" s="135">
        <f t="shared" si="298"/>
        <v>0</v>
      </c>
      <c r="S527" s="135">
        <f t="shared" si="299"/>
        <v>0</v>
      </c>
      <c r="T527" s="135">
        <f t="shared" si="300"/>
        <v>0</v>
      </c>
      <c r="U527" s="135">
        <f t="shared" si="301"/>
        <v>0</v>
      </c>
      <c r="V527" s="135">
        <f t="shared" si="302"/>
        <v>0</v>
      </c>
      <c r="W527" s="135">
        <f t="shared" si="303"/>
        <v>0</v>
      </c>
      <c r="X527" s="135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 x14ac:dyDescent="0.2">
      <c r="A528" s="44">
        <f t="shared" si="287"/>
        <v>511</v>
      </c>
      <c r="B528" s="44"/>
      <c r="C528" s="136">
        <v>39908</v>
      </c>
      <c r="E528" s="137" t="s">
        <v>319</v>
      </c>
      <c r="G528" s="43">
        <v>6.4</v>
      </c>
      <c r="H528" s="135" t="str">
        <f t="shared" si="289"/>
        <v>P, S, T &amp; D Plant - Demand</v>
      </c>
      <c r="I528" s="42">
        <f>'Dep. Res. Class'!K$263</f>
        <v>1232963.3365077528</v>
      </c>
      <c r="J528" s="135">
        <f t="shared" si="290"/>
        <v>557465.23052219721</v>
      </c>
      <c r="K528" s="135">
        <f t="shared" si="291"/>
        <v>318769.58671915327</v>
      </c>
      <c r="L528" s="135">
        <f t="shared" si="292"/>
        <v>16766.502850257275</v>
      </c>
      <c r="M528" s="135">
        <f t="shared" si="293"/>
        <v>178586.32104913107</v>
      </c>
      <c r="N528" s="135">
        <f t="shared" si="294"/>
        <v>161375.69536701374</v>
      </c>
      <c r="O528" s="135">
        <f t="shared" si="295"/>
        <v>0</v>
      </c>
      <c r="P528" s="135">
        <f t="shared" si="296"/>
        <v>0</v>
      </c>
      <c r="Q528" s="135">
        <f t="shared" si="297"/>
        <v>0</v>
      </c>
      <c r="R528" s="135">
        <f t="shared" si="298"/>
        <v>0</v>
      </c>
      <c r="S528" s="135">
        <f t="shared" si="299"/>
        <v>0</v>
      </c>
      <c r="T528" s="135">
        <f t="shared" si="300"/>
        <v>0</v>
      </c>
      <c r="U528" s="135">
        <f t="shared" si="301"/>
        <v>0</v>
      </c>
      <c r="V528" s="135">
        <f t="shared" si="302"/>
        <v>0</v>
      </c>
      <c r="W528" s="135">
        <f t="shared" si="303"/>
        <v>0</v>
      </c>
      <c r="X528" s="135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 x14ac:dyDescent="0.2">
      <c r="A529" s="44">
        <f t="shared" si="287"/>
        <v>512</v>
      </c>
      <c r="B529" s="44"/>
      <c r="C529" s="136">
        <v>39909</v>
      </c>
      <c r="E529" s="137" t="s">
        <v>320</v>
      </c>
      <c r="G529" s="43">
        <v>6.4</v>
      </c>
      <c r="H529" s="135" t="str">
        <f t="shared" si="289"/>
        <v>P, S, T &amp; D Plant - Demand</v>
      </c>
      <c r="I529" s="42">
        <f>'Dep. Res. Class'!K$264</f>
        <v>2925.1870457953364</v>
      </c>
      <c r="J529" s="135">
        <f t="shared" si="290"/>
        <v>1322.5779084588285</v>
      </c>
      <c r="K529" s="135">
        <f t="shared" si="291"/>
        <v>756.27606925077214</v>
      </c>
      <c r="L529" s="135">
        <f t="shared" si="292"/>
        <v>39.778276846235144</v>
      </c>
      <c r="M529" s="135">
        <f t="shared" si="293"/>
        <v>423.6933714256316</v>
      </c>
      <c r="N529" s="135">
        <f t="shared" si="294"/>
        <v>382.86141981386879</v>
      </c>
      <c r="O529" s="135">
        <f t="shared" si="295"/>
        <v>0</v>
      </c>
      <c r="P529" s="135">
        <f t="shared" si="296"/>
        <v>0</v>
      </c>
      <c r="Q529" s="135">
        <f t="shared" si="297"/>
        <v>0</v>
      </c>
      <c r="R529" s="135">
        <f t="shared" si="298"/>
        <v>0</v>
      </c>
      <c r="S529" s="135">
        <f t="shared" si="299"/>
        <v>0</v>
      </c>
      <c r="T529" s="135">
        <f t="shared" si="300"/>
        <v>0</v>
      </c>
      <c r="U529" s="135">
        <f t="shared" si="301"/>
        <v>0</v>
      </c>
      <c r="V529" s="135">
        <f t="shared" si="302"/>
        <v>0</v>
      </c>
      <c r="W529" s="135">
        <f t="shared" si="303"/>
        <v>0</v>
      </c>
      <c r="X529" s="135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 x14ac:dyDescent="0.2">
      <c r="A530" s="44">
        <f t="shared" si="287"/>
        <v>513</v>
      </c>
      <c r="B530" s="44"/>
      <c r="C530" s="136">
        <v>39924</v>
      </c>
      <c r="E530" s="137" t="s">
        <v>321</v>
      </c>
      <c r="G530" s="43">
        <v>6.4</v>
      </c>
      <c r="H530" s="135" t="str">
        <f t="shared" si="289"/>
        <v>P, S, T &amp; D Plant - Demand</v>
      </c>
      <c r="I530" s="42">
        <f>'Dep. Res. Class'!K$265</f>
        <v>0</v>
      </c>
      <c r="J530" s="135">
        <f t="shared" si="290"/>
        <v>0</v>
      </c>
      <c r="K530" s="135">
        <f t="shared" si="291"/>
        <v>0</v>
      </c>
      <c r="L530" s="135">
        <f t="shared" si="292"/>
        <v>0</v>
      </c>
      <c r="M530" s="135">
        <f t="shared" si="293"/>
        <v>0</v>
      </c>
      <c r="N530" s="135">
        <f t="shared" si="294"/>
        <v>0</v>
      </c>
      <c r="O530" s="135">
        <f t="shared" si="295"/>
        <v>0</v>
      </c>
      <c r="P530" s="135">
        <f t="shared" si="296"/>
        <v>0</v>
      </c>
      <c r="Q530" s="135">
        <f t="shared" si="297"/>
        <v>0</v>
      </c>
      <c r="R530" s="135">
        <f t="shared" si="298"/>
        <v>0</v>
      </c>
      <c r="S530" s="135">
        <f t="shared" si="299"/>
        <v>0</v>
      </c>
      <c r="T530" s="135">
        <f t="shared" si="300"/>
        <v>0</v>
      </c>
      <c r="U530" s="135">
        <f t="shared" si="301"/>
        <v>0</v>
      </c>
      <c r="V530" s="135">
        <f t="shared" si="302"/>
        <v>0</v>
      </c>
      <c r="W530" s="135">
        <f t="shared" si="303"/>
        <v>0</v>
      </c>
      <c r="X530" s="135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 x14ac:dyDescent="0.2">
      <c r="A531" s="44">
        <f t="shared" si="287"/>
        <v>514</v>
      </c>
      <c r="B531" s="44"/>
      <c r="C531" s="146"/>
      <c r="E531" s="137" t="s">
        <v>355</v>
      </c>
      <c r="G531" s="43">
        <v>6.4</v>
      </c>
      <c r="H531" s="135" t="str">
        <f t="shared" si="289"/>
        <v>P, S, T &amp; D Plant - Demand</v>
      </c>
      <c r="I531" s="42">
        <f>'Dep. Res. Class'!K$266</f>
        <v>0</v>
      </c>
      <c r="J531" s="135">
        <f t="shared" si="290"/>
        <v>0</v>
      </c>
      <c r="K531" s="135">
        <f t="shared" si="291"/>
        <v>0</v>
      </c>
      <c r="L531" s="135">
        <f t="shared" si="292"/>
        <v>0</v>
      </c>
      <c r="M531" s="135">
        <f t="shared" si="293"/>
        <v>0</v>
      </c>
      <c r="N531" s="135">
        <f t="shared" si="294"/>
        <v>0</v>
      </c>
      <c r="O531" s="135">
        <f t="shared" si="295"/>
        <v>0</v>
      </c>
      <c r="P531" s="135">
        <f t="shared" si="296"/>
        <v>0</v>
      </c>
      <c r="Q531" s="135">
        <f t="shared" si="297"/>
        <v>0</v>
      </c>
      <c r="R531" s="135">
        <f t="shared" si="298"/>
        <v>0</v>
      </c>
      <c r="S531" s="135">
        <f t="shared" si="299"/>
        <v>0</v>
      </c>
      <c r="T531" s="135">
        <f t="shared" si="300"/>
        <v>0</v>
      </c>
      <c r="U531" s="135">
        <f t="shared" si="301"/>
        <v>0</v>
      </c>
      <c r="V531" s="135">
        <f t="shared" si="302"/>
        <v>0</v>
      </c>
      <c r="W531" s="135">
        <f t="shared" si="303"/>
        <v>0</v>
      </c>
      <c r="X531" s="135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 x14ac:dyDescent="0.2">
      <c r="A532" s="44">
        <f>A531+1</f>
        <v>515</v>
      </c>
      <c r="B532" s="44"/>
      <c r="C532" s="44"/>
      <c r="D532" s="44"/>
      <c r="E532" s="137"/>
      <c r="G532" s="43"/>
      <c r="H532" s="135"/>
      <c r="I532" s="42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 x14ac:dyDescent="0.2">
      <c r="A533" s="44">
        <f>A532+1</f>
        <v>516</v>
      </c>
      <c r="B533" s="44"/>
      <c r="C533" s="44"/>
      <c r="D533" s="44" t="s">
        <v>149</v>
      </c>
      <c r="E533" s="44"/>
      <c r="G533" s="43"/>
      <c r="H533" s="44"/>
      <c r="I533" s="42">
        <f>'Dep. Res. Class'!K$268</f>
        <v>1816032.952304082</v>
      </c>
      <c r="J533" s="135">
        <f>SUM(J497:J531)</f>
        <v>821091.10499550984</v>
      </c>
      <c r="K533" s="135">
        <f t="shared" ref="K533:X533" si="306">SUM(K497:K531)</f>
        <v>469516.04847716086</v>
      </c>
      <c r="L533" s="135">
        <f t="shared" si="306"/>
        <v>24695.399100195438</v>
      </c>
      <c r="M533" s="135">
        <f t="shared" si="306"/>
        <v>263039.97390107211</v>
      </c>
      <c r="N533" s="135">
        <f t="shared" si="306"/>
        <v>237690.42583014339</v>
      </c>
      <c r="O533" s="135">
        <f t="shared" si="306"/>
        <v>0</v>
      </c>
      <c r="P533" s="135">
        <f t="shared" si="306"/>
        <v>0</v>
      </c>
      <c r="Q533" s="135">
        <f t="shared" si="306"/>
        <v>0</v>
      </c>
      <c r="R533" s="135">
        <f t="shared" si="306"/>
        <v>0</v>
      </c>
      <c r="S533" s="135">
        <f t="shared" si="306"/>
        <v>0</v>
      </c>
      <c r="T533" s="135">
        <f t="shared" si="306"/>
        <v>0</v>
      </c>
      <c r="U533" s="135">
        <f t="shared" si="306"/>
        <v>0</v>
      </c>
      <c r="V533" s="135">
        <f t="shared" si="306"/>
        <v>0</v>
      </c>
      <c r="W533" s="135">
        <f t="shared" si="306"/>
        <v>0</v>
      </c>
      <c r="X533" s="135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 x14ac:dyDescent="0.2">
      <c r="A534" s="44">
        <f>A533+1</f>
        <v>517</v>
      </c>
      <c r="B534" s="44"/>
      <c r="C534" s="44"/>
      <c r="D534" s="44"/>
      <c r="E534" s="44"/>
      <c r="G534" s="43"/>
      <c r="H534" s="135"/>
      <c r="I534" s="42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 x14ac:dyDescent="0.2">
      <c r="A535" s="44">
        <f>A534+1</f>
        <v>518</v>
      </c>
      <c r="B535" s="44"/>
      <c r="C535" s="44"/>
      <c r="D535" s="44" t="s">
        <v>406</v>
      </c>
      <c r="E535" s="44"/>
      <c r="G535" s="43"/>
      <c r="H535" s="44"/>
      <c r="I535" s="42">
        <f>'Dep. Res. Class'!K$270</f>
        <v>100189585.93198152</v>
      </c>
      <c r="J535" s="42">
        <f t="shared" ref="J535:X535" si="307">J399+J409+J449+J491+J533</f>
        <v>45299165.809497185</v>
      </c>
      <c r="K535" s="42">
        <f t="shared" si="307"/>
        <v>25902954.252930474</v>
      </c>
      <c r="L535" s="42">
        <f t="shared" si="307"/>
        <v>1362432.2219123032</v>
      </c>
      <c r="M535" s="42">
        <f t="shared" si="307"/>
        <v>14511777.462667365</v>
      </c>
      <c r="N535" s="42">
        <f t="shared" si="307"/>
        <v>13113256.184974184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 x14ac:dyDescent="0.2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 x14ac:dyDescent="0.2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 x14ac:dyDescent="0.2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 x14ac:dyDescent="0.2">
      <c r="A539" s="44"/>
      <c r="B539" s="44"/>
      <c r="C539" s="44"/>
      <c r="D539" s="44"/>
      <c r="E539" s="44"/>
      <c r="G539" s="128"/>
      <c r="H539" s="44"/>
      <c r="I539" s="44"/>
      <c r="J539" s="44"/>
      <c r="K539" s="44"/>
      <c r="L539" s="44"/>
      <c r="M539" s="44"/>
      <c r="N539" s="131"/>
      <c r="O539" s="131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 x14ac:dyDescent="0.2">
      <c r="A540" s="131" t="s">
        <v>290</v>
      </c>
      <c r="B540" s="44"/>
      <c r="C540" s="131" t="s">
        <v>288</v>
      </c>
      <c r="D540" s="44"/>
      <c r="E540" s="44"/>
      <c r="F540" s="44"/>
      <c r="G540" s="130" t="s">
        <v>38</v>
      </c>
      <c r="H540" s="148" t="s">
        <v>38</v>
      </c>
      <c r="I540" s="45" t="s">
        <v>1</v>
      </c>
      <c r="J540" s="3" t="s">
        <v>56</v>
      </c>
      <c r="K540" s="3" t="s">
        <v>545</v>
      </c>
      <c r="L540" s="3" t="s">
        <v>545</v>
      </c>
      <c r="M540" s="68" t="s">
        <v>546</v>
      </c>
      <c r="N540" s="68" t="s">
        <v>546</v>
      </c>
      <c r="O540" s="45"/>
      <c r="P540" s="45"/>
      <c r="Q540" s="45"/>
      <c r="R540" s="45"/>
      <c r="S540" s="45"/>
      <c r="T540" s="131"/>
      <c r="U540" s="131"/>
      <c r="V540" s="131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 x14ac:dyDescent="0.2">
      <c r="A541" s="132" t="s">
        <v>289</v>
      </c>
      <c r="B541" s="133"/>
      <c r="C541" s="132" t="s">
        <v>289</v>
      </c>
      <c r="D541" s="44"/>
      <c r="E541" s="44"/>
      <c r="F541" s="44"/>
      <c r="G541" s="130" t="s">
        <v>39</v>
      </c>
      <c r="H541" s="148" t="s">
        <v>21</v>
      </c>
      <c r="I541" s="45" t="s">
        <v>2</v>
      </c>
      <c r="J541" s="3" t="s">
        <v>467</v>
      </c>
      <c r="K541" s="68" t="s">
        <v>547</v>
      </c>
      <c r="L541" s="68" t="s">
        <v>548</v>
      </c>
      <c r="M541" s="68" t="s">
        <v>547</v>
      </c>
      <c r="N541" s="68" t="s">
        <v>548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 x14ac:dyDescent="0.2">
      <c r="A542" s="44">
        <f>+A535+1</f>
        <v>519</v>
      </c>
      <c r="B542" s="44"/>
      <c r="C542" s="44"/>
      <c r="D542" s="44" t="s">
        <v>322</v>
      </c>
      <c r="E542" s="44"/>
      <c r="G542" s="128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 x14ac:dyDescent="0.2">
      <c r="A543" s="44">
        <f t="shared" ref="A543:A606" si="308">A542+1</f>
        <v>520</v>
      </c>
      <c r="B543" s="44"/>
      <c r="C543" s="44"/>
      <c r="D543" s="44"/>
      <c r="E543" s="44"/>
      <c r="G543" s="43"/>
      <c r="H543" s="135"/>
      <c r="I543" s="42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 x14ac:dyDescent="0.2">
      <c r="A544" s="44">
        <f t="shared" si="308"/>
        <v>521</v>
      </c>
      <c r="B544" s="44"/>
      <c r="C544" s="136">
        <v>30100</v>
      </c>
      <c r="D544" s="44"/>
      <c r="E544" s="137" t="s">
        <v>323</v>
      </c>
      <c r="G544" s="43">
        <v>6.6</v>
      </c>
      <c r="H544" s="135" t="str">
        <f>VLOOKUP($G544,alloc,3)</f>
        <v>P, S, T &amp; D Plant - Commodity</v>
      </c>
      <c r="I544" s="42">
        <f>'Dep. Res. Class'!L$14</f>
        <v>91.74047783683146</v>
      </c>
      <c r="J544" s="135">
        <f>$I544*VLOOKUP($G544,alloc,6)</f>
        <v>34.735615751096034</v>
      </c>
      <c r="K544" s="135">
        <f>$I544*VLOOKUP($G544,alloc,7)</f>
        <v>21.493622180377567</v>
      </c>
      <c r="L544" s="135">
        <f>$I544*VLOOKUP($G544,alloc,8)</f>
        <v>1.175379984007465</v>
      </c>
      <c r="M544" s="135">
        <f>$I544*VLOOKUP($G544,alloc,9)</f>
        <v>16.864678890672444</v>
      </c>
      <c r="N544" s="135">
        <f>$I544*VLOOKUP($G544,alloc,10)</f>
        <v>17.471181030677943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 x14ac:dyDescent="0.2">
      <c r="A545" s="44">
        <f t="shared" si="308"/>
        <v>522</v>
      </c>
      <c r="B545" s="44"/>
      <c r="C545" s="136">
        <v>30200</v>
      </c>
      <c r="D545" s="44"/>
      <c r="E545" s="137" t="s">
        <v>185</v>
      </c>
      <c r="G545" s="43">
        <v>6.6</v>
      </c>
      <c r="H545" s="135" t="str">
        <f>VLOOKUP($G545,alloc,3)</f>
        <v>P, S, T &amp; D Plant - Commodity</v>
      </c>
      <c r="I545" s="42">
        <f>'Dep. Res. Class'!L$15</f>
        <v>1320.0135239395356</v>
      </c>
      <c r="J545" s="135">
        <f>$I545*VLOOKUP($G545,alloc,6)</f>
        <v>499.79554973939452</v>
      </c>
      <c r="K545" s="135">
        <f>$I545*VLOOKUP($G545,alloc,7)</f>
        <v>309.26230847638527</v>
      </c>
      <c r="L545" s="135">
        <f>$I545*VLOOKUP($G545,alloc,8)</f>
        <v>16.912027397733851</v>
      </c>
      <c r="M545" s="135">
        <f>$I545*VLOOKUP($G545,alloc,9)</f>
        <v>242.65847243764588</v>
      </c>
      <c r="N545" s="135">
        <f>$I545*VLOOKUP($G545,alloc,10)</f>
        <v>251.38516588837601</v>
      </c>
      <c r="O545" s="135">
        <f>$I545*VLOOKUP($G545,alloc,11)</f>
        <v>0</v>
      </c>
      <c r="P545" s="135">
        <f>$I545*VLOOKUP($G545,alloc,12)</f>
        <v>0</v>
      </c>
      <c r="Q545" s="135">
        <f>$I545*VLOOKUP($G545,alloc,13)</f>
        <v>0</v>
      </c>
      <c r="R545" s="135">
        <f>$I545*VLOOKUP($G545,alloc,14)</f>
        <v>0</v>
      </c>
      <c r="S545" s="135">
        <f>$I545*VLOOKUP($G545,alloc,15)</f>
        <v>0</v>
      </c>
      <c r="T545" s="135">
        <f>$I545*VLOOKUP($G545,alloc,16)</f>
        <v>0</v>
      </c>
      <c r="U545" s="135">
        <f>$I545*VLOOKUP($G545,alloc,17)</f>
        <v>0</v>
      </c>
      <c r="V545" s="135">
        <f>$I545*VLOOKUP($G545,alloc,18)</f>
        <v>0</v>
      </c>
      <c r="W545" s="135">
        <f>$I545*VLOOKUP($G545,alloc,19)</f>
        <v>0</v>
      </c>
      <c r="X545" s="135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 x14ac:dyDescent="0.2">
      <c r="A546" s="44">
        <f t="shared" si="308"/>
        <v>523</v>
      </c>
      <c r="B546" s="44"/>
      <c r="C546" s="138">
        <v>30300</v>
      </c>
      <c r="D546" s="44"/>
      <c r="E546" s="137" t="s">
        <v>324</v>
      </c>
      <c r="G546" s="43">
        <v>99</v>
      </c>
      <c r="H546" s="135" t="str">
        <f>VLOOKUP($G546,alloc,3)</f>
        <v>-</v>
      </c>
      <c r="I546" s="42">
        <f>'Dep. Res. Class'!L$16</f>
        <v>0</v>
      </c>
      <c r="J546" s="135">
        <f>$I546*VLOOKUP($G546,alloc,6)</f>
        <v>0</v>
      </c>
      <c r="K546" s="135">
        <f>$I546*VLOOKUP($G546,alloc,7)</f>
        <v>0</v>
      </c>
      <c r="L546" s="135">
        <f>$I546*VLOOKUP($G546,alloc,8)</f>
        <v>0</v>
      </c>
      <c r="M546" s="135">
        <f>$I546*VLOOKUP($G546,alloc,9)</f>
        <v>0</v>
      </c>
      <c r="N546" s="135">
        <f>$I546*VLOOKUP($G546,alloc,10)</f>
        <v>0</v>
      </c>
      <c r="O546" s="135">
        <f>$I546*VLOOKUP($G546,alloc,11)</f>
        <v>0</v>
      </c>
      <c r="P546" s="135">
        <f>$I546*VLOOKUP($G546,alloc,12)</f>
        <v>0</v>
      </c>
      <c r="Q546" s="135">
        <f>$I546*VLOOKUP($G546,alloc,13)</f>
        <v>0</v>
      </c>
      <c r="R546" s="135">
        <f>$I546*VLOOKUP($G546,alloc,14)</f>
        <v>0</v>
      </c>
      <c r="S546" s="135">
        <f>$I546*VLOOKUP($G546,alloc,15)</f>
        <v>0</v>
      </c>
      <c r="T546" s="135">
        <f>$I546*VLOOKUP($G546,alloc,16)</f>
        <v>0</v>
      </c>
      <c r="U546" s="135">
        <f>$I546*VLOOKUP($G546,alloc,17)</f>
        <v>0</v>
      </c>
      <c r="V546" s="135">
        <f>$I546*VLOOKUP($G546,alloc,18)</f>
        <v>0</v>
      </c>
      <c r="W546" s="135">
        <f>$I546*VLOOKUP($G546,alloc,19)</f>
        <v>0</v>
      </c>
      <c r="X546" s="135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 x14ac:dyDescent="0.2">
      <c r="A547" s="44">
        <f t="shared" si="308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 x14ac:dyDescent="0.2">
      <c r="A548" s="44">
        <f t="shared" si="308"/>
        <v>525</v>
      </c>
      <c r="B548" s="44"/>
      <c r="C548" s="44"/>
      <c r="D548" s="44" t="s">
        <v>325</v>
      </c>
      <c r="E548" s="44"/>
      <c r="G548" s="43"/>
      <c r="H548" s="44"/>
      <c r="I548" s="42">
        <f>'Dep. Res. Class'!L$18</f>
        <v>1411.754001776367</v>
      </c>
      <c r="J548" s="42">
        <f>SUM(J544:J546)</f>
        <v>534.53116549049059</v>
      </c>
      <c r="K548" s="42">
        <f t="shared" ref="K548:X548" si="309">SUM(K544:K546)</f>
        <v>330.75593065676281</v>
      </c>
      <c r="L548" s="42">
        <f t="shared" si="309"/>
        <v>18.087407381741315</v>
      </c>
      <c r="M548" s="42">
        <f t="shared" si="309"/>
        <v>259.52315132831831</v>
      </c>
      <c r="N548" s="42">
        <f t="shared" si="309"/>
        <v>268.85634691905398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 x14ac:dyDescent="0.2">
      <c r="A549" s="44">
        <f t="shared" si="308"/>
        <v>526</v>
      </c>
      <c r="B549" s="44"/>
      <c r="C549" s="44"/>
      <c r="D549" s="44"/>
      <c r="E549" s="44"/>
      <c r="G549" s="43"/>
      <c r="H549" s="135"/>
      <c r="I549" s="42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 x14ac:dyDescent="0.2">
      <c r="A550" s="44">
        <f t="shared" si="308"/>
        <v>527</v>
      </c>
      <c r="B550" s="44"/>
      <c r="C550" s="44"/>
      <c r="D550" s="44" t="s">
        <v>334</v>
      </c>
      <c r="E550" s="44"/>
      <c r="G550" s="43"/>
      <c r="H550" s="135"/>
      <c r="I550" s="42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 x14ac:dyDescent="0.2">
      <c r="A551" s="44">
        <f t="shared" si="308"/>
        <v>528</v>
      </c>
      <c r="B551" s="44"/>
      <c r="C551" s="44"/>
      <c r="D551" s="44"/>
      <c r="E551" s="44"/>
      <c r="G551" s="43"/>
      <c r="H551" s="135"/>
      <c r="I551" s="42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 x14ac:dyDescent="0.2">
      <c r="A552" s="44">
        <f t="shared" si="308"/>
        <v>529</v>
      </c>
      <c r="B552" s="44"/>
      <c r="C552" s="136">
        <v>32520</v>
      </c>
      <c r="D552" s="44"/>
      <c r="E552" s="137" t="s">
        <v>326</v>
      </c>
      <c r="G552" s="43">
        <v>99</v>
      </c>
      <c r="H552" s="135" t="str">
        <f t="shared" ref="H552:H558" si="310">VLOOKUP($G552,alloc,3)</f>
        <v>-</v>
      </c>
      <c r="I552" s="42">
        <f>'Dep. Res. Class'!L$22</f>
        <v>0</v>
      </c>
      <c r="J552" s="135">
        <f t="shared" ref="J552:J558" si="311">$I552*VLOOKUP($G552,alloc,6)</f>
        <v>0</v>
      </c>
      <c r="K552" s="135">
        <f t="shared" ref="K552:K558" si="312">$I552*VLOOKUP($G552,alloc,7)</f>
        <v>0</v>
      </c>
      <c r="L552" s="135">
        <f t="shared" ref="L552:L558" si="313">$I552*VLOOKUP($G552,alloc,8)</f>
        <v>0</v>
      </c>
      <c r="M552" s="135">
        <f t="shared" ref="M552:M558" si="314">$I552*VLOOKUP($G552,alloc,9)</f>
        <v>0</v>
      </c>
      <c r="N552" s="135">
        <f t="shared" ref="N552:N558" si="315">$I552*VLOOKUP($G552,alloc,10)</f>
        <v>0</v>
      </c>
      <c r="O552" s="135">
        <f t="shared" ref="O552:O558" si="316">$I552*VLOOKUP($G552,alloc,11)</f>
        <v>0</v>
      </c>
      <c r="P552" s="135">
        <f t="shared" ref="P552:P558" si="317">$I552*VLOOKUP($G552,alloc,12)</f>
        <v>0</v>
      </c>
      <c r="Q552" s="135">
        <f t="shared" ref="Q552:Q558" si="318">$I552*VLOOKUP($G552,alloc,13)</f>
        <v>0</v>
      </c>
      <c r="R552" s="135">
        <f t="shared" ref="R552:R558" si="319">$I552*VLOOKUP($G552,alloc,14)</f>
        <v>0</v>
      </c>
      <c r="S552" s="135">
        <f t="shared" ref="S552:S558" si="320">$I552*VLOOKUP($G552,alloc,15)</f>
        <v>0</v>
      </c>
      <c r="T552" s="135">
        <f t="shared" ref="T552:T558" si="321">$I552*VLOOKUP($G552,alloc,16)</f>
        <v>0</v>
      </c>
      <c r="U552" s="135">
        <f t="shared" ref="U552:U558" si="322">$I552*VLOOKUP($G552,alloc,17)</f>
        <v>0</v>
      </c>
      <c r="V552" s="135">
        <f t="shared" ref="V552:V558" si="323">$I552*VLOOKUP($G552,alloc,18)</f>
        <v>0</v>
      </c>
      <c r="W552" s="135">
        <f t="shared" ref="W552:W558" si="324">$I552*VLOOKUP($G552,alloc,19)</f>
        <v>0</v>
      </c>
      <c r="X552" s="135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 x14ac:dyDescent="0.2">
      <c r="A553" s="44">
        <f t="shared" si="308"/>
        <v>530</v>
      </c>
      <c r="B553" s="44"/>
      <c r="C553" s="136">
        <v>32540</v>
      </c>
      <c r="D553" s="44"/>
      <c r="E553" s="137" t="s">
        <v>327</v>
      </c>
      <c r="G553" s="43">
        <v>99</v>
      </c>
      <c r="H553" s="135" t="str">
        <f t="shared" si="310"/>
        <v>-</v>
      </c>
      <c r="I553" s="42">
        <f>'Dep. Res. Class'!L$23</f>
        <v>0</v>
      </c>
      <c r="J553" s="135">
        <f t="shared" si="311"/>
        <v>0</v>
      </c>
      <c r="K553" s="135">
        <f t="shared" si="312"/>
        <v>0</v>
      </c>
      <c r="L553" s="135">
        <f t="shared" si="313"/>
        <v>0</v>
      </c>
      <c r="M553" s="135">
        <f t="shared" si="314"/>
        <v>0</v>
      </c>
      <c r="N553" s="135">
        <f t="shared" si="315"/>
        <v>0</v>
      </c>
      <c r="O553" s="135">
        <f t="shared" si="316"/>
        <v>0</v>
      </c>
      <c r="P553" s="135">
        <f t="shared" si="317"/>
        <v>0</v>
      </c>
      <c r="Q553" s="135">
        <f t="shared" si="318"/>
        <v>0</v>
      </c>
      <c r="R553" s="135">
        <f t="shared" si="319"/>
        <v>0</v>
      </c>
      <c r="S553" s="135">
        <f t="shared" si="320"/>
        <v>0</v>
      </c>
      <c r="T553" s="135">
        <f t="shared" si="321"/>
        <v>0</v>
      </c>
      <c r="U553" s="135">
        <f t="shared" si="322"/>
        <v>0</v>
      </c>
      <c r="V553" s="135">
        <f t="shared" si="323"/>
        <v>0</v>
      </c>
      <c r="W553" s="135">
        <f t="shared" si="324"/>
        <v>0</v>
      </c>
      <c r="X553" s="135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 x14ac:dyDescent="0.2">
      <c r="A554" s="44">
        <f t="shared" si="308"/>
        <v>531</v>
      </c>
      <c r="B554" s="44"/>
      <c r="C554" s="136">
        <v>33100</v>
      </c>
      <c r="D554" s="44"/>
      <c r="E554" s="137" t="s">
        <v>328</v>
      </c>
      <c r="G554" s="43">
        <v>99</v>
      </c>
      <c r="H554" s="135" t="str">
        <f t="shared" si="310"/>
        <v>-</v>
      </c>
      <c r="I554" s="42">
        <f>'Dep. Res. Class'!L$24</f>
        <v>0</v>
      </c>
      <c r="J554" s="135">
        <f t="shared" si="311"/>
        <v>0</v>
      </c>
      <c r="K554" s="135">
        <f t="shared" si="312"/>
        <v>0</v>
      </c>
      <c r="L554" s="135">
        <f t="shared" si="313"/>
        <v>0</v>
      </c>
      <c r="M554" s="135">
        <f t="shared" si="314"/>
        <v>0</v>
      </c>
      <c r="N554" s="135">
        <f t="shared" si="315"/>
        <v>0</v>
      </c>
      <c r="O554" s="135">
        <f t="shared" si="316"/>
        <v>0</v>
      </c>
      <c r="P554" s="135">
        <f t="shared" si="317"/>
        <v>0</v>
      </c>
      <c r="Q554" s="135">
        <f t="shared" si="318"/>
        <v>0</v>
      </c>
      <c r="R554" s="135">
        <f t="shared" si="319"/>
        <v>0</v>
      </c>
      <c r="S554" s="135">
        <f t="shared" si="320"/>
        <v>0</v>
      </c>
      <c r="T554" s="135">
        <f t="shared" si="321"/>
        <v>0</v>
      </c>
      <c r="U554" s="135">
        <f t="shared" si="322"/>
        <v>0</v>
      </c>
      <c r="V554" s="135">
        <f t="shared" si="323"/>
        <v>0</v>
      </c>
      <c r="W554" s="135">
        <f t="shared" si="324"/>
        <v>0</v>
      </c>
      <c r="X554" s="135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 x14ac:dyDescent="0.2">
      <c r="A555" s="44">
        <f t="shared" si="308"/>
        <v>532</v>
      </c>
      <c r="B555" s="44"/>
      <c r="C555" s="136">
        <v>33201</v>
      </c>
      <c r="D555" s="44"/>
      <c r="E555" s="137" t="s">
        <v>329</v>
      </c>
      <c r="G555" s="43">
        <v>99</v>
      </c>
      <c r="H555" s="135" t="str">
        <f t="shared" si="310"/>
        <v>-</v>
      </c>
      <c r="I555" s="42">
        <f>'Dep. Res. Class'!L$25</f>
        <v>0</v>
      </c>
      <c r="J555" s="135">
        <f t="shared" si="311"/>
        <v>0</v>
      </c>
      <c r="K555" s="135">
        <f t="shared" si="312"/>
        <v>0</v>
      </c>
      <c r="L555" s="135">
        <f t="shared" si="313"/>
        <v>0</v>
      </c>
      <c r="M555" s="135">
        <f t="shared" si="314"/>
        <v>0</v>
      </c>
      <c r="N555" s="135">
        <f t="shared" si="315"/>
        <v>0</v>
      </c>
      <c r="O555" s="135">
        <f t="shared" si="316"/>
        <v>0</v>
      </c>
      <c r="P555" s="135">
        <f t="shared" si="317"/>
        <v>0</v>
      </c>
      <c r="Q555" s="135">
        <f t="shared" si="318"/>
        <v>0</v>
      </c>
      <c r="R555" s="135">
        <f t="shared" si="319"/>
        <v>0</v>
      </c>
      <c r="S555" s="135">
        <f t="shared" si="320"/>
        <v>0</v>
      </c>
      <c r="T555" s="135">
        <f t="shared" si="321"/>
        <v>0</v>
      </c>
      <c r="U555" s="135">
        <f t="shared" si="322"/>
        <v>0</v>
      </c>
      <c r="V555" s="135">
        <f t="shared" si="323"/>
        <v>0</v>
      </c>
      <c r="W555" s="135">
        <f t="shared" si="324"/>
        <v>0</v>
      </c>
      <c r="X555" s="135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 x14ac:dyDescent="0.2">
      <c r="A556" s="44">
        <f t="shared" si="308"/>
        <v>533</v>
      </c>
      <c r="B556" s="44"/>
      <c r="C556" s="136">
        <v>33202</v>
      </c>
      <c r="D556" s="44"/>
      <c r="E556" s="137" t="s">
        <v>330</v>
      </c>
      <c r="G556" s="43">
        <v>1.2</v>
      </c>
      <c r="H556" s="135" t="str">
        <f t="shared" si="310"/>
        <v>Sales Mcf</v>
      </c>
      <c r="I556" s="42">
        <f>'Dep. Res. Class'!L$26</f>
        <v>0</v>
      </c>
      <c r="J556" s="135">
        <f t="shared" si="311"/>
        <v>0</v>
      </c>
      <c r="K556" s="135">
        <f t="shared" si="312"/>
        <v>0</v>
      </c>
      <c r="L556" s="135">
        <f t="shared" si="313"/>
        <v>0</v>
      </c>
      <c r="M556" s="135">
        <f t="shared" si="314"/>
        <v>0</v>
      </c>
      <c r="N556" s="135">
        <f t="shared" si="315"/>
        <v>0</v>
      </c>
      <c r="O556" s="135">
        <f t="shared" si="316"/>
        <v>0</v>
      </c>
      <c r="P556" s="135">
        <f t="shared" si="317"/>
        <v>0</v>
      </c>
      <c r="Q556" s="135">
        <f t="shared" si="318"/>
        <v>0</v>
      </c>
      <c r="R556" s="135">
        <f t="shared" si="319"/>
        <v>0</v>
      </c>
      <c r="S556" s="135">
        <f t="shared" si="320"/>
        <v>0</v>
      </c>
      <c r="T556" s="135">
        <f t="shared" si="321"/>
        <v>0</v>
      </c>
      <c r="U556" s="135">
        <f t="shared" si="322"/>
        <v>0</v>
      </c>
      <c r="V556" s="135">
        <f t="shared" si="323"/>
        <v>0</v>
      </c>
      <c r="W556" s="135">
        <f t="shared" si="324"/>
        <v>0</v>
      </c>
      <c r="X556" s="135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 x14ac:dyDescent="0.2">
      <c r="A557" s="44">
        <f t="shared" si="308"/>
        <v>534</v>
      </c>
      <c r="B557" s="44"/>
      <c r="C557" s="136">
        <v>33400</v>
      </c>
      <c r="D557" s="44"/>
      <c r="E557" s="137" t="s">
        <v>331</v>
      </c>
      <c r="G557" s="43">
        <v>1.2</v>
      </c>
      <c r="H557" s="135" t="str">
        <f t="shared" si="310"/>
        <v>Sales Mcf</v>
      </c>
      <c r="I557" s="42">
        <f>'Dep. Res. Class'!L$27</f>
        <v>0</v>
      </c>
      <c r="J557" s="135">
        <f t="shared" si="311"/>
        <v>0</v>
      </c>
      <c r="K557" s="135">
        <f t="shared" si="312"/>
        <v>0</v>
      </c>
      <c r="L557" s="135">
        <f t="shared" si="313"/>
        <v>0</v>
      </c>
      <c r="M557" s="135">
        <f t="shared" si="314"/>
        <v>0</v>
      </c>
      <c r="N557" s="135">
        <f t="shared" si="315"/>
        <v>0</v>
      </c>
      <c r="O557" s="135">
        <f t="shared" si="316"/>
        <v>0</v>
      </c>
      <c r="P557" s="135">
        <f t="shared" si="317"/>
        <v>0</v>
      </c>
      <c r="Q557" s="135">
        <f t="shared" si="318"/>
        <v>0</v>
      </c>
      <c r="R557" s="135">
        <f t="shared" si="319"/>
        <v>0</v>
      </c>
      <c r="S557" s="135">
        <f t="shared" si="320"/>
        <v>0</v>
      </c>
      <c r="T557" s="135">
        <f t="shared" si="321"/>
        <v>0</v>
      </c>
      <c r="U557" s="135">
        <f t="shared" si="322"/>
        <v>0</v>
      </c>
      <c r="V557" s="135">
        <f t="shared" si="323"/>
        <v>0</v>
      </c>
      <c r="W557" s="135">
        <f t="shared" si="324"/>
        <v>0</v>
      </c>
      <c r="X557" s="135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 x14ac:dyDescent="0.2">
      <c r="A558" s="44">
        <f t="shared" si="308"/>
        <v>535</v>
      </c>
      <c r="B558" s="44"/>
      <c r="C558" s="136">
        <v>33600</v>
      </c>
      <c r="D558" s="44"/>
      <c r="E558" s="137" t="s">
        <v>332</v>
      </c>
      <c r="G558" s="43">
        <v>99</v>
      </c>
      <c r="H558" s="135" t="str">
        <f t="shared" si="310"/>
        <v>-</v>
      </c>
      <c r="I558" s="42">
        <f>'Dep. Res. Class'!L$28</f>
        <v>0</v>
      </c>
      <c r="J558" s="135">
        <f t="shared" si="311"/>
        <v>0</v>
      </c>
      <c r="K558" s="135">
        <f t="shared" si="312"/>
        <v>0</v>
      </c>
      <c r="L558" s="135">
        <f t="shared" si="313"/>
        <v>0</v>
      </c>
      <c r="M558" s="135">
        <f t="shared" si="314"/>
        <v>0</v>
      </c>
      <c r="N558" s="135">
        <f t="shared" si="315"/>
        <v>0</v>
      </c>
      <c r="O558" s="135">
        <f t="shared" si="316"/>
        <v>0</v>
      </c>
      <c r="P558" s="135">
        <f t="shared" si="317"/>
        <v>0</v>
      </c>
      <c r="Q558" s="135">
        <f t="shared" si="318"/>
        <v>0</v>
      </c>
      <c r="R558" s="135">
        <f t="shared" si="319"/>
        <v>0</v>
      </c>
      <c r="S558" s="135">
        <f t="shared" si="320"/>
        <v>0</v>
      </c>
      <c r="T558" s="135">
        <f t="shared" si="321"/>
        <v>0</v>
      </c>
      <c r="U558" s="135">
        <f t="shared" si="322"/>
        <v>0</v>
      </c>
      <c r="V558" s="135">
        <f t="shared" si="323"/>
        <v>0</v>
      </c>
      <c r="W558" s="135">
        <f t="shared" si="324"/>
        <v>0</v>
      </c>
      <c r="X558" s="135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 x14ac:dyDescent="0.2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0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 x14ac:dyDescent="0.2">
      <c r="A560" s="44">
        <f t="shared" si="308"/>
        <v>537</v>
      </c>
      <c r="B560" s="44"/>
      <c r="C560" s="44"/>
      <c r="D560" s="44" t="s">
        <v>333</v>
      </c>
      <c r="E560" s="44"/>
      <c r="G560" s="43"/>
      <c r="H560" s="135"/>
      <c r="I560" s="42">
        <f>'Dep. Res. Class'!L$30</f>
        <v>0</v>
      </c>
      <c r="J560" s="42">
        <f t="shared" ref="J560:P560" si="327">SUM(J551:J558)</f>
        <v>0</v>
      </c>
      <c r="K560" s="42">
        <f t="shared" si="327"/>
        <v>0</v>
      </c>
      <c r="L560" s="42">
        <f t="shared" si="327"/>
        <v>0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 x14ac:dyDescent="0.2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 x14ac:dyDescent="0.2">
      <c r="A562" s="44">
        <f t="shared" si="308"/>
        <v>539</v>
      </c>
      <c r="B562" s="44"/>
      <c r="C562" s="44"/>
      <c r="D562" s="44" t="s">
        <v>346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 x14ac:dyDescent="0.2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 x14ac:dyDescent="0.2">
      <c r="A564" s="44">
        <f t="shared" si="308"/>
        <v>541</v>
      </c>
      <c r="B564" s="44"/>
      <c r="C564" s="136">
        <v>35010</v>
      </c>
      <c r="D564" s="44"/>
      <c r="E564" s="137" t="s">
        <v>274</v>
      </c>
      <c r="G564" s="43">
        <v>1.5</v>
      </c>
      <c r="H564" s="135" t="str">
        <f t="shared" ref="H564:H580" si="329">VLOOKUP($G564,alloc,3)</f>
        <v>Winter Volumes</v>
      </c>
      <c r="I564" s="42">
        <f>'Dep. Res. Class'!L$34</f>
        <v>0</v>
      </c>
      <c r="J564" s="135">
        <f t="shared" ref="J564:J580" si="330">$I564*VLOOKUP($G564,alloc,6)</f>
        <v>0</v>
      </c>
      <c r="K564" s="135">
        <f t="shared" ref="K564:K580" si="331">$I564*VLOOKUP($G564,alloc,7)</f>
        <v>0</v>
      </c>
      <c r="L564" s="135">
        <f t="shared" ref="L564:L580" si="332">$I564*VLOOKUP($G564,alloc,8)</f>
        <v>0</v>
      </c>
      <c r="M564" s="135">
        <f t="shared" ref="M564:M580" si="333">$I564*VLOOKUP($G564,alloc,9)</f>
        <v>0</v>
      </c>
      <c r="N564" s="135">
        <f t="shared" ref="N564:N580" si="334">$I564*VLOOKUP($G564,alloc,10)</f>
        <v>0</v>
      </c>
      <c r="O564" s="135">
        <f t="shared" ref="O564:O580" si="335">$I564*VLOOKUP($G564,alloc,11)</f>
        <v>0</v>
      </c>
      <c r="P564" s="135">
        <f t="shared" ref="P564:P580" si="336">$I564*VLOOKUP($G564,alloc,12)</f>
        <v>0</v>
      </c>
      <c r="Q564" s="135">
        <f t="shared" ref="Q564:Q580" si="337">$I564*VLOOKUP($G564,alloc,13)</f>
        <v>0</v>
      </c>
      <c r="R564" s="135">
        <f t="shared" ref="R564:R580" si="338">$I564*VLOOKUP($G564,alloc,14)</f>
        <v>0</v>
      </c>
      <c r="S564" s="135">
        <f t="shared" ref="S564:S580" si="339">$I564*VLOOKUP($G564,alloc,15)</f>
        <v>0</v>
      </c>
      <c r="T564" s="135">
        <f t="shared" ref="T564:T580" si="340">$I564*VLOOKUP($G564,alloc,16)</f>
        <v>0</v>
      </c>
      <c r="U564" s="135">
        <f t="shared" ref="U564:U580" si="341">$I564*VLOOKUP($G564,alloc,17)</f>
        <v>0</v>
      </c>
      <c r="V564" s="135">
        <f t="shared" ref="V564:V580" si="342">$I564*VLOOKUP($G564,alloc,18)</f>
        <v>0</v>
      </c>
      <c r="W564" s="135">
        <f t="shared" ref="W564:W580" si="343">$I564*VLOOKUP($G564,alloc,19)</f>
        <v>0</v>
      </c>
      <c r="X564" s="135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 x14ac:dyDescent="0.2">
      <c r="A565" s="44">
        <f t="shared" si="308"/>
        <v>542</v>
      </c>
      <c r="B565" s="44"/>
      <c r="C565" s="136">
        <v>35020</v>
      </c>
      <c r="D565" s="44"/>
      <c r="E565" s="137" t="s">
        <v>137</v>
      </c>
      <c r="G565" s="43">
        <v>1.5</v>
      </c>
      <c r="H565" s="135" t="str">
        <f t="shared" si="329"/>
        <v>Winter Volumes</v>
      </c>
      <c r="I565" s="42">
        <f>'Dep. Res. Class'!L$35</f>
        <v>2226.6698377499979</v>
      </c>
      <c r="J565" s="135">
        <f t="shared" si="330"/>
        <v>843.08202564852297</v>
      </c>
      <c r="K565" s="135">
        <f t="shared" si="331"/>
        <v>521.68030232154331</v>
      </c>
      <c r="L565" s="135">
        <f t="shared" si="332"/>
        <v>28.528117794845027</v>
      </c>
      <c r="M565" s="135">
        <f t="shared" si="333"/>
        <v>409.32936795891879</v>
      </c>
      <c r="N565" s="135">
        <f t="shared" si="334"/>
        <v>424.05002402616782</v>
      </c>
      <c r="O565" s="135">
        <f t="shared" si="335"/>
        <v>0</v>
      </c>
      <c r="P565" s="135">
        <f t="shared" si="336"/>
        <v>0</v>
      </c>
      <c r="Q565" s="135">
        <f t="shared" si="337"/>
        <v>0</v>
      </c>
      <c r="R565" s="135">
        <f t="shared" si="338"/>
        <v>0</v>
      </c>
      <c r="S565" s="135">
        <f t="shared" si="339"/>
        <v>0</v>
      </c>
      <c r="T565" s="135">
        <f t="shared" si="340"/>
        <v>0</v>
      </c>
      <c r="U565" s="135">
        <f t="shared" si="341"/>
        <v>0</v>
      </c>
      <c r="V565" s="135">
        <f t="shared" si="342"/>
        <v>0</v>
      </c>
      <c r="W565" s="135">
        <f t="shared" si="343"/>
        <v>0</v>
      </c>
      <c r="X565" s="135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 x14ac:dyDescent="0.2">
      <c r="A566" s="44">
        <f t="shared" si="308"/>
        <v>543</v>
      </c>
      <c r="B566" s="44"/>
      <c r="C566" s="136">
        <v>35100</v>
      </c>
      <c r="D566" s="44"/>
      <c r="E566" s="137" t="s">
        <v>80</v>
      </c>
      <c r="G566" s="43">
        <v>1.5</v>
      </c>
      <c r="H566" s="135" t="str">
        <f t="shared" si="329"/>
        <v>Winter Volumes</v>
      </c>
      <c r="I566" s="42">
        <f>'Dep. Res. Class'!L$36</f>
        <v>3144.2973283749989</v>
      </c>
      <c r="J566" s="135">
        <f t="shared" si="330"/>
        <v>1190.5225085036905</v>
      </c>
      <c r="K566" s="135">
        <f t="shared" si="331"/>
        <v>736.66870276241605</v>
      </c>
      <c r="L566" s="135">
        <f t="shared" si="332"/>
        <v>40.284771026736188</v>
      </c>
      <c r="M566" s="135">
        <f t="shared" si="333"/>
        <v>578.01709812497165</v>
      </c>
      <c r="N566" s="135">
        <f t="shared" si="334"/>
        <v>598.80424795718454</v>
      </c>
      <c r="O566" s="135">
        <f t="shared" si="335"/>
        <v>0</v>
      </c>
      <c r="P566" s="135">
        <f t="shared" si="336"/>
        <v>0</v>
      </c>
      <c r="Q566" s="135">
        <f t="shared" si="337"/>
        <v>0</v>
      </c>
      <c r="R566" s="135">
        <f t="shared" si="338"/>
        <v>0</v>
      </c>
      <c r="S566" s="135">
        <f t="shared" si="339"/>
        <v>0</v>
      </c>
      <c r="T566" s="135">
        <f t="shared" si="340"/>
        <v>0</v>
      </c>
      <c r="U566" s="135">
        <f t="shared" si="341"/>
        <v>0</v>
      </c>
      <c r="V566" s="135">
        <f t="shared" si="342"/>
        <v>0</v>
      </c>
      <c r="W566" s="135">
        <f t="shared" si="343"/>
        <v>0</v>
      </c>
      <c r="X566" s="135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 x14ac:dyDescent="0.2">
      <c r="A567" s="44">
        <f t="shared" si="308"/>
        <v>544</v>
      </c>
      <c r="B567" s="44"/>
      <c r="C567" s="136">
        <v>35102</v>
      </c>
      <c r="D567" s="44"/>
      <c r="E567" s="137" t="s">
        <v>335</v>
      </c>
      <c r="G567" s="43">
        <v>1.5</v>
      </c>
      <c r="H567" s="135" t="str">
        <f t="shared" si="329"/>
        <v>Winter Volumes</v>
      </c>
      <c r="I567" s="42">
        <f>'Dep. Res. Class'!L$37</f>
        <v>56872.231204999967</v>
      </c>
      <c r="J567" s="135">
        <f t="shared" si="330"/>
        <v>21533.482456434984</v>
      </c>
      <c r="K567" s="135">
        <f t="shared" si="331"/>
        <v>13324.437357405939</v>
      </c>
      <c r="L567" s="135">
        <f t="shared" si="332"/>
        <v>728.64763494140607</v>
      </c>
      <c r="M567" s="135">
        <f t="shared" si="333"/>
        <v>10454.838907361112</v>
      </c>
      <c r="N567" s="135">
        <f t="shared" si="334"/>
        <v>10830.824848856526</v>
      </c>
      <c r="O567" s="135">
        <f t="shared" si="335"/>
        <v>0</v>
      </c>
      <c r="P567" s="135">
        <f t="shared" si="336"/>
        <v>0</v>
      </c>
      <c r="Q567" s="135">
        <f t="shared" si="337"/>
        <v>0</v>
      </c>
      <c r="R567" s="135">
        <f t="shared" si="338"/>
        <v>0</v>
      </c>
      <c r="S567" s="135">
        <f t="shared" si="339"/>
        <v>0</v>
      </c>
      <c r="T567" s="135">
        <f t="shared" si="340"/>
        <v>0</v>
      </c>
      <c r="U567" s="135">
        <f t="shared" si="341"/>
        <v>0</v>
      </c>
      <c r="V567" s="135">
        <f t="shared" si="342"/>
        <v>0</v>
      </c>
      <c r="W567" s="135">
        <f t="shared" si="343"/>
        <v>0</v>
      </c>
      <c r="X567" s="135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 x14ac:dyDescent="0.2">
      <c r="A568" s="44">
        <f t="shared" si="308"/>
        <v>545</v>
      </c>
      <c r="B568" s="44"/>
      <c r="C568" s="136">
        <v>35103</v>
      </c>
      <c r="D568" s="44"/>
      <c r="E568" s="137" t="s">
        <v>336</v>
      </c>
      <c r="G568" s="43">
        <v>1.5</v>
      </c>
      <c r="H568" s="135" t="str">
        <f t="shared" si="329"/>
        <v>Winter Volumes</v>
      </c>
      <c r="I568" s="42">
        <f>'Dep. Res. Class'!L$38</f>
        <v>10241.583766</v>
      </c>
      <c r="J568" s="135">
        <f t="shared" si="330"/>
        <v>3877.7617772077429</v>
      </c>
      <c r="K568" s="135">
        <f t="shared" si="331"/>
        <v>2399.472263340625</v>
      </c>
      <c r="L568" s="135">
        <f t="shared" si="332"/>
        <v>131.21528083276829</v>
      </c>
      <c r="M568" s="135">
        <f t="shared" si="333"/>
        <v>1882.713341135124</v>
      </c>
      <c r="N568" s="135">
        <f t="shared" si="334"/>
        <v>1950.4211034837397</v>
      </c>
      <c r="O568" s="135">
        <f t="shared" si="335"/>
        <v>0</v>
      </c>
      <c r="P568" s="135">
        <f t="shared" si="336"/>
        <v>0</v>
      </c>
      <c r="Q568" s="135">
        <f t="shared" si="337"/>
        <v>0</v>
      </c>
      <c r="R568" s="135">
        <f t="shared" si="338"/>
        <v>0</v>
      </c>
      <c r="S568" s="135">
        <f t="shared" si="339"/>
        <v>0</v>
      </c>
      <c r="T568" s="135">
        <f t="shared" si="340"/>
        <v>0</v>
      </c>
      <c r="U568" s="135">
        <f t="shared" si="341"/>
        <v>0</v>
      </c>
      <c r="V568" s="135">
        <f t="shared" si="342"/>
        <v>0</v>
      </c>
      <c r="W568" s="135">
        <f t="shared" si="343"/>
        <v>0</v>
      </c>
      <c r="X568" s="135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 x14ac:dyDescent="0.2">
      <c r="A569" s="44">
        <f t="shared" si="308"/>
        <v>546</v>
      </c>
      <c r="B569" s="44"/>
      <c r="C569" s="136">
        <v>35104</v>
      </c>
      <c r="D569" s="44"/>
      <c r="E569" s="137" t="s">
        <v>337</v>
      </c>
      <c r="G569" s="43">
        <v>1.5</v>
      </c>
      <c r="H569" s="135" t="str">
        <f t="shared" si="329"/>
        <v>Winter Volumes</v>
      </c>
      <c r="I569" s="42">
        <f>'Dep. Res. Class'!L$39</f>
        <v>50071.95449299999</v>
      </c>
      <c r="J569" s="135">
        <f t="shared" si="330"/>
        <v>18958.699716701693</v>
      </c>
      <c r="K569" s="135">
        <f t="shared" si="331"/>
        <v>11731.21938191522</v>
      </c>
      <c r="L569" s="135">
        <f t="shared" si="332"/>
        <v>641.52241691918289</v>
      </c>
      <c r="M569" s="135">
        <f t="shared" si="333"/>
        <v>9204.7420491392295</v>
      </c>
      <c r="N569" s="135">
        <f t="shared" si="334"/>
        <v>9535.7709283246641</v>
      </c>
      <c r="O569" s="135">
        <f t="shared" si="335"/>
        <v>0</v>
      </c>
      <c r="P569" s="135">
        <f t="shared" si="336"/>
        <v>0</v>
      </c>
      <c r="Q569" s="135">
        <f t="shared" si="337"/>
        <v>0</v>
      </c>
      <c r="R569" s="135">
        <f t="shared" si="338"/>
        <v>0</v>
      </c>
      <c r="S569" s="135">
        <f t="shared" si="339"/>
        <v>0</v>
      </c>
      <c r="T569" s="135">
        <f t="shared" si="340"/>
        <v>0</v>
      </c>
      <c r="U569" s="135">
        <f t="shared" si="341"/>
        <v>0</v>
      </c>
      <c r="V569" s="135">
        <f t="shared" si="342"/>
        <v>0</v>
      </c>
      <c r="W569" s="135">
        <f t="shared" si="343"/>
        <v>0</v>
      </c>
      <c r="X569" s="135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 x14ac:dyDescent="0.2">
      <c r="A570" s="44">
        <f t="shared" si="308"/>
        <v>547</v>
      </c>
      <c r="B570" s="44"/>
      <c r="C570" s="136">
        <v>35200</v>
      </c>
      <c r="D570" s="44"/>
      <c r="E570" s="137" t="s">
        <v>338</v>
      </c>
      <c r="G570" s="43">
        <v>1.5</v>
      </c>
      <c r="H570" s="135" t="str">
        <f t="shared" si="329"/>
        <v>Winter Volumes</v>
      </c>
      <c r="I570" s="42">
        <f>'Dep. Res. Class'!L$40</f>
        <v>595415.1278383584</v>
      </c>
      <c r="J570" s="135">
        <f t="shared" si="330"/>
        <v>225441.5017302167</v>
      </c>
      <c r="K570" s="135">
        <f t="shared" si="331"/>
        <v>139498.15937301522</v>
      </c>
      <c r="L570" s="135">
        <f t="shared" si="332"/>
        <v>7628.4649910062381</v>
      </c>
      <c r="M570" s="135">
        <f t="shared" si="333"/>
        <v>109455.33721224194</v>
      </c>
      <c r="N570" s="135">
        <f t="shared" si="334"/>
        <v>113391.66453187831</v>
      </c>
      <c r="O570" s="135">
        <f t="shared" si="335"/>
        <v>0</v>
      </c>
      <c r="P570" s="135">
        <f t="shared" si="336"/>
        <v>0</v>
      </c>
      <c r="Q570" s="135">
        <f t="shared" si="337"/>
        <v>0</v>
      </c>
      <c r="R570" s="135">
        <f t="shared" si="338"/>
        <v>0</v>
      </c>
      <c r="S570" s="135">
        <f t="shared" si="339"/>
        <v>0</v>
      </c>
      <c r="T570" s="135">
        <f t="shared" si="340"/>
        <v>0</v>
      </c>
      <c r="U570" s="135">
        <f t="shared" si="341"/>
        <v>0</v>
      </c>
      <c r="V570" s="135">
        <f t="shared" si="342"/>
        <v>0</v>
      </c>
      <c r="W570" s="135">
        <f t="shared" si="343"/>
        <v>0</v>
      </c>
      <c r="X570" s="135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 x14ac:dyDescent="0.2">
      <c r="A571" s="44">
        <f t="shared" si="308"/>
        <v>548</v>
      </c>
      <c r="B571" s="44"/>
      <c r="C571" s="136">
        <v>35201</v>
      </c>
      <c r="D571" s="44"/>
      <c r="E571" s="137" t="s">
        <v>339</v>
      </c>
      <c r="G571" s="43">
        <v>1.5</v>
      </c>
      <c r="H571" s="135" t="str">
        <f t="shared" si="329"/>
        <v>Winter Volumes</v>
      </c>
      <c r="I571" s="42">
        <f>'Dep. Res. Class'!L$41</f>
        <v>709755.27618474991</v>
      </c>
      <c r="J571" s="135">
        <f t="shared" si="330"/>
        <v>268734.01068081916</v>
      </c>
      <c r="K571" s="135">
        <f t="shared" si="331"/>
        <v>166286.59569418518</v>
      </c>
      <c r="L571" s="135">
        <f t="shared" si="332"/>
        <v>9093.3921954821399</v>
      </c>
      <c r="M571" s="135">
        <f t="shared" si="333"/>
        <v>130474.52014699201</v>
      </c>
      <c r="N571" s="135">
        <f t="shared" si="334"/>
        <v>135166.75746727141</v>
      </c>
      <c r="O571" s="135">
        <f t="shared" si="335"/>
        <v>0</v>
      </c>
      <c r="P571" s="135">
        <f t="shared" si="336"/>
        <v>0</v>
      </c>
      <c r="Q571" s="135">
        <f t="shared" si="337"/>
        <v>0</v>
      </c>
      <c r="R571" s="135">
        <f t="shared" si="338"/>
        <v>0</v>
      </c>
      <c r="S571" s="135">
        <f t="shared" si="339"/>
        <v>0</v>
      </c>
      <c r="T571" s="135">
        <f t="shared" si="340"/>
        <v>0</v>
      </c>
      <c r="U571" s="135">
        <f t="shared" si="341"/>
        <v>0</v>
      </c>
      <c r="V571" s="135">
        <f t="shared" si="342"/>
        <v>0</v>
      </c>
      <c r="W571" s="135">
        <f t="shared" si="343"/>
        <v>0</v>
      </c>
      <c r="X571" s="135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 x14ac:dyDescent="0.2">
      <c r="A572" s="44">
        <f t="shared" si="308"/>
        <v>549</v>
      </c>
      <c r="B572" s="44"/>
      <c r="C572" s="136">
        <v>35202</v>
      </c>
      <c r="D572" s="44"/>
      <c r="E572" s="137" t="s">
        <v>340</v>
      </c>
      <c r="G572" s="43">
        <v>1.5</v>
      </c>
      <c r="H572" s="135" t="str">
        <f t="shared" si="329"/>
        <v>Winter Volumes</v>
      </c>
      <c r="I572" s="42">
        <f>'Dep. Res. Class'!L$42</f>
        <v>225297.55500000014</v>
      </c>
      <c r="J572" s="135">
        <f t="shared" si="330"/>
        <v>85304.213414501675</v>
      </c>
      <c r="K572" s="135">
        <f t="shared" si="331"/>
        <v>52784.339470583334</v>
      </c>
      <c r="L572" s="135">
        <f t="shared" si="332"/>
        <v>2886.5146861760363</v>
      </c>
      <c r="M572" s="135">
        <f t="shared" si="333"/>
        <v>41416.515474079912</v>
      </c>
      <c r="N572" s="135">
        <f t="shared" si="334"/>
        <v>42905.97195465918</v>
      </c>
      <c r="O572" s="135">
        <f t="shared" si="335"/>
        <v>0</v>
      </c>
      <c r="P572" s="135">
        <f t="shared" si="336"/>
        <v>0</v>
      </c>
      <c r="Q572" s="135">
        <f t="shared" si="337"/>
        <v>0</v>
      </c>
      <c r="R572" s="135">
        <f t="shared" si="338"/>
        <v>0</v>
      </c>
      <c r="S572" s="135">
        <f t="shared" si="339"/>
        <v>0</v>
      </c>
      <c r="T572" s="135">
        <f t="shared" si="340"/>
        <v>0</v>
      </c>
      <c r="U572" s="135">
        <f t="shared" si="341"/>
        <v>0</v>
      </c>
      <c r="V572" s="135">
        <f t="shared" si="342"/>
        <v>0</v>
      </c>
      <c r="W572" s="135">
        <f t="shared" si="343"/>
        <v>0</v>
      </c>
      <c r="X572" s="135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 x14ac:dyDescent="0.2">
      <c r="A573" s="44">
        <f t="shared" si="308"/>
        <v>550</v>
      </c>
      <c r="B573" s="44"/>
      <c r="C573" s="136">
        <v>35203</v>
      </c>
      <c r="D573" s="44"/>
      <c r="E573" s="137" t="s">
        <v>341</v>
      </c>
      <c r="G573" s="43">
        <v>1.5</v>
      </c>
      <c r="H573" s="135" t="str">
        <f t="shared" si="329"/>
        <v>Winter Volumes</v>
      </c>
      <c r="I573" s="42">
        <f>'Dep. Res. Class'!L$43</f>
        <v>379296.93619200034</v>
      </c>
      <c r="J573" s="135">
        <f t="shared" si="330"/>
        <v>143612.86252036336</v>
      </c>
      <c r="K573" s="135">
        <f t="shared" si="331"/>
        <v>88864.427490616668</v>
      </c>
      <c r="L573" s="135">
        <f t="shared" si="332"/>
        <v>4859.5564063701586</v>
      </c>
      <c r="M573" s="135">
        <f t="shared" si="333"/>
        <v>69726.266790010544</v>
      </c>
      <c r="N573" s="135">
        <f t="shared" si="334"/>
        <v>72233.822984639628</v>
      </c>
      <c r="O573" s="135">
        <f t="shared" si="335"/>
        <v>0</v>
      </c>
      <c r="P573" s="135">
        <f t="shared" si="336"/>
        <v>0</v>
      </c>
      <c r="Q573" s="135">
        <f t="shared" si="337"/>
        <v>0</v>
      </c>
      <c r="R573" s="135">
        <f t="shared" si="338"/>
        <v>0</v>
      </c>
      <c r="S573" s="135">
        <f t="shared" si="339"/>
        <v>0</v>
      </c>
      <c r="T573" s="135">
        <f t="shared" si="340"/>
        <v>0</v>
      </c>
      <c r="U573" s="135">
        <f t="shared" si="341"/>
        <v>0</v>
      </c>
      <c r="V573" s="135">
        <f t="shared" si="342"/>
        <v>0</v>
      </c>
      <c r="W573" s="135">
        <f t="shared" si="343"/>
        <v>0</v>
      </c>
      <c r="X573" s="135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 x14ac:dyDescent="0.2">
      <c r="A574" s="44">
        <f t="shared" si="308"/>
        <v>551</v>
      </c>
      <c r="B574" s="44"/>
      <c r="C574" s="136">
        <v>35210</v>
      </c>
      <c r="D574" s="44"/>
      <c r="E574" s="137" t="s">
        <v>342</v>
      </c>
      <c r="G574" s="43">
        <v>1.5</v>
      </c>
      <c r="H574" s="135" t="str">
        <f t="shared" si="329"/>
        <v>Winter Volumes</v>
      </c>
      <c r="I574" s="42">
        <f>'Dep. Res. Class'!L$44</f>
        <v>84030.851562875076</v>
      </c>
      <c r="J574" s="135">
        <f t="shared" si="330"/>
        <v>31816.526793296991</v>
      </c>
      <c r="K574" s="135">
        <f t="shared" si="331"/>
        <v>19687.355217401244</v>
      </c>
      <c r="L574" s="135">
        <f t="shared" si="332"/>
        <v>1076.6041696640573</v>
      </c>
      <c r="M574" s="135">
        <f t="shared" si="333"/>
        <v>15447.416036334374</v>
      </c>
      <c r="N574" s="135">
        <f t="shared" si="334"/>
        <v>16002.949346178411</v>
      </c>
      <c r="O574" s="135">
        <f t="shared" si="335"/>
        <v>0</v>
      </c>
      <c r="P574" s="135">
        <f t="shared" si="336"/>
        <v>0</v>
      </c>
      <c r="Q574" s="135">
        <f t="shared" si="337"/>
        <v>0</v>
      </c>
      <c r="R574" s="135">
        <f t="shared" si="338"/>
        <v>0</v>
      </c>
      <c r="S574" s="135">
        <f t="shared" si="339"/>
        <v>0</v>
      </c>
      <c r="T574" s="135">
        <f t="shared" si="340"/>
        <v>0</v>
      </c>
      <c r="U574" s="135">
        <f t="shared" si="341"/>
        <v>0</v>
      </c>
      <c r="V574" s="135">
        <f t="shared" si="342"/>
        <v>0</v>
      </c>
      <c r="W574" s="135">
        <f t="shared" si="343"/>
        <v>0</v>
      </c>
      <c r="X574" s="135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 x14ac:dyDescent="0.2">
      <c r="A575" s="44">
        <f t="shared" si="308"/>
        <v>552</v>
      </c>
      <c r="B575" s="44"/>
      <c r="C575" s="136">
        <v>35211</v>
      </c>
      <c r="D575" s="44"/>
      <c r="E575" s="137" t="s">
        <v>343</v>
      </c>
      <c r="G575" s="43">
        <v>1.5</v>
      </c>
      <c r="H575" s="135" t="str">
        <f t="shared" si="329"/>
        <v>Winter Volumes</v>
      </c>
      <c r="I575" s="42">
        <f>'Dep. Res. Class'!L$45</f>
        <v>21977.808485000012</v>
      </c>
      <c r="J575" s="135">
        <f t="shared" si="330"/>
        <v>8321.4381327284518</v>
      </c>
      <c r="K575" s="135">
        <f t="shared" si="331"/>
        <v>5149.1198113166683</v>
      </c>
      <c r="L575" s="135">
        <f t="shared" si="332"/>
        <v>281.57991755355175</v>
      </c>
      <c r="M575" s="135">
        <f t="shared" si="333"/>
        <v>4040.1869661007522</v>
      </c>
      <c r="N575" s="135">
        <f t="shared" si="334"/>
        <v>4185.4836573005887</v>
      </c>
      <c r="O575" s="135">
        <f t="shared" si="335"/>
        <v>0</v>
      </c>
      <c r="P575" s="135">
        <f t="shared" si="336"/>
        <v>0</v>
      </c>
      <c r="Q575" s="135">
        <f t="shared" si="337"/>
        <v>0</v>
      </c>
      <c r="R575" s="135">
        <f t="shared" si="338"/>
        <v>0</v>
      </c>
      <c r="S575" s="135">
        <f t="shared" si="339"/>
        <v>0</v>
      </c>
      <c r="T575" s="135">
        <f t="shared" si="340"/>
        <v>0</v>
      </c>
      <c r="U575" s="135">
        <f t="shared" si="341"/>
        <v>0</v>
      </c>
      <c r="V575" s="135">
        <f t="shared" si="342"/>
        <v>0</v>
      </c>
      <c r="W575" s="135">
        <f t="shared" si="343"/>
        <v>0</v>
      </c>
      <c r="X575" s="135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 x14ac:dyDescent="0.2">
      <c r="A576" s="44">
        <f t="shared" si="308"/>
        <v>553</v>
      </c>
      <c r="B576" s="44"/>
      <c r="C576" s="136">
        <v>35301</v>
      </c>
      <c r="D576" s="44"/>
      <c r="E576" s="140" t="s">
        <v>329</v>
      </c>
      <c r="G576" s="43">
        <v>1.5</v>
      </c>
      <c r="H576" s="135" t="str">
        <f t="shared" si="329"/>
        <v>Winter Volumes</v>
      </c>
      <c r="I576" s="42">
        <f>'Dep. Res. Class'!L$46</f>
        <v>-44198.12115937499</v>
      </c>
      <c r="J576" s="135">
        <f t="shared" si="330"/>
        <v>-16734.695411582801</v>
      </c>
      <c r="K576" s="135">
        <f t="shared" si="331"/>
        <v>-10355.055256762198</v>
      </c>
      <c r="L576" s="135">
        <f t="shared" si="332"/>
        <v>-566.26680137706614</v>
      </c>
      <c r="M576" s="135">
        <f t="shared" si="333"/>
        <v>-8124.9535483086447</v>
      </c>
      <c r="N576" s="135">
        <f t="shared" si="334"/>
        <v>-8417.1501413442802</v>
      </c>
      <c r="O576" s="135">
        <f t="shared" si="335"/>
        <v>0</v>
      </c>
      <c r="P576" s="135">
        <f t="shared" si="336"/>
        <v>0</v>
      </c>
      <c r="Q576" s="135">
        <f t="shared" si="337"/>
        <v>0</v>
      </c>
      <c r="R576" s="135">
        <f t="shared" si="338"/>
        <v>0</v>
      </c>
      <c r="S576" s="135">
        <f t="shared" si="339"/>
        <v>0</v>
      </c>
      <c r="T576" s="135">
        <f t="shared" si="340"/>
        <v>0</v>
      </c>
      <c r="U576" s="135">
        <f t="shared" si="341"/>
        <v>0</v>
      </c>
      <c r="V576" s="135">
        <f t="shared" si="342"/>
        <v>0</v>
      </c>
      <c r="W576" s="135">
        <f t="shared" si="343"/>
        <v>0</v>
      </c>
      <c r="X576" s="135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 x14ac:dyDescent="0.2">
      <c r="A577" s="44">
        <f t="shared" si="308"/>
        <v>554</v>
      </c>
      <c r="B577" s="44"/>
      <c r="C577" s="136">
        <v>35302</v>
      </c>
      <c r="D577" s="44"/>
      <c r="E577" s="137" t="s">
        <v>330</v>
      </c>
      <c r="G577" s="43">
        <v>1.5</v>
      </c>
      <c r="H577" s="135" t="str">
        <f t="shared" si="329"/>
        <v>Winter Volumes</v>
      </c>
      <c r="I577" s="42">
        <f>'Dep. Res. Class'!L$47</f>
        <v>94588.351656249986</v>
      </c>
      <c r="J577" s="135">
        <f t="shared" si="330"/>
        <v>35813.903689326216</v>
      </c>
      <c r="K577" s="135">
        <f t="shared" si="331"/>
        <v>22160.842641130348</v>
      </c>
      <c r="L577" s="135">
        <f t="shared" si="332"/>
        <v>1211.8669738646245</v>
      </c>
      <c r="M577" s="135">
        <f t="shared" si="333"/>
        <v>17388.204368390892</v>
      </c>
      <c r="N577" s="135">
        <f t="shared" si="334"/>
        <v>18013.533983537905</v>
      </c>
      <c r="O577" s="135">
        <f t="shared" si="335"/>
        <v>0</v>
      </c>
      <c r="P577" s="135">
        <f t="shared" si="336"/>
        <v>0</v>
      </c>
      <c r="Q577" s="135">
        <f t="shared" si="337"/>
        <v>0</v>
      </c>
      <c r="R577" s="135">
        <f t="shared" si="338"/>
        <v>0</v>
      </c>
      <c r="S577" s="135">
        <f t="shared" si="339"/>
        <v>0</v>
      </c>
      <c r="T577" s="135">
        <f t="shared" si="340"/>
        <v>0</v>
      </c>
      <c r="U577" s="135">
        <f t="shared" si="341"/>
        <v>0</v>
      </c>
      <c r="V577" s="135">
        <f t="shared" si="342"/>
        <v>0</v>
      </c>
      <c r="W577" s="135">
        <f t="shared" si="343"/>
        <v>0</v>
      </c>
      <c r="X577" s="135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 x14ac:dyDescent="0.2">
      <c r="A578" s="44">
        <f t="shared" si="308"/>
        <v>555</v>
      </c>
      <c r="B578" s="44"/>
      <c r="C578" s="136">
        <v>35400</v>
      </c>
      <c r="D578" s="44"/>
      <c r="E578" s="137" t="s">
        <v>116</v>
      </c>
      <c r="G578" s="43">
        <v>1.5</v>
      </c>
      <c r="H578" s="135" t="str">
        <f t="shared" si="329"/>
        <v>Winter Volumes</v>
      </c>
      <c r="I578" s="42">
        <f>'Dep. Res. Class'!L$48</f>
        <v>248926.34654999978</v>
      </c>
      <c r="J578" s="135">
        <f t="shared" si="330"/>
        <v>94250.761800736669</v>
      </c>
      <c r="K578" s="135">
        <f t="shared" si="331"/>
        <v>58320.2635264606</v>
      </c>
      <c r="L578" s="135">
        <f t="shared" si="332"/>
        <v>3189.2470164299802</v>
      </c>
      <c r="M578" s="135">
        <f t="shared" si="333"/>
        <v>45760.20314021712</v>
      </c>
      <c r="N578" s="135">
        <f t="shared" si="334"/>
        <v>47405.871066155407</v>
      </c>
      <c r="O578" s="135">
        <f t="shared" si="335"/>
        <v>0</v>
      </c>
      <c r="P578" s="135">
        <f t="shared" si="336"/>
        <v>0</v>
      </c>
      <c r="Q578" s="135">
        <f t="shared" si="337"/>
        <v>0</v>
      </c>
      <c r="R578" s="135">
        <f t="shared" si="338"/>
        <v>0</v>
      </c>
      <c r="S578" s="135">
        <f t="shared" si="339"/>
        <v>0</v>
      </c>
      <c r="T578" s="135">
        <f t="shared" si="340"/>
        <v>0</v>
      </c>
      <c r="U578" s="135">
        <f t="shared" si="341"/>
        <v>0</v>
      </c>
      <c r="V578" s="135">
        <f t="shared" si="342"/>
        <v>0</v>
      </c>
      <c r="W578" s="135">
        <f t="shared" si="343"/>
        <v>0</v>
      </c>
      <c r="X578" s="135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 x14ac:dyDescent="0.2">
      <c r="A579" s="44">
        <f t="shared" si="308"/>
        <v>556</v>
      </c>
      <c r="B579" s="44"/>
      <c r="C579" s="136">
        <v>35500</v>
      </c>
      <c r="D579" s="44"/>
      <c r="E579" s="137" t="s">
        <v>344</v>
      </c>
      <c r="G579" s="43">
        <v>1.5</v>
      </c>
      <c r="H579" s="135" t="str">
        <f t="shared" si="329"/>
        <v>Winter Volumes</v>
      </c>
      <c r="I579" s="42">
        <f>'Dep. Res. Class'!L$49</f>
        <v>101271.77616325006</v>
      </c>
      <c r="J579" s="135">
        <f t="shared" si="330"/>
        <v>38344.44278232634</v>
      </c>
      <c r="K579" s="135">
        <f t="shared" si="331"/>
        <v>23726.683637511811</v>
      </c>
      <c r="L579" s="135">
        <f t="shared" si="332"/>
        <v>1297.4950801856387</v>
      </c>
      <c r="M579" s="135">
        <f t="shared" si="333"/>
        <v>18616.820251568202</v>
      </c>
      <c r="N579" s="135">
        <f t="shared" si="334"/>
        <v>19286.33441165807</v>
      </c>
      <c r="O579" s="135">
        <f t="shared" si="335"/>
        <v>0</v>
      </c>
      <c r="P579" s="135">
        <f t="shared" si="336"/>
        <v>0</v>
      </c>
      <c r="Q579" s="135">
        <f t="shared" si="337"/>
        <v>0</v>
      </c>
      <c r="R579" s="135">
        <f t="shared" si="338"/>
        <v>0</v>
      </c>
      <c r="S579" s="135">
        <f t="shared" si="339"/>
        <v>0</v>
      </c>
      <c r="T579" s="135">
        <f t="shared" si="340"/>
        <v>0</v>
      </c>
      <c r="U579" s="135">
        <f t="shared" si="341"/>
        <v>0</v>
      </c>
      <c r="V579" s="135">
        <f t="shared" si="342"/>
        <v>0</v>
      </c>
      <c r="W579" s="135">
        <f t="shared" si="343"/>
        <v>0</v>
      </c>
      <c r="X579" s="135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 x14ac:dyDescent="0.2">
      <c r="A580" s="44">
        <f t="shared" si="308"/>
        <v>557</v>
      </c>
      <c r="B580" s="44"/>
      <c r="C580" s="136">
        <v>35600</v>
      </c>
      <c r="D580" s="44"/>
      <c r="E580" s="137" t="s">
        <v>332</v>
      </c>
      <c r="G580" s="43">
        <v>1.5</v>
      </c>
      <c r="H580" s="135" t="str">
        <f t="shared" si="329"/>
        <v>Winter Volumes</v>
      </c>
      <c r="I580" s="42">
        <f>'Dep. Res. Class'!L$50</f>
        <v>95898.744349374989</v>
      </c>
      <c r="J580" s="135">
        <f t="shared" si="330"/>
        <v>36310.056512427822</v>
      </c>
      <c r="K580" s="135">
        <f t="shared" si="331"/>
        <v>22467.850911831207</v>
      </c>
      <c r="L580" s="135">
        <f t="shared" si="332"/>
        <v>1228.6557390749842</v>
      </c>
      <c r="M580" s="135">
        <f t="shared" si="333"/>
        <v>17629.09424068415</v>
      </c>
      <c r="N580" s="135">
        <f t="shared" si="334"/>
        <v>18263.086945356827</v>
      </c>
      <c r="O580" s="135">
        <f t="shared" si="335"/>
        <v>0</v>
      </c>
      <c r="P580" s="135">
        <f t="shared" si="336"/>
        <v>0</v>
      </c>
      <c r="Q580" s="135">
        <f t="shared" si="337"/>
        <v>0</v>
      </c>
      <c r="R580" s="135">
        <f t="shared" si="338"/>
        <v>0</v>
      </c>
      <c r="S580" s="135">
        <f t="shared" si="339"/>
        <v>0</v>
      </c>
      <c r="T580" s="135">
        <f t="shared" si="340"/>
        <v>0</v>
      </c>
      <c r="U580" s="135">
        <f t="shared" si="341"/>
        <v>0</v>
      </c>
      <c r="V580" s="135">
        <f t="shared" si="342"/>
        <v>0</v>
      </c>
      <c r="W580" s="135">
        <f t="shared" si="343"/>
        <v>0</v>
      </c>
      <c r="X580" s="135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 x14ac:dyDescent="0.2">
      <c r="A581" s="44">
        <f t="shared" si="308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 x14ac:dyDescent="0.2">
      <c r="A582" s="44">
        <f t="shared" si="308"/>
        <v>559</v>
      </c>
      <c r="B582" s="44"/>
      <c r="C582" s="44"/>
      <c r="D582" s="44" t="s">
        <v>345</v>
      </c>
      <c r="E582" s="44"/>
      <c r="G582" s="43"/>
      <c r="H582" s="135"/>
      <c r="I582" s="42">
        <f>'Dep. Res. Class'!L$52</f>
        <v>2634817.3894526088</v>
      </c>
      <c r="J582" s="135">
        <f>SUM(J564:J580)</f>
        <v>997618.57112965721</v>
      </c>
      <c r="K582" s="135">
        <f t="shared" ref="K582:X582" si="346">SUM(K564:K580)</f>
        <v>617304.06052503583</v>
      </c>
      <c r="L582" s="135">
        <f t="shared" si="346"/>
        <v>33757.308595945287</v>
      </c>
      <c r="M582" s="135">
        <f t="shared" si="346"/>
        <v>484359.25184203067</v>
      </c>
      <c r="N582" s="135">
        <f t="shared" si="346"/>
        <v>501778.19735993963</v>
      </c>
      <c r="O582" s="135">
        <f t="shared" si="346"/>
        <v>0</v>
      </c>
      <c r="P582" s="135">
        <f t="shared" si="346"/>
        <v>0</v>
      </c>
      <c r="Q582" s="135">
        <f t="shared" si="346"/>
        <v>0</v>
      </c>
      <c r="R582" s="135">
        <f t="shared" si="346"/>
        <v>0</v>
      </c>
      <c r="S582" s="135">
        <f t="shared" si="346"/>
        <v>0</v>
      </c>
      <c r="T582" s="135">
        <f t="shared" si="346"/>
        <v>0</v>
      </c>
      <c r="U582" s="135">
        <f t="shared" si="346"/>
        <v>0</v>
      </c>
      <c r="V582" s="135">
        <f t="shared" si="346"/>
        <v>0</v>
      </c>
      <c r="W582" s="135">
        <f t="shared" si="346"/>
        <v>0</v>
      </c>
      <c r="X582" s="135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 x14ac:dyDescent="0.2">
      <c r="A583" s="44">
        <f t="shared" si="308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 x14ac:dyDescent="0.2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5"/>
      <c r="I584" s="42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 x14ac:dyDescent="0.2">
      <c r="A585" s="44">
        <f t="shared" si="308"/>
        <v>562</v>
      </c>
      <c r="B585" s="44"/>
      <c r="C585" s="44"/>
      <c r="D585" s="44"/>
      <c r="E585" s="44"/>
      <c r="G585" s="43"/>
      <c r="H585" s="135"/>
      <c r="I585" s="42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 x14ac:dyDescent="0.2">
      <c r="A586" s="44">
        <f t="shared" si="308"/>
        <v>563</v>
      </c>
      <c r="B586" s="44"/>
      <c r="C586" s="136">
        <v>36510</v>
      </c>
      <c r="E586" s="44" t="s">
        <v>115</v>
      </c>
      <c r="G586" s="43">
        <v>99</v>
      </c>
      <c r="H586" s="135" t="str">
        <f t="shared" ref="H586:H593" si="347">VLOOKUP($G586,alloc,3)</f>
        <v>-</v>
      </c>
      <c r="I586" s="42">
        <f>'Dep. Res. Class'!L$56</f>
        <v>0</v>
      </c>
      <c r="J586" s="135">
        <f t="shared" ref="J586:J593" si="348">$I586*VLOOKUP($G586,alloc,6)</f>
        <v>0</v>
      </c>
      <c r="K586" s="135">
        <f t="shared" ref="K586:K593" si="349">$I586*VLOOKUP($G586,alloc,7)</f>
        <v>0</v>
      </c>
      <c r="L586" s="135">
        <f t="shared" ref="L586:L593" si="350">$I586*VLOOKUP($G586,alloc,8)</f>
        <v>0</v>
      </c>
      <c r="M586" s="135">
        <f t="shared" ref="M586:M593" si="351">$I586*VLOOKUP($G586,alloc,9)</f>
        <v>0</v>
      </c>
      <c r="N586" s="135">
        <f t="shared" ref="N586:N593" si="352">$I586*VLOOKUP($G586,alloc,10)</f>
        <v>0</v>
      </c>
      <c r="O586" s="135">
        <f t="shared" ref="O586:O593" si="353">$I586*VLOOKUP($G586,alloc,11)</f>
        <v>0</v>
      </c>
      <c r="P586" s="135">
        <f t="shared" ref="P586:P593" si="354">$I586*VLOOKUP($G586,alloc,12)</f>
        <v>0</v>
      </c>
      <c r="Q586" s="135">
        <f t="shared" ref="Q586:Q593" si="355">$I586*VLOOKUP($G586,alloc,13)</f>
        <v>0</v>
      </c>
      <c r="R586" s="135">
        <f t="shared" ref="R586:R593" si="356">$I586*VLOOKUP($G586,alloc,14)</f>
        <v>0</v>
      </c>
      <c r="S586" s="135">
        <f t="shared" ref="S586:S593" si="357">$I586*VLOOKUP($G586,alloc,15)</f>
        <v>0</v>
      </c>
      <c r="T586" s="135">
        <f t="shared" ref="T586:T593" si="358">$I586*VLOOKUP($G586,alloc,16)</f>
        <v>0</v>
      </c>
      <c r="U586" s="135">
        <f t="shared" ref="U586:U593" si="359">$I586*VLOOKUP($G586,alloc,17)</f>
        <v>0</v>
      </c>
      <c r="V586" s="135">
        <f t="shared" ref="V586:V593" si="360">$I586*VLOOKUP($G586,alloc,18)</f>
        <v>0</v>
      </c>
      <c r="W586" s="135">
        <f t="shared" ref="W586:W593" si="361">$I586*VLOOKUP($G586,alloc,19)</f>
        <v>0</v>
      </c>
      <c r="X586" s="135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 x14ac:dyDescent="0.2">
      <c r="A587" s="44">
        <f t="shared" si="308"/>
        <v>564</v>
      </c>
      <c r="B587" s="44"/>
      <c r="C587" s="136">
        <v>36520</v>
      </c>
      <c r="E587" s="44" t="s">
        <v>137</v>
      </c>
      <c r="G587" s="43">
        <v>99</v>
      </c>
      <c r="H587" s="135" t="str">
        <f t="shared" si="347"/>
        <v>-</v>
      </c>
      <c r="I587" s="42">
        <f>'Dep. Res. Class'!L$57</f>
        <v>0</v>
      </c>
      <c r="J587" s="135">
        <f t="shared" si="348"/>
        <v>0</v>
      </c>
      <c r="K587" s="135">
        <f t="shared" si="349"/>
        <v>0</v>
      </c>
      <c r="L587" s="135">
        <f t="shared" si="350"/>
        <v>0</v>
      </c>
      <c r="M587" s="135">
        <f t="shared" si="351"/>
        <v>0</v>
      </c>
      <c r="N587" s="135">
        <f t="shared" si="352"/>
        <v>0</v>
      </c>
      <c r="O587" s="135">
        <f t="shared" si="353"/>
        <v>0</v>
      </c>
      <c r="P587" s="135">
        <f t="shared" si="354"/>
        <v>0</v>
      </c>
      <c r="Q587" s="135">
        <f t="shared" si="355"/>
        <v>0</v>
      </c>
      <c r="R587" s="135">
        <f t="shared" si="356"/>
        <v>0</v>
      </c>
      <c r="S587" s="135">
        <f t="shared" si="357"/>
        <v>0</v>
      </c>
      <c r="T587" s="135">
        <f t="shared" si="358"/>
        <v>0</v>
      </c>
      <c r="U587" s="135">
        <f t="shared" si="359"/>
        <v>0</v>
      </c>
      <c r="V587" s="135">
        <f t="shared" si="360"/>
        <v>0</v>
      </c>
      <c r="W587" s="135">
        <f t="shared" si="361"/>
        <v>0</v>
      </c>
      <c r="X587" s="135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 x14ac:dyDescent="0.2">
      <c r="A588" s="44">
        <f t="shared" si="308"/>
        <v>565</v>
      </c>
      <c r="B588" s="44"/>
      <c r="C588" s="136">
        <v>36602</v>
      </c>
      <c r="E588" s="137" t="s">
        <v>139</v>
      </c>
      <c r="G588" s="43">
        <v>99</v>
      </c>
      <c r="H588" s="135" t="str">
        <f t="shared" si="347"/>
        <v>-</v>
      </c>
      <c r="I588" s="42">
        <f>'Dep. Res. Class'!L$58</f>
        <v>0</v>
      </c>
      <c r="J588" s="135">
        <f t="shared" si="348"/>
        <v>0</v>
      </c>
      <c r="K588" s="135">
        <f t="shared" si="349"/>
        <v>0</v>
      </c>
      <c r="L588" s="135">
        <f t="shared" si="350"/>
        <v>0</v>
      </c>
      <c r="M588" s="135">
        <f t="shared" si="351"/>
        <v>0</v>
      </c>
      <c r="N588" s="135">
        <f t="shared" si="352"/>
        <v>0</v>
      </c>
      <c r="O588" s="135">
        <f t="shared" si="353"/>
        <v>0</v>
      </c>
      <c r="P588" s="135">
        <f t="shared" si="354"/>
        <v>0</v>
      </c>
      <c r="Q588" s="135">
        <f t="shared" si="355"/>
        <v>0</v>
      </c>
      <c r="R588" s="135">
        <f t="shared" si="356"/>
        <v>0</v>
      </c>
      <c r="S588" s="135">
        <f t="shared" si="357"/>
        <v>0</v>
      </c>
      <c r="T588" s="135">
        <f t="shared" si="358"/>
        <v>0</v>
      </c>
      <c r="U588" s="135">
        <f t="shared" si="359"/>
        <v>0</v>
      </c>
      <c r="V588" s="135">
        <f t="shared" si="360"/>
        <v>0</v>
      </c>
      <c r="W588" s="135">
        <f t="shared" si="361"/>
        <v>0</v>
      </c>
      <c r="X588" s="135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 x14ac:dyDescent="0.2">
      <c r="A589" s="44">
        <f t="shared" si="308"/>
        <v>566</v>
      </c>
      <c r="B589" s="44"/>
      <c r="C589" s="136">
        <v>36603</v>
      </c>
      <c r="E589" s="137" t="s">
        <v>270</v>
      </c>
      <c r="G589" s="43">
        <v>99</v>
      </c>
      <c r="H589" s="135" t="str">
        <f t="shared" si="347"/>
        <v>-</v>
      </c>
      <c r="I589" s="42">
        <f>'Dep. Res. Class'!L$59</f>
        <v>0</v>
      </c>
      <c r="J589" s="135">
        <f t="shared" si="348"/>
        <v>0</v>
      </c>
      <c r="K589" s="135">
        <f t="shared" si="349"/>
        <v>0</v>
      </c>
      <c r="L589" s="135">
        <f t="shared" si="350"/>
        <v>0</v>
      </c>
      <c r="M589" s="135">
        <f t="shared" si="351"/>
        <v>0</v>
      </c>
      <c r="N589" s="135">
        <f t="shared" si="352"/>
        <v>0</v>
      </c>
      <c r="O589" s="135">
        <f t="shared" si="353"/>
        <v>0</v>
      </c>
      <c r="P589" s="135">
        <f t="shared" si="354"/>
        <v>0</v>
      </c>
      <c r="Q589" s="135">
        <f t="shared" si="355"/>
        <v>0</v>
      </c>
      <c r="R589" s="135">
        <f t="shared" si="356"/>
        <v>0</v>
      </c>
      <c r="S589" s="135">
        <f t="shared" si="357"/>
        <v>0</v>
      </c>
      <c r="T589" s="135">
        <f t="shared" si="358"/>
        <v>0</v>
      </c>
      <c r="U589" s="135">
        <f t="shared" si="359"/>
        <v>0</v>
      </c>
      <c r="V589" s="135">
        <f t="shared" si="360"/>
        <v>0</v>
      </c>
      <c r="W589" s="135">
        <f t="shared" si="361"/>
        <v>0</v>
      </c>
      <c r="X589" s="135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 x14ac:dyDescent="0.2">
      <c r="A590" s="44">
        <f t="shared" si="308"/>
        <v>567</v>
      </c>
      <c r="B590" s="44"/>
      <c r="C590" s="136">
        <v>36700</v>
      </c>
      <c r="E590" s="137" t="s">
        <v>271</v>
      </c>
      <c r="G590" s="43">
        <v>99</v>
      </c>
      <c r="H590" s="135" t="str">
        <f t="shared" si="347"/>
        <v>-</v>
      </c>
      <c r="I590" s="42">
        <f>'Dep. Res. Class'!L$60</f>
        <v>0</v>
      </c>
      <c r="J590" s="135">
        <f t="shared" si="348"/>
        <v>0</v>
      </c>
      <c r="K590" s="135">
        <f t="shared" si="349"/>
        <v>0</v>
      </c>
      <c r="L590" s="135">
        <f t="shared" si="350"/>
        <v>0</v>
      </c>
      <c r="M590" s="135">
        <f t="shared" si="351"/>
        <v>0</v>
      </c>
      <c r="N590" s="135">
        <f t="shared" si="352"/>
        <v>0</v>
      </c>
      <c r="O590" s="135">
        <f t="shared" si="353"/>
        <v>0</v>
      </c>
      <c r="P590" s="135">
        <f t="shared" si="354"/>
        <v>0</v>
      </c>
      <c r="Q590" s="135">
        <f t="shared" si="355"/>
        <v>0</v>
      </c>
      <c r="R590" s="135">
        <f t="shared" si="356"/>
        <v>0</v>
      </c>
      <c r="S590" s="135">
        <f t="shared" si="357"/>
        <v>0</v>
      </c>
      <c r="T590" s="135">
        <f t="shared" si="358"/>
        <v>0</v>
      </c>
      <c r="U590" s="135">
        <f t="shared" si="359"/>
        <v>0</v>
      </c>
      <c r="V590" s="135">
        <f t="shared" si="360"/>
        <v>0</v>
      </c>
      <c r="W590" s="135">
        <f t="shared" si="361"/>
        <v>0</v>
      </c>
      <c r="X590" s="135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 x14ac:dyDescent="0.2">
      <c r="A591" s="44">
        <f t="shared" si="308"/>
        <v>568</v>
      </c>
      <c r="B591" s="44"/>
      <c r="C591" s="136">
        <v>36701</v>
      </c>
      <c r="E591" s="137" t="s">
        <v>272</v>
      </c>
      <c r="G591" s="43">
        <v>99</v>
      </c>
      <c r="H591" s="135" t="str">
        <f t="shared" si="347"/>
        <v>-</v>
      </c>
      <c r="I591" s="42">
        <f>'Dep. Res. Class'!L$61</f>
        <v>0</v>
      </c>
      <c r="J591" s="135">
        <f t="shared" si="348"/>
        <v>0</v>
      </c>
      <c r="K591" s="135">
        <f t="shared" si="349"/>
        <v>0</v>
      </c>
      <c r="L591" s="135">
        <f t="shared" si="350"/>
        <v>0</v>
      </c>
      <c r="M591" s="135">
        <f t="shared" si="351"/>
        <v>0</v>
      </c>
      <c r="N591" s="135">
        <f t="shared" si="352"/>
        <v>0</v>
      </c>
      <c r="O591" s="135">
        <f t="shared" si="353"/>
        <v>0</v>
      </c>
      <c r="P591" s="135">
        <f t="shared" si="354"/>
        <v>0</v>
      </c>
      <c r="Q591" s="135">
        <f t="shared" si="355"/>
        <v>0</v>
      </c>
      <c r="R591" s="135">
        <f t="shared" si="356"/>
        <v>0</v>
      </c>
      <c r="S591" s="135">
        <f t="shared" si="357"/>
        <v>0</v>
      </c>
      <c r="T591" s="135">
        <f t="shared" si="358"/>
        <v>0</v>
      </c>
      <c r="U591" s="135">
        <f t="shared" si="359"/>
        <v>0</v>
      </c>
      <c r="V591" s="135">
        <f t="shared" si="360"/>
        <v>0</v>
      </c>
      <c r="W591" s="135">
        <f t="shared" si="361"/>
        <v>0</v>
      </c>
      <c r="X591" s="135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 x14ac:dyDescent="0.2">
      <c r="A592" s="44">
        <f t="shared" si="308"/>
        <v>569</v>
      </c>
      <c r="B592" s="44"/>
      <c r="C592" s="136">
        <v>36900</v>
      </c>
      <c r="E592" s="137" t="s">
        <v>273</v>
      </c>
      <c r="G592" s="43">
        <v>99</v>
      </c>
      <c r="H592" s="135" t="str">
        <f t="shared" si="347"/>
        <v>-</v>
      </c>
      <c r="I592" s="42">
        <f>'Dep. Res. Class'!L$62</f>
        <v>0</v>
      </c>
      <c r="J592" s="135">
        <f t="shared" si="348"/>
        <v>0</v>
      </c>
      <c r="K592" s="135">
        <f t="shared" si="349"/>
        <v>0</v>
      </c>
      <c r="L592" s="135">
        <f t="shared" si="350"/>
        <v>0</v>
      </c>
      <c r="M592" s="135">
        <f t="shared" si="351"/>
        <v>0</v>
      </c>
      <c r="N592" s="135">
        <f t="shared" si="352"/>
        <v>0</v>
      </c>
      <c r="O592" s="135">
        <f t="shared" si="353"/>
        <v>0</v>
      </c>
      <c r="P592" s="135">
        <f t="shared" si="354"/>
        <v>0</v>
      </c>
      <c r="Q592" s="135">
        <f t="shared" si="355"/>
        <v>0</v>
      </c>
      <c r="R592" s="135">
        <f t="shared" si="356"/>
        <v>0</v>
      </c>
      <c r="S592" s="135">
        <f t="shared" si="357"/>
        <v>0</v>
      </c>
      <c r="T592" s="135">
        <f t="shared" si="358"/>
        <v>0</v>
      </c>
      <c r="U592" s="135">
        <f t="shared" si="359"/>
        <v>0</v>
      </c>
      <c r="V592" s="135">
        <f t="shared" si="360"/>
        <v>0</v>
      </c>
      <c r="W592" s="135">
        <f t="shared" si="361"/>
        <v>0</v>
      </c>
      <c r="X592" s="135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 x14ac:dyDescent="0.2">
      <c r="A593" s="44">
        <f t="shared" si="308"/>
        <v>570</v>
      </c>
      <c r="B593" s="44"/>
      <c r="C593" s="136">
        <v>36901</v>
      </c>
      <c r="E593" s="137" t="s">
        <v>273</v>
      </c>
      <c r="G593" s="43">
        <v>99</v>
      </c>
      <c r="H593" s="135" t="str">
        <f t="shared" si="347"/>
        <v>-</v>
      </c>
      <c r="I593" s="42">
        <f>'Dep. Res. Class'!L$63</f>
        <v>0</v>
      </c>
      <c r="J593" s="135">
        <f t="shared" si="348"/>
        <v>0</v>
      </c>
      <c r="K593" s="135">
        <f t="shared" si="349"/>
        <v>0</v>
      </c>
      <c r="L593" s="135">
        <f t="shared" si="350"/>
        <v>0</v>
      </c>
      <c r="M593" s="135">
        <f t="shared" si="351"/>
        <v>0</v>
      </c>
      <c r="N593" s="135">
        <f t="shared" si="352"/>
        <v>0</v>
      </c>
      <c r="O593" s="135">
        <f t="shared" si="353"/>
        <v>0</v>
      </c>
      <c r="P593" s="135">
        <f t="shared" si="354"/>
        <v>0</v>
      </c>
      <c r="Q593" s="135">
        <f t="shared" si="355"/>
        <v>0</v>
      </c>
      <c r="R593" s="135">
        <f t="shared" si="356"/>
        <v>0</v>
      </c>
      <c r="S593" s="135">
        <f t="shared" si="357"/>
        <v>0</v>
      </c>
      <c r="T593" s="135">
        <f t="shared" si="358"/>
        <v>0</v>
      </c>
      <c r="U593" s="135">
        <f t="shared" si="359"/>
        <v>0</v>
      </c>
      <c r="V593" s="135">
        <f t="shared" si="360"/>
        <v>0</v>
      </c>
      <c r="W593" s="135">
        <f t="shared" si="361"/>
        <v>0</v>
      </c>
      <c r="X593" s="135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 x14ac:dyDescent="0.2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1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 x14ac:dyDescent="0.2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5"/>
      <c r="I595" s="42">
        <f>'Dep. Res. Class'!L$65</f>
        <v>0</v>
      </c>
      <c r="J595" s="135">
        <f>SUM(J586:J593)</f>
        <v>0</v>
      </c>
      <c r="K595" s="135">
        <f t="shared" ref="K595:X595" si="364">SUM(K586:K593)</f>
        <v>0</v>
      </c>
      <c r="L595" s="135">
        <f t="shared" si="364"/>
        <v>0</v>
      </c>
      <c r="M595" s="135">
        <f t="shared" si="364"/>
        <v>0</v>
      </c>
      <c r="N595" s="135">
        <f t="shared" si="364"/>
        <v>0</v>
      </c>
      <c r="O595" s="135">
        <f t="shared" si="364"/>
        <v>0</v>
      </c>
      <c r="P595" s="135">
        <f t="shared" si="364"/>
        <v>0</v>
      </c>
      <c r="Q595" s="135">
        <f t="shared" si="364"/>
        <v>0</v>
      </c>
      <c r="R595" s="135">
        <f t="shared" si="364"/>
        <v>0</v>
      </c>
      <c r="S595" s="135">
        <f t="shared" si="364"/>
        <v>0</v>
      </c>
      <c r="T595" s="135">
        <f t="shared" si="364"/>
        <v>0</v>
      </c>
      <c r="U595" s="135">
        <f t="shared" si="364"/>
        <v>0</v>
      </c>
      <c r="V595" s="135">
        <f t="shared" si="364"/>
        <v>0</v>
      </c>
      <c r="W595" s="135">
        <f t="shared" si="364"/>
        <v>0</v>
      </c>
      <c r="X595" s="135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 x14ac:dyDescent="0.2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 x14ac:dyDescent="0.2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 x14ac:dyDescent="0.2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 x14ac:dyDescent="0.2">
      <c r="A599" s="44">
        <f t="shared" si="308"/>
        <v>576</v>
      </c>
      <c r="B599" s="44"/>
      <c r="C599" s="136">
        <v>37400</v>
      </c>
      <c r="E599" s="137" t="s">
        <v>115</v>
      </c>
      <c r="G599" s="43">
        <v>99</v>
      </c>
      <c r="H599" s="135" t="str">
        <f t="shared" ref="H599:H619" si="365">VLOOKUP($G599,alloc,3)</f>
        <v>-</v>
      </c>
      <c r="I599" s="42">
        <f>'Dep. Res. Class'!L$69</f>
        <v>0</v>
      </c>
      <c r="J599" s="135">
        <f t="shared" ref="J599:J619" si="366">$I599*VLOOKUP($G599,alloc,6)</f>
        <v>0</v>
      </c>
      <c r="K599" s="135">
        <f t="shared" ref="K599:K619" si="367">$I599*VLOOKUP($G599,alloc,7)</f>
        <v>0</v>
      </c>
      <c r="L599" s="135">
        <f t="shared" ref="L599:L619" si="368">$I599*VLOOKUP($G599,alloc,8)</f>
        <v>0</v>
      </c>
      <c r="M599" s="135">
        <f t="shared" ref="M599:M619" si="369">$I599*VLOOKUP($G599,alloc,9)</f>
        <v>0</v>
      </c>
      <c r="N599" s="135">
        <f t="shared" ref="N599:N619" si="370">$I599*VLOOKUP($G599,alloc,10)</f>
        <v>0</v>
      </c>
      <c r="O599" s="135">
        <f t="shared" ref="O599:O619" si="371">$I599*VLOOKUP($G599,alloc,11)</f>
        <v>0</v>
      </c>
      <c r="P599" s="135">
        <f t="shared" ref="P599:P619" si="372">$I599*VLOOKUP($G599,alloc,12)</f>
        <v>0</v>
      </c>
      <c r="Q599" s="135">
        <f t="shared" ref="Q599:Q619" si="373">$I599*VLOOKUP($G599,alloc,13)</f>
        <v>0</v>
      </c>
      <c r="R599" s="135">
        <f t="shared" ref="R599:R619" si="374">$I599*VLOOKUP($G599,alloc,14)</f>
        <v>0</v>
      </c>
      <c r="S599" s="135">
        <f t="shared" ref="S599:S619" si="375">$I599*VLOOKUP($G599,alloc,15)</f>
        <v>0</v>
      </c>
      <c r="T599" s="135">
        <f t="shared" ref="T599:T619" si="376">$I599*VLOOKUP($G599,alloc,16)</f>
        <v>0</v>
      </c>
      <c r="U599" s="135">
        <f t="shared" ref="U599:U619" si="377">$I599*VLOOKUP($G599,alloc,17)</f>
        <v>0</v>
      </c>
      <c r="V599" s="135">
        <f t="shared" ref="V599:V619" si="378">$I599*VLOOKUP($G599,alloc,18)</f>
        <v>0</v>
      </c>
      <c r="W599" s="135">
        <f t="shared" ref="W599:W619" si="379">$I599*VLOOKUP($G599,alloc,19)</f>
        <v>0</v>
      </c>
      <c r="X599" s="135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 x14ac:dyDescent="0.2">
      <c r="A600" s="44">
        <f t="shared" si="308"/>
        <v>577</v>
      </c>
      <c r="B600" s="44"/>
      <c r="C600" s="136">
        <v>37401</v>
      </c>
      <c r="E600" s="137" t="s">
        <v>274</v>
      </c>
      <c r="G600" s="43">
        <v>99</v>
      </c>
      <c r="H600" s="135" t="str">
        <f t="shared" si="365"/>
        <v>-</v>
      </c>
      <c r="I600" s="42">
        <f>'Dep. Res. Class'!L$70</f>
        <v>0</v>
      </c>
      <c r="J600" s="135">
        <f t="shared" si="366"/>
        <v>0</v>
      </c>
      <c r="K600" s="135">
        <f t="shared" si="367"/>
        <v>0</v>
      </c>
      <c r="L600" s="135">
        <f t="shared" si="368"/>
        <v>0</v>
      </c>
      <c r="M600" s="135">
        <f t="shared" si="369"/>
        <v>0</v>
      </c>
      <c r="N600" s="135">
        <f t="shared" si="370"/>
        <v>0</v>
      </c>
      <c r="O600" s="135">
        <f t="shared" si="371"/>
        <v>0</v>
      </c>
      <c r="P600" s="135">
        <f t="shared" si="372"/>
        <v>0</v>
      </c>
      <c r="Q600" s="135">
        <f t="shared" si="373"/>
        <v>0</v>
      </c>
      <c r="R600" s="135">
        <f t="shared" si="374"/>
        <v>0</v>
      </c>
      <c r="S600" s="135">
        <f t="shared" si="375"/>
        <v>0</v>
      </c>
      <c r="T600" s="135">
        <f t="shared" si="376"/>
        <v>0</v>
      </c>
      <c r="U600" s="135">
        <f t="shared" si="377"/>
        <v>0</v>
      </c>
      <c r="V600" s="135">
        <f t="shared" si="378"/>
        <v>0</v>
      </c>
      <c r="W600" s="135">
        <f t="shared" si="379"/>
        <v>0</v>
      </c>
      <c r="X600" s="135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 x14ac:dyDescent="0.2">
      <c r="A601" s="44">
        <f t="shared" si="308"/>
        <v>578</v>
      </c>
      <c r="B601" s="44"/>
      <c r="C601" s="136">
        <v>37402</v>
      </c>
      <c r="E601" s="137" t="s">
        <v>275</v>
      </c>
      <c r="G601" s="43">
        <v>1</v>
      </c>
      <c r="H601" s="135" t="str">
        <f t="shared" si="365"/>
        <v>Mcf</v>
      </c>
      <c r="I601" s="42">
        <f>'Dep. Res. Class'!L$71</f>
        <v>0</v>
      </c>
      <c r="J601" s="135">
        <f t="shared" si="366"/>
        <v>0</v>
      </c>
      <c r="K601" s="135">
        <f t="shared" si="367"/>
        <v>0</v>
      </c>
      <c r="L601" s="135">
        <f t="shared" si="368"/>
        <v>0</v>
      </c>
      <c r="M601" s="135">
        <f t="shared" si="369"/>
        <v>0</v>
      </c>
      <c r="N601" s="135">
        <f t="shared" si="370"/>
        <v>0</v>
      </c>
      <c r="O601" s="135">
        <f t="shared" si="371"/>
        <v>0</v>
      </c>
      <c r="P601" s="135">
        <f t="shared" si="372"/>
        <v>0</v>
      </c>
      <c r="Q601" s="135">
        <f t="shared" si="373"/>
        <v>0</v>
      </c>
      <c r="R601" s="135">
        <f t="shared" si="374"/>
        <v>0</v>
      </c>
      <c r="S601" s="135">
        <f t="shared" si="375"/>
        <v>0</v>
      </c>
      <c r="T601" s="135">
        <f t="shared" si="376"/>
        <v>0</v>
      </c>
      <c r="U601" s="135">
        <f t="shared" si="377"/>
        <v>0</v>
      </c>
      <c r="V601" s="135">
        <f t="shared" si="378"/>
        <v>0</v>
      </c>
      <c r="W601" s="135">
        <f t="shared" si="379"/>
        <v>0</v>
      </c>
      <c r="X601" s="135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 x14ac:dyDescent="0.2">
      <c r="A602" s="44">
        <f t="shared" si="308"/>
        <v>579</v>
      </c>
      <c r="B602" s="44"/>
      <c r="C602" s="136">
        <v>37403</v>
      </c>
      <c r="E602" s="137" t="s">
        <v>276</v>
      </c>
      <c r="G602" s="43">
        <v>99</v>
      </c>
      <c r="H602" s="135" t="str">
        <f t="shared" si="365"/>
        <v>-</v>
      </c>
      <c r="I602" s="42">
        <f>'Dep. Res. Class'!L$72</f>
        <v>0</v>
      </c>
      <c r="J602" s="135">
        <f t="shared" si="366"/>
        <v>0</v>
      </c>
      <c r="K602" s="135">
        <f t="shared" si="367"/>
        <v>0</v>
      </c>
      <c r="L602" s="135">
        <f t="shared" si="368"/>
        <v>0</v>
      </c>
      <c r="M602" s="135">
        <f t="shared" si="369"/>
        <v>0</v>
      </c>
      <c r="N602" s="135">
        <f t="shared" si="370"/>
        <v>0</v>
      </c>
      <c r="O602" s="135">
        <f t="shared" si="371"/>
        <v>0</v>
      </c>
      <c r="P602" s="135">
        <f t="shared" si="372"/>
        <v>0</v>
      </c>
      <c r="Q602" s="135">
        <f t="shared" si="373"/>
        <v>0</v>
      </c>
      <c r="R602" s="135">
        <f t="shared" si="374"/>
        <v>0</v>
      </c>
      <c r="S602" s="135">
        <f t="shared" si="375"/>
        <v>0</v>
      </c>
      <c r="T602" s="135">
        <f t="shared" si="376"/>
        <v>0</v>
      </c>
      <c r="U602" s="135">
        <f t="shared" si="377"/>
        <v>0</v>
      </c>
      <c r="V602" s="135">
        <f t="shared" si="378"/>
        <v>0</v>
      </c>
      <c r="W602" s="135">
        <f t="shared" si="379"/>
        <v>0</v>
      </c>
      <c r="X602" s="135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 x14ac:dyDescent="0.2">
      <c r="A603" s="44">
        <f t="shared" si="308"/>
        <v>580</v>
      </c>
      <c r="B603" s="44"/>
      <c r="C603" s="136">
        <v>37500</v>
      </c>
      <c r="E603" s="137" t="s">
        <v>139</v>
      </c>
      <c r="G603" s="43">
        <v>1</v>
      </c>
      <c r="H603" s="135" t="str">
        <f t="shared" si="365"/>
        <v>Mcf</v>
      </c>
      <c r="I603" s="42">
        <f>'Dep. Res. Class'!L$73</f>
        <v>0</v>
      </c>
      <c r="J603" s="135">
        <f t="shared" si="366"/>
        <v>0</v>
      </c>
      <c r="K603" s="135">
        <f t="shared" si="367"/>
        <v>0</v>
      </c>
      <c r="L603" s="135">
        <f t="shared" si="368"/>
        <v>0</v>
      </c>
      <c r="M603" s="135">
        <f t="shared" si="369"/>
        <v>0</v>
      </c>
      <c r="N603" s="135">
        <f t="shared" si="370"/>
        <v>0</v>
      </c>
      <c r="O603" s="135">
        <f t="shared" si="371"/>
        <v>0</v>
      </c>
      <c r="P603" s="135">
        <f t="shared" si="372"/>
        <v>0</v>
      </c>
      <c r="Q603" s="135">
        <f t="shared" si="373"/>
        <v>0</v>
      </c>
      <c r="R603" s="135">
        <f t="shared" si="374"/>
        <v>0</v>
      </c>
      <c r="S603" s="135">
        <f t="shared" si="375"/>
        <v>0</v>
      </c>
      <c r="T603" s="135">
        <f t="shared" si="376"/>
        <v>0</v>
      </c>
      <c r="U603" s="135">
        <f t="shared" si="377"/>
        <v>0</v>
      </c>
      <c r="V603" s="135">
        <f t="shared" si="378"/>
        <v>0</v>
      </c>
      <c r="W603" s="135">
        <f t="shared" si="379"/>
        <v>0</v>
      </c>
      <c r="X603" s="135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 x14ac:dyDescent="0.2">
      <c r="A604" s="44">
        <f t="shared" si="308"/>
        <v>581</v>
      </c>
      <c r="B604" s="44"/>
      <c r="C604" s="136">
        <v>37501</v>
      </c>
      <c r="E604" s="137" t="s">
        <v>277</v>
      </c>
      <c r="G604" s="43">
        <v>1</v>
      </c>
      <c r="H604" s="135" t="str">
        <f t="shared" si="365"/>
        <v>Mcf</v>
      </c>
      <c r="I604" s="42">
        <f>'Dep. Res. Class'!L$74</f>
        <v>0</v>
      </c>
      <c r="J604" s="135">
        <f t="shared" si="366"/>
        <v>0</v>
      </c>
      <c r="K604" s="135">
        <f t="shared" si="367"/>
        <v>0</v>
      </c>
      <c r="L604" s="135">
        <f t="shared" si="368"/>
        <v>0</v>
      </c>
      <c r="M604" s="135">
        <f t="shared" si="369"/>
        <v>0</v>
      </c>
      <c r="N604" s="135">
        <f t="shared" si="370"/>
        <v>0</v>
      </c>
      <c r="O604" s="135">
        <f t="shared" si="371"/>
        <v>0</v>
      </c>
      <c r="P604" s="135">
        <f t="shared" si="372"/>
        <v>0</v>
      </c>
      <c r="Q604" s="135">
        <f t="shared" si="373"/>
        <v>0</v>
      </c>
      <c r="R604" s="135">
        <f t="shared" si="374"/>
        <v>0</v>
      </c>
      <c r="S604" s="135">
        <f t="shared" si="375"/>
        <v>0</v>
      </c>
      <c r="T604" s="135">
        <f t="shared" si="376"/>
        <v>0</v>
      </c>
      <c r="U604" s="135">
        <f t="shared" si="377"/>
        <v>0</v>
      </c>
      <c r="V604" s="135">
        <f t="shared" si="378"/>
        <v>0</v>
      </c>
      <c r="W604" s="135">
        <f t="shared" si="379"/>
        <v>0</v>
      </c>
      <c r="X604" s="135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 x14ac:dyDescent="0.2">
      <c r="A605" s="44">
        <f t="shared" si="308"/>
        <v>582</v>
      </c>
      <c r="B605" s="44"/>
      <c r="C605" s="136">
        <v>37502</v>
      </c>
      <c r="E605" s="137" t="s">
        <v>275</v>
      </c>
      <c r="G605" s="43">
        <v>1</v>
      </c>
      <c r="H605" s="135" t="str">
        <f t="shared" si="365"/>
        <v>Mcf</v>
      </c>
      <c r="I605" s="42">
        <f>'Dep. Res. Class'!L$75</f>
        <v>0</v>
      </c>
      <c r="J605" s="135">
        <f t="shared" si="366"/>
        <v>0</v>
      </c>
      <c r="K605" s="135">
        <f t="shared" si="367"/>
        <v>0</v>
      </c>
      <c r="L605" s="135">
        <f t="shared" si="368"/>
        <v>0</v>
      </c>
      <c r="M605" s="135">
        <f t="shared" si="369"/>
        <v>0</v>
      </c>
      <c r="N605" s="135">
        <f t="shared" si="370"/>
        <v>0</v>
      </c>
      <c r="O605" s="135">
        <f t="shared" si="371"/>
        <v>0</v>
      </c>
      <c r="P605" s="135">
        <f t="shared" si="372"/>
        <v>0</v>
      </c>
      <c r="Q605" s="135">
        <f t="shared" si="373"/>
        <v>0</v>
      </c>
      <c r="R605" s="135">
        <f t="shared" si="374"/>
        <v>0</v>
      </c>
      <c r="S605" s="135">
        <f t="shared" si="375"/>
        <v>0</v>
      </c>
      <c r="T605" s="135">
        <f t="shared" si="376"/>
        <v>0</v>
      </c>
      <c r="U605" s="135">
        <f t="shared" si="377"/>
        <v>0</v>
      </c>
      <c r="V605" s="135">
        <f t="shared" si="378"/>
        <v>0</v>
      </c>
      <c r="W605" s="135">
        <f t="shared" si="379"/>
        <v>0</v>
      </c>
      <c r="X605" s="135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 x14ac:dyDescent="0.2">
      <c r="A606" s="44">
        <f t="shared" si="308"/>
        <v>583</v>
      </c>
      <c r="B606" s="44"/>
      <c r="C606" s="136">
        <v>37503</v>
      </c>
      <c r="E606" s="137" t="s">
        <v>278</v>
      </c>
      <c r="G606" s="43">
        <v>1</v>
      </c>
      <c r="H606" s="135" t="str">
        <f t="shared" si="365"/>
        <v>Mcf</v>
      </c>
      <c r="I606" s="42">
        <f>'Dep. Res. Class'!L$76</f>
        <v>0</v>
      </c>
      <c r="J606" s="135">
        <f t="shared" si="366"/>
        <v>0</v>
      </c>
      <c r="K606" s="135">
        <f t="shared" si="367"/>
        <v>0</v>
      </c>
      <c r="L606" s="135">
        <f t="shared" si="368"/>
        <v>0</v>
      </c>
      <c r="M606" s="135">
        <f t="shared" si="369"/>
        <v>0</v>
      </c>
      <c r="N606" s="135">
        <f t="shared" si="370"/>
        <v>0</v>
      </c>
      <c r="O606" s="135">
        <f t="shared" si="371"/>
        <v>0</v>
      </c>
      <c r="P606" s="135">
        <f t="shared" si="372"/>
        <v>0</v>
      </c>
      <c r="Q606" s="135">
        <f t="shared" si="373"/>
        <v>0</v>
      </c>
      <c r="R606" s="135">
        <f t="shared" si="374"/>
        <v>0</v>
      </c>
      <c r="S606" s="135">
        <f t="shared" si="375"/>
        <v>0</v>
      </c>
      <c r="T606" s="135">
        <f t="shared" si="376"/>
        <v>0</v>
      </c>
      <c r="U606" s="135">
        <f t="shared" si="377"/>
        <v>0</v>
      </c>
      <c r="V606" s="135">
        <f t="shared" si="378"/>
        <v>0</v>
      </c>
      <c r="W606" s="135">
        <f t="shared" si="379"/>
        <v>0</v>
      </c>
      <c r="X606" s="135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 x14ac:dyDescent="0.2">
      <c r="A607" s="44">
        <f t="shared" ref="A607:A671" si="382">A606+1</f>
        <v>584</v>
      </c>
      <c r="B607" s="44"/>
      <c r="C607" s="136">
        <v>37600</v>
      </c>
      <c r="E607" s="137" t="s">
        <v>271</v>
      </c>
      <c r="G607" s="43">
        <v>1</v>
      </c>
      <c r="H607" s="135" t="str">
        <f t="shared" si="365"/>
        <v>Mcf</v>
      </c>
      <c r="I607" s="42">
        <f>'Dep. Res. Class'!L$77</f>
        <v>0</v>
      </c>
      <c r="J607" s="135">
        <f t="shared" si="366"/>
        <v>0</v>
      </c>
      <c r="K607" s="135">
        <f t="shared" si="367"/>
        <v>0</v>
      </c>
      <c r="L607" s="135">
        <f t="shared" si="368"/>
        <v>0</v>
      </c>
      <c r="M607" s="135">
        <f t="shared" si="369"/>
        <v>0</v>
      </c>
      <c r="N607" s="135">
        <f t="shared" si="370"/>
        <v>0</v>
      </c>
      <c r="O607" s="135">
        <f t="shared" si="371"/>
        <v>0</v>
      </c>
      <c r="P607" s="135">
        <f t="shared" si="372"/>
        <v>0</v>
      </c>
      <c r="Q607" s="135">
        <f t="shared" si="373"/>
        <v>0</v>
      </c>
      <c r="R607" s="135">
        <f t="shared" si="374"/>
        <v>0</v>
      </c>
      <c r="S607" s="135">
        <f t="shared" si="375"/>
        <v>0</v>
      </c>
      <c r="T607" s="135">
        <f t="shared" si="376"/>
        <v>0</v>
      </c>
      <c r="U607" s="135">
        <f t="shared" si="377"/>
        <v>0</v>
      </c>
      <c r="V607" s="135">
        <f t="shared" si="378"/>
        <v>0</v>
      </c>
      <c r="W607" s="135">
        <f t="shared" si="379"/>
        <v>0</v>
      </c>
      <c r="X607" s="135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 x14ac:dyDescent="0.2">
      <c r="A608" s="44">
        <f t="shared" si="382"/>
        <v>585</v>
      </c>
      <c r="B608" s="44"/>
      <c r="C608" s="136">
        <v>37601</v>
      </c>
      <c r="E608" s="137" t="s">
        <v>272</v>
      </c>
      <c r="G608" s="43">
        <v>1</v>
      </c>
      <c r="H608" s="135" t="str">
        <f t="shared" si="365"/>
        <v>Mcf</v>
      </c>
      <c r="I608" s="42">
        <f>'Dep. Res. Class'!L$78</f>
        <v>0</v>
      </c>
      <c r="J608" s="135">
        <f t="shared" si="366"/>
        <v>0</v>
      </c>
      <c r="K608" s="135">
        <f t="shared" si="367"/>
        <v>0</v>
      </c>
      <c r="L608" s="135">
        <f t="shared" si="368"/>
        <v>0</v>
      </c>
      <c r="M608" s="135">
        <f t="shared" si="369"/>
        <v>0</v>
      </c>
      <c r="N608" s="135">
        <f t="shared" si="370"/>
        <v>0</v>
      </c>
      <c r="O608" s="135">
        <f t="shared" si="371"/>
        <v>0</v>
      </c>
      <c r="P608" s="135">
        <f t="shared" si="372"/>
        <v>0</v>
      </c>
      <c r="Q608" s="135">
        <f t="shared" si="373"/>
        <v>0</v>
      </c>
      <c r="R608" s="135">
        <f t="shared" si="374"/>
        <v>0</v>
      </c>
      <c r="S608" s="135">
        <f t="shared" si="375"/>
        <v>0</v>
      </c>
      <c r="T608" s="135">
        <f t="shared" si="376"/>
        <v>0</v>
      </c>
      <c r="U608" s="135">
        <f t="shared" si="377"/>
        <v>0</v>
      </c>
      <c r="V608" s="135">
        <f t="shared" si="378"/>
        <v>0</v>
      </c>
      <c r="W608" s="135">
        <f t="shared" si="379"/>
        <v>0</v>
      </c>
      <c r="X608" s="135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 x14ac:dyDescent="0.2">
      <c r="A609" s="44">
        <f t="shared" si="382"/>
        <v>586</v>
      </c>
      <c r="B609" s="44"/>
      <c r="C609" s="136">
        <v>37602</v>
      </c>
      <c r="E609" s="137" t="s">
        <v>279</v>
      </c>
      <c r="G609" s="43">
        <v>1</v>
      </c>
      <c r="H609" s="135" t="str">
        <f t="shared" si="365"/>
        <v>Mcf</v>
      </c>
      <c r="I609" s="42">
        <f>'Dep. Res. Class'!L$79</f>
        <v>0</v>
      </c>
      <c r="J609" s="135">
        <f t="shared" si="366"/>
        <v>0</v>
      </c>
      <c r="K609" s="135">
        <f t="shared" si="367"/>
        <v>0</v>
      </c>
      <c r="L609" s="135">
        <f t="shared" si="368"/>
        <v>0</v>
      </c>
      <c r="M609" s="135">
        <f t="shared" si="369"/>
        <v>0</v>
      </c>
      <c r="N609" s="135">
        <f t="shared" si="370"/>
        <v>0</v>
      </c>
      <c r="O609" s="135">
        <f t="shared" si="371"/>
        <v>0</v>
      </c>
      <c r="P609" s="135">
        <f t="shared" si="372"/>
        <v>0</v>
      </c>
      <c r="Q609" s="135">
        <f t="shared" si="373"/>
        <v>0</v>
      </c>
      <c r="R609" s="135">
        <f t="shared" si="374"/>
        <v>0</v>
      </c>
      <c r="S609" s="135">
        <f t="shared" si="375"/>
        <v>0</v>
      </c>
      <c r="T609" s="135">
        <f t="shared" si="376"/>
        <v>0</v>
      </c>
      <c r="U609" s="135">
        <f t="shared" si="377"/>
        <v>0</v>
      </c>
      <c r="V609" s="135">
        <f t="shared" si="378"/>
        <v>0</v>
      </c>
      <c r="W609" s="135">
        <f t="shared" si="379"/>
        <v>0</v>
      </c>
      <c r="X609" s="135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 x14ac:dyDescent="0.2">
      <c r="A610" s="44">
        <f t="shared" si="382"/>
        <v>587</v>
      </c>
      <c r="B610" s="44"/>
      <c r="C610" s="136">
        <v>37800</v>
      </c>
      <c r="E610" s="137" t="s">
        <v>280</v>
      </c>
      <c r="G610" s="43">
        <v>1</v>
      </c>
      <c r="H610" s="135" t="str">
        <f t="shared" si="365"/>
        <v>Mcf</v>
      </c>
      <c r="I610" s="42">
        <f>'Dep. Res. Class'!L$80</f>
        <v>0</v>
      </c>
      <c r="J610" s="135">
        <f t="shared" si="366"/>
        <v>0</v>
      </c>
      <c r="K610" s="135">
        <f t="shared" si="367"/>
        <v>0</v>
      </c>
      <c r="L610" s="135">
        <f t="shared" si="368"/>
        <v>0</v>
      </c>
      <c r="M610" s="135">
        <f t="shared" si="369"/>
        <v>0</v>
      </c>
      <c r="N610" s="135">
        <f t="shared" si="370"/>
        <v>0</v>
      </c>
      <c r="O610" s="135">
        <f t="shared" si="371"/>
        <v>0</v>
      </c>
      <c r="P610" s="135">
        <f t="shared" si="372"/>
        <v>0</v>
      </c>
      <c r="Q610" s="135">
        <f t="shared" si="373"/>
        <v>0</v>
      </c>
      <c r="R610" s="135">
        <f t="shared" si="374"/>
        <v>0</v>
      </c>
      <c r="S610" s="135">
        <f t="shared" si="375"/>
        <v>0</v>
      </c>
      <c r="T610" s="135">
        <f t="shared" si="376"/>
        <v>0</v>
      </c>
      <c r="U610" s="135">
        <f t="shared" si="377"/>
        <v>0</v>
      </c>
      <c r="V610" s="135">
        <f t="shared" si="378"/>
        <v>0</v>
      </c>
      <c r="W610" s="135">
        <f t="shared" si="379"/>
        <v>0</v>
      </c>
      <c r="X610" s="135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 x14ac:dyDescent="0.2">
      <c r="A611" s="44">
        <f t="shared" si="382"/>
        <v>588</v>
      </c>
      <c r="B611" s="44"/>
      <c r="C611" s="136">
        <v>37900</v>
      </c>
      <c r="E611" s="137" t="s">
        <v>281</v>
      </c>
      <c r="G611" s="43">
        <v>1</v>
      </c>
      <c r="H611" s="135" t="str">
        <f t="shared" si="365"/>
        <v>Mcf</v>
      </c>
      <c r="I611" s="42">
        <f>'Dep. Res. Class'!L$81</f>
        <v>0</v>
      </c>
      <c r="J611" s="135">
        <f t="shared" si="366"/>
        <v>0</v>
      </c>
      <c r="K611" s="135">
        <f t="shared" si="367"/>
        <v>0</v>
      </c>
      <c r="L611" s="135">
        <f t="shared" si="368"/>
        <v>0</v>
      </c>
      <c r="M611" s="135">
        <f t="shared" si="369"/>
        <v>0</v>
      </c>
      <c r="N611" s="135">
        <f t="shared" si="370"/>
        <v>0</v>
      </c>
      <c r="O611" s="135">
        <f t="shared" si="371"/>
        <v>0</v>
      </c>
      <c r="P611" s="135">
        <f t="shared" si="372"/>
        <v>0</v>
      </c>
      <c r="Q611" s="135">
        <f t="shared" si="373"/>
        <v>0</v>
      </c>
      <c r="R611" s="135">
        <f t="shared" si="374"/>
        <v>0</v>
      </c>
      <c r="S611" s="135">
        <f t="shared" si="375"/>
        <v>0</v>
      </c>
      <c r="T611" s="135">
        <f t="shared" si="376"/>
        <v>0</v>
      </c>
      <c r="U611" s="135">
        <f t="shared" si="377"/>
        <v>0</v>
      </c>
      <c r="V611" s="135">
        <f t="shared" si="378"/>
        <v>0</v>
      </c>
      <c r="W611" s="135">
        <f t="shared" si="379"/>
        <v>0</v>
      </c>
      <c r="X611" s="135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 x14ac:dyDescent="0.2">
      <c r="A612" s="44">
        <f t="shared" si="382"/>
        <v>589</v>
      </c>
      <c r="B612" s="44"/>
      <c r="C612" s="136">
        <v>37905</v>
      </c>
      <c r="E612" s="137" t="s">
        <v>282</v>
      </c>
      <c r="G612" s="43">
        <v>1</v>
      </c>
      <c r="H612" s="135" t="str">
        <f t="shared" si="365"/>
        <v>Mcf</v>
      </c>
      <c r="I612" s="42">
        <f>'Dep. Res. Class'!L$82</f>
        <v>0</v>
      </c>
      <c r="J612" s="135">
        <f t="shared" si="366"/>
        <v>0</v>
      </c>
      <c r="K612" s="135">
        <f t="shared" si="367"/>
        <v>0</v>
      </c>
      <c r="L612" s="135">
        <f t="shared" si="368"/>
        <v>0</v>
      </c>
      <c r="M612" s="135">
        <f t="shared" si="369"/>
        <v>0</v>
      </c>
      <c r="N612" s="135">
        <f t="shared" si="370"/>
        <v>0</v>
      </c>
      <c r="O612" s="135">
        <f t="shared" si="371"/>
        <v>0</v>
      </c>
      <c r="P612" s="135">
        <f t="shared" si="372"/>
        <v>0</v>
      </c>
      <c r="Q612" s="135">
        <f t="shared" si="373"/>
        <v>0</v>
      </c>
      <c r="R612" s="135">
        <f t="shared" si="374"/>
        <v>0</v>
      </c>
      <c r="S612" s="135">
        <f t="shared" si="375"/>
        <v>0</v>
      </c>
      <c r="T612" s="135">
        <f t="shared" si="376"/>
        <v>0</v>
      </c>
      <c r="U612" s="135">
        <f t="shared" si="377"/>
        <v>0</v>
      </c>
      <c r="V612" s="135">
        <f t="shared" si="378"/>
        <v>0</v>
      </c>
      <c r="W612" s="135">
        <f t="shared" si="379"/>
        <v>0</v>
      </c>
      <c r="X612" s="135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 x14ac:dyDescent="0.2">
      <c r="A613" s="44">
        <f t="shared" si="382"/>
        <v>590</v>
      </c>
      <c r="B613" s="44"/>
      <c r="C613" s="136">
        <v>38000</v>
      </c>
      <c r="E613" s="137" t="s">
        <v>52</v>
      </c>
      <c r="G613" s="43">
        <v>99</v>
      </c>
      <c r="H613" s="135" t="str">
        <f t="shared" si="365"/>
        <v>-</v>
      </c>
      <c r="I613" s="42">
        <f>'Dep. Res. Class'!L$83</f>
        <v>0</v>
      </c>
      <c r="J613" s="135">
        <f t="shared" si="366"/>
        <v>0</v>
      </c>
      <c r="K613" s="135">
        <f t="shared" si="367"/>
        <v>0</v>
      </c>
      <c r="L613" s="135">
        <f t="shared" si="368"/>
        <v>0</v>
      </c>
      <c r="M613" s="135">
        <f t="shared" si="369"/>
        <v>0</v>
      </c>
      <c r="N613" s="135">
        <f t="shared" si="370"/>
        <v>0</v>
      </c>
      <c r="O613" s="135">
        <f t="shared" si="371"/>
        <v>0</v>
      </c>
      <c r="P613" s="135">
        <f t="shared" si="372"/>
        <v>0</v>
      </c>
      <c r="Q613" s="135">
        <f t="shared" si="373"/>
        <v>0</v>
      </c>
      <c r="R613" s="135">
        <f t="shared" si="374"/>
        <v>0</v>
      </c>
      <c r="S613" s="135">
        <f t="shared" si="375"/>
        <v>0</v>
      </c>
      <c r="T613" s="135">
        <f t="shared" si="376"/>
        <v>0</v>
      </c>
      <c r="U613" s="135">
        <f t="shared" si="377"/>
        <v>0</v>
      </c>
      <c r="V613" s="135">
        <f t="shared" si="378"/>
        <v>0</v>
      </c>
      <c r="W613" s="135">
        <f t="shared" si="379"/>
        <v>0</v>
      </c>
      <c r="X613" s="135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 x14ac:dyDescent="0.2">
      <c r="A614" s="44">
        <f t="shared" si="382"/>
        <v>591</v>
      </c>
      <c r="B614" s="44"/>
      <c r="C614" s="136">
        <v>38100</v>
      </c>
      <c r="E614" s="137" t="s">
        <v>51</v>
      </c>
      <c r="G614" s="43">
        <v>99</v>
      </c>
      <c r="H614" s="135" t="str">
        <f t="shared" si="365"/>
        <v>-</v>
      </c>
      <c r="I614" s="42">
        <f>'Dep. Res. Class'!L$84</f>
        <v>0</v>
      </c>
      <c r="J614" s="135">
        <f t="shared" si="366"/>
        <v>0</v>
      </c>
      <c r="K614" s="135">
        <f t="shared" si="367"/>
        <v>0</v>
      </c>
      <c r="L614" s="135">
        <f t="shared" si="368"/>
        <v>0</v>
      </c>
      <c r="M614" s="135">
        <f t="shared" si="369"/>
        <v>0</v>
      </c>
      <c r="N614" s="135">
        <f t="shared" si="370"/>
        <v>0</v>
      </c>
      <c r="O614" s="135">
        <f t="shared" si="371"/>
        <v>0</v>
      </c>
      <c r="P614" s="135">
        <f t="shared" si="372"/>
        <v>0</v>
      </c>
      <c r="Q614" s="135">
        <f t="shared" si="373"/>
        <v>0</v>
      </c>
      <c r="R614" s="135">
        <f t="shared" si="374"/>
        <v>0</v>
      </c>
      <c r="S614" s="135">
        <f t="shared" si="375"/>
        <v>0</v>
      </c>
      <c r="T614" s="135">
        <f t="shared" si="376"/>
        <v>0</v>
      </c>
      <c r="U614" s="135">
        <f t="shared" si="377"/>
        <v>0</v>
      </c>
      <c r="V614" s="135">
        <f t="shared" si="378"/>
        <v>0</v>
      </c>
      <c r="W614" s="135">
        <f t="shared" si="379"/>
        <v>0</v>
      </c>
      <c r="X614" s="135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 x14ac:dyDescent="0.2">
      <c r="A615" s="44">
        <f t="shared" si="382"/>
        <v>592</v>
      </c>
      <c r="B615" s="44"/>
      <c r="C615" s="136">
        <v>38200</v>
      </c>
      <c r="E615" s="137" t="s">
        <v>283</v>
      </c>
      <c r="G615" s="43">
        <v>99</v>
      </c>
      <c r="H615" s="135" t="str">
        <f t="shared" si="365"/>
        <v>-</v>
      </c>
      <c r="I615" s="42">
        <f>'Dep. Res. Class'!L$85</f>
        <v>0</v>
      </c>
      <c r="J615" s="135">
        <f t="shared" si="366"/>
        <v>0</v>
      </c>
      <c r="K615" s="135">
        <f t="shared" si="367"/>
        <v>0</v>
      </c>
      <c r="L615" s="135">
        <f t="shared" si="368"/>
        <v>0</v>
      </c>
      <c r="M615" s="135">
        <f t="shared" si="369"/>
        <v>0</v>
      </c>
      <c r="N615" s="135">
        <f t="shared" si="370"/>
        <v>0</v>
      </c>
      <c r="O615" s="135">
        <f t="shared" si="371"/>
        <v>0</v>
      </c>
      <c r="P615" s="135">
        <f t="shared" si="372"/>
        <v>0</v>
      </c>
      <c r="Q615" s="135">
        <f t="shared" si="373"/>
        <v>0</v>
      </c>
      <c r="R615" s="135">
        <f t="shared" si="374"/>
        <v>0</v>
      </c>
      <c r="S615" s="135">
        <f t="shared" si="375"/>
        <v>0</v>
      </c>
      <c r="T615" s="135">
        <f t="shared" si="376"/>
        <v>0</v>
      </c>
      <c r="U615" s="135">
        <f t="shared" si="377"/>
        <v>0</v>
      </c>
      <c r="V615" s="135">
        <f t="shared" si="378"/>
        <v>0</v>
      </c>
      <c r="W615" s="135">
        <f t="shared" si="379"/>
        <v>0</v>
      </c>
      <c r="X615" s="135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 x14ac:dyDescent="0.2">
      <c r="A616" s="44">
        <f t="shared" si="382"/>
        <v>593</v>
      </c>
      <c r="B616" s="44"/>
      <c r="C616" s="136">
        <v>38300</v>
      </c>
      <c r="E616" s="137" t="s">
        <v>284</v>
      </c>
      <c r="G616" s="43">
        <v>99</v>
      </c>
      <c r="H616" s="135" t="str">
        <f t="shared" si="365"/>
        <v>-</v>
      </c>
      <c r="I616" s="42">
        <f>'Dep. Res. Class'!L$86</f>
        <v>0</v>
      </c>
      <c r="J616" s="135">
        <f t="shared" si="366"/>
        <v>0</v>
      </c>
      <c r="K616" s="135">
        <f t="shared" si="367"/>
        <v>0</v>
      </c>
      <c r="L616" s="135">
        <f t="shared" si="368"/>
        <v>0</v>
      </c>
      <c r="M616" s="135">
        <f t="shared" si="369"/>
        <v>0</v>
      </c>
      <c r="N616" s="135">
        <f t="shared" si="370"/>
        <v>0</v>
      </c>
      <c r="O616" s="135">
        <f t="shared" si="371"/>
        <v>0</v>
      </c>
      <c r="P616" s="135">
        <f t="shared" si="372"/>
        <v>0</v>
      </c>
      <c r="Q616" s="135">
        <f t="shared" si="373"/>
        <v>0</v>
      </c>
      <c r="R616" s="135">
        <f t="shared" si="374"/>
        <v>0</v>
      </c>
      <c r="S616" s="135">
        <f t="shared" si="375"/>
        <v>0</v>
      </c>
      <c r="T616" s="135">
        <f t="shared" si="376"/>
        <v>0</v>
      </c>
      <c r="U616" s="135">
        <f t="shared" si="377"/>
        <v>0</v>
      </c>
      <c r="V616" s="135">
        <f t="shared" si="378"/>
        <v>0</v>
      </c>
      <c r="W616" s="135">
        <f t="shared" si="379"/>
        <v>0</v>
      </c>
      <c r="X616" s="135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 x14ac:dyDescent="0.2">
      <c r="A617" s="44">
        <f t="shared" si="382"/>
        <v>594</v>
      </c>
      <c r="B617" s="44"/>
      <c r="C617" s="136">
        <v>38400</v>
      </c>
      <c r="E617" s="137" t="s">
        <v>285</v>
      </c>
      <c r="G617" s="43">
        <v>99</v>
      </c>
      <c r="H617" s="135" t="str">
        <f t="shared" si="365"/>
        <v>-</v>
      </c>
      <c r="I617" s="42">
        <f>'Dep. Res. Class'!L$87</f>
        <v>0</v>
      </c>
      <c r="J617" s="135">
        <f t="shared" si="366"/>
        <v>0</v>
      </c>
      <c r="K617" s="135">
        <f t="shared" si="367"/>
        <v>0</v>
      </c>
      <c r="L617" s="135">
        <f t="shared" si="368"/>
        <v>0</v>
      </c>
      <c r="M617" s="135">
        <f t="shared" si="369"/>
        <v>0</v>
      </c>
      <c r="N617" s="135">
        <f t="shared" si="370"/>
        <v>0</v>
      </c>
      <c r="O617" s="135">
        <f t="shared" si="371"/>
        <v>0</v>
      </c>
      <c r="P617" s="135">
        <f t="shared" si="372"/>
        <v>0</v>
      </c>
      <c r="Q617" s="135">
        <f t="shared" si="373"/>
        <v>0</v>
      </c>
      <c r="R617" s="135">
        <f t="shared" si="374"/>
        <v>0</v>
      </c>
      <c r="S617" s="135">
        <f t="shared" si="375"/>
        <v>0</v>
      </c>
      <c r="T617" s="135">
        <f t="shared" si="376"/>
        <v>0</v>
      </c>
      <c r="U617" s="135">
        <f t="shared" si="377"/>
        <v>0</v>
      </c>
      <c r="V617" s="135">
        <f t="shared" si="378"/>
        <v>0</v>
      </c>
      <c r="W617" s="135">
        <f t="shared" si="379"/>
        <v>0</v>
      </c>
      <c r="X617" s="135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 x14ac:dyDescent="0.2">
      <c r="A618" s="44">
        <f t="shared" si="382"/>
        <v>595</v>
      </c>
      <c r="B618" s="44"/>
      <c r="C618" s="136">
        <v>38500</v>
      </c>
      <c r="E618" s="137" t="s">
        <v>286</v>
      </c>
      <c r="G618" s="43">
        <v>99</v>
      </c>
      <c r="H618" s="135" t="str">
        <f t="shared" si="365"/>
        <v>-</v>
      </c>
      <c r="I618" s="42">
        <f>'Dep. Res. Class'!L$88</f>
        <v>0</v>
      </c>
      <c r="J618" s="135">
        <f t="shared" si="366"/>
        <v>0</v>
      </c>
      <c r="K618" s="135">
        <f t="shared" si="367"/>
        <v>0</v>
      </c>
      <c r="L618" s="135">
        <f t="shared" si="368"/>
        <v>0</v>
      </c>
      <c r="M618" s="135">
        <f t="shared" si="369"/>
        <v>0</v>
      </c>
      <c r="N618" s="135">
        <f t="shared" si="370"/>
        <v>0</v>
      </c>
      <c r="O618" s="135">
        <f t="shared" si="371"/>
        <v>0</v>
      </c>
      <c r="P618" s="135">
        <f t="shared" si="372"/>
        <v>0</v>
      </c>
      <c r="Q618" s="135">
        <f t="shared" si="373"/>
        <v>0</v>
      </c>
      <c r="R618" s="135">
        <f t="shared" si="374"/>
        <v>0</v>
      </c>
      <c r="S618" s="135">
        <f t="shared" si="375"/>
        <v>0</v>
      </c>
      <c r="T618" s="135">
        <f t="shared" si="376"/>
        <v>0</v>
      </c>
      <c r="U618" s="135">
        <f t="shared" si="377"/>
        <v>0</v>
      </c>
      <c r="V618" s="135">
        <f t="shared" si="378"/>
        <v>0</v>
      </c>
      <c r="W618" s="135">
        <f t="shared" si="379"/>
        <v>0</v>
      </c>
      <c r="X618" s="135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 x14ac:dyDescent="0.2">
      <c r="A619" s="44">
        <f t="shared" si="382"/>
        <v>596</v>
      </c>
      <c r="B619" s="44"/>
      <c r="C619" s="136">
        <v>38600</v>
      </c>
      <c r="E619" s="137" t="s">
        <v>287</v>
      </c>
      <c r="G619" s="43">
        <v>99</v>
      </c>
      <c r="H619" s="135" t="str">
        <f t="shared" si="365"/>
        <v>-</v>
      </c>
      <c r="I619" s="42">
        <f>'Dep. Res. Class'!L$89</f>
        <v>0</v>
      </c>
      <c r="J619" s="135">
        <f t="shared" si="366"/>
        <v>0</v>
      </c>
      <c r="K619" s="135">
        <f t="shared" si="367"/>
        <v>0</v>
      </c>
      <c r="L619" s="135">
        <f t="shared" si="368"/>
        <v>0</v>
      </c>
      <c r="M619" s="135">
        <f t="shared" si="369"/>
        <v>0</v>
      </c>
      <c r="N619" s="135">
        <f t="shared" si="370"/>
        <v>0</v>
      </c>
      <c r="O619" s="135">
        <f t="shared" si="371"/>
        <v>0</v>
      </c>
      <c r="P619" s="135">
        <f t="shared" si="372"/>
        <v>0</v>
      </c>
      <c r="Q619" s="135">
        <f t="shared" si="373"/>
        <v>0</v>
      </c>
      <c r="R619" s="135">
        <f t="shared" si="374"/>
        <v>0</v>
      </c>
      <c r="S619" s="135">
        <f t="shared" si="375"/>
        <v>0</v>
      </c>
      <c r="T619" s="135">
        <f t="shared" si="376"/>
        <v>0</v>
      </c>
      <c r="U619" s="135">
        <f t="shared" si="377"/>
        <v>0</v>
      </c>
      <c r="V619" s="135">
        <f t="shared" si="378"/>
        <v>0</v>
      </c>
      <c r="W619" s="135">
        <f t="shared" si="379"/>
        <v>0</v>
      </c>
      <c r="X619" s="135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 x14ac:dyDescent="0.2">
      <c r="A620" s="44">
        <f t="shared" si="382"/>
        <v>597</v>
      </c>
      <c r="B620" s="44"/>
      <c r="C620" s="44"/>
      <c r="D620" s="44"/>
      <c r="E620" s="44"/>
      <c r="G620" s="43"/>
      <c r="H620" s="135"/>
      <c r="I620" s="42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 x14ac:dyDescent="0.2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5"/>
      <c r="I621" s="42">
        <f>'Dep. Res. Class'!L$91</f>
        <v>0</v>
      </c>
      <c r="J621" s="135">
        <f>SUM(J599:J619)</f>
        <v>0</v>
      </c>
      <c r="K621" s="135">
        <f t="shared" ref="K621:X621" si="383">SUM(K599:K619)</f>
        <v>0</v>
      </c>
      <c r="L621" s="135">
        <f t="shared" si="383"/>
        <v>0</v>
      </c>
      <c r="M621" s="135">
        <f t="shared" si="383"/>
        <v>0</v>
      </c>
      <c r="N621" s="135">
        <f t="shared" si="383"/>
        <v>0</v>
      </c>
      <c r="O621" s="135">
        <f t="shared" si="383"/>
        <v>0</v>
      </c>
      <c r="P621" s="135">
        <f t="shared" si="383"/>
        <v>0</v>
      </c>
      <c r="Q621" s="135">
        <f t="shared" si="383"/>
        <v>0</v>
      </c>
      <c r="R621" s="135">
        <f t="shared" si="383"/>
        <v>0</v>
      </c>
      <c r="S621" s="135">
        <f t="shared" si="383"/>
        <v>0</v>
      </c>
      <c r="T621" s="135">
        <f t="shared" si="383"/>
        <v>0</v>
      </c>
      <c r="U621" s="135">
        <f t="shared" si="383"/>
        <v>0</v>
      </c>
      <c r="V621" s="135">
        <f t="shared" si="383"/>
        <v>0</v>
      </c>
      <c r="W621" s="135">
        <f t="shared" si="383"/>
        <v>0</v>
      </c>
      <c r="X621" s="135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 x14ac:dyDescent="0.2">
      <c r="A622" s="44">
        <f t="shared" si="382"/>
        <v>599</v>
      </c>
      <c r="B622" s="44"/>
      <c r="C622" s="44"/>
      <c r="D622" s="44"/>
      <c r="E622" s="44"/>
      <c r="G622" s="43"/>
      <c r="H622" s="135"/>
      <c r="I622" s="42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 x14ac:dyDescent="0.2">
      <c r="A623" s="44">
        <f t="shared" si="382"/>
        <v>600</v>
      </c>
      <c r="B623" s="44"/>
      <c r="C623" s="44"/>
      <c r="D623" s="44" t="s">
        <v>148</v>
      </c>
      <c r="E623" s="44"/>
      <c r="G623" s="43"/>
      <c r="H623" s="135"/>
      <c r="I623" s="42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 x14ac:dyDescent="0.2">
      <c r="A624" s="44">
        <f t="shared" si="382"/>
        <v>601</v>
      </c>
      <c r="B624" s="44"/>
      <c r="C624" s="44"/>
      <c r="D624" s="44"/>
      <c r="E624" s="44"/>
      <c r="G624" s="43"/>
      <c r="H624" s="135"/>
      <c r="I624" s="42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 x14ac:dyDescent="0.2">
      <c r="A625" s="44">
        <f t="shared" si="382"/>
        <v>602</v>
      </c>
      <c r="B625" s="44"/>
      <c r="C625" s="138">
        <v>38900</v>
      </c>
      <c r="E625" s="137" t="s">
        <v>115</v>
      </c>
      <c r="G625" s="43">
        <v>6.6</v>
      </c>
      <c r="H625" s="135" t="str">
        <f t="shared" ref="H625:H660" si="384">VLOOKUP($G625,alloc,3)</f>
        <v>P, S, T &amp; D Plant - Commodity</v>
      </c>
      <c r="I625" s="42">
        <f>'Dep. Res. Class'!L$95</f>
        <v>0</v>
      </c>
      <c r="J625" s="135">
        <f t="shared" ref="J625:J660" si="385">$I625*VLOOKUP($G625,alloc,6)</f>
        <v>0</v>
      </c>
      <c r="K625" s="135">
        <f t="shared" ref="K625:K660" si="386">$I625*VLOOKUP($G625,alloc,7)</f>
        <v>0</v>
      </c>
      <c r="L625" s="135">
        <f t="shared" ref="L625:L660" si="387">$I625*VLOOKUP($G625,alloc,8)</f>
        <v>0</v>
      </c>
      <c r="M625" s="135">
        <f t="shared" ref="M625:M660" si="388">$I625*VLOOKUP($G625,alloc,9)</f>
        <v>0</v>
      </c>
      <c r="N625" s="135">
        <f t="shared" ref="N625:N660" si="389">$I625*VLOOKUP($G625,alloc,10)</f>
        <v>0</v>
      </c>
      <c r="O625" s="135">
        <f t="shared" ref="O625:O660" si="390">$I625*VLOOKUP($G625,alloc,11)</f>
        <v>0</v>
      </c>
      <c r="P625" s="135">
        <f t="shared" ref="P625:P660" si="391">$I625*VLOOKUP($G625,alloc,12)</f>
        <v>0</v>
      </c>
      <c r="Q625" s="135">
        <f t="shared" ref="Q625:Q660" si="392">$I625*VLOOKUP($G625,alloc,13)</f>
        <v>0</v>
      </c>
      <c r="R625" s="135">
        <f t="shared" ref="R625:R660" si="393">$I625*VLOOKUP($G625,alloc,14)</f>
        <v>0</v>
      </c>
      <c r="S625" s="135">
        <f t="shared" ref="S625:S660" si="394">$I625*VLOOKUP($G625,alloc,15)</f>
        <v>0</v>
      </c>
      <c r="T625" s="135">
        <f t="shared" ref="T625:T660" si="395">$I625*VLOOKUP($G625,alloc,16)</f>
        <v>0</v>
      </c>
      <c r="U625" s="135">
        <f t="shared" ref="U625:U660" si="396">$I625*VLOOKUP($G625,alloc,17)</f>
        <v>0</v>
      </c>
      <c r="V625" s="135">
        <f t="shared" ref="V625:V660" si="397">$I625*VLOOKUP($G625,alloc,18)</f>
        <v>0</v>
      </c>
      <c r="W625" s="135">
        <f t="shared" ref="W625:W660" si="398">$I625*VLOOKUP($G625,alloc,19)</f>
        <v>0</v>
      </c>
      <c r="X625" s="135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 x14ac:dyDescent="0.2">
      <c r="A626" s="44">
        <f t="shared" si="382"/>
        <v>603</v>
      </c>
      <c r="B626" s="44"/>
      <c r="C626" s="138">
        <v>39000</v>
      </c>
      <c r="E626" s="137" t="s">
        <v>139</v>
      </c>
      <c r="G626" s="43">
        <v>6.6</v>
      </c>
      <c r="H626" s="135" t="str">
        <f t="shared" si="384"/>
        <v>P, S, T &amp; D Plant - Commodity</v>
      </c>
      <c r="I626" s="42">
        <f>'Dep. Res. Class'!L$96</f>
        <v>13805.391072613367</v>
      </c>
      <c r="J626" s="135">
        <f t="shared" si="385"/>
        <v>5227.1229766735196</v>
      </c>
      <c r="K626" s="135">
        <f t="shared" si="386"/>
        <v>3234.4267957146008</v>
      </c>
      <c r="L626" s="135">
        <f t="shared" si="387"/>
        <v>176.87481819100077</v>
      </c>
      <c r="M626" s="135">
        <f t="shared" si="388"/>
        <v>2537.8490813387475</v>
      </c>
      <c r="N626" s="135">
        <f t="shared" si="389"/>
        <v>2629.117400695498</v>
      </c>
      <c r="O626" s="135">
        <f t="shared" si="390"/>
        <v>0</v>
      </c>
      <c r="P626" s="135">
        <f t="shared" si="391"/>
        <v>0</v>
      </c>
      <c r="Q626" s="135">
        <f t="shared" si="392"/>
        <v>0</v>
      </c>
      <c r="R626" s="135">
        <f t="shared" si="393"/>
        <v>0</v>
      </c>
      <c r="S626" s="135">
        <f t="shared" si="394"/>
        <v>0</v>
      </c>
      <c r="T626" s="135">
        <f t="shared" si="395"/>
        <v>0</v>
      </c>
      <c r="U626" s="135">
        <f t="shared" si="396"/>
        <v>0</v>
      </c>
      <c r="V626" s="135">
        <f t="shared" si="397"/>
        <v>0</v>
      </c>
      <c r="W626" s="135">
        <f t="shared" si="398"/>
        <v>0</v>
      </c>
      <c r="X626" s="135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 x14ac:dyDescent="0.2">
      <c r="A627" s="44">
        <f t="shared" si="382"/>
        <v>604</v>
      </c>
      <c r="B627" s="44"/>
      <c r="C627" s="138">
        <v>39002</v>
      </c>
      <c r="E627" s="137" t="s">
        <v>515</v>
      </c>
      <c r="G627" s="43">
        <v>6.6</v>
      </c>
      <c r="H627" s="135" t="str">
        <f t="shared" si="384"/>
        <v>P, S, T &amp; D Plant - Commodity</v>
      </c>
      <c r="I627" s="42">
        <f>'Dep. Res. Class'!L$97</f>
        <v>1184.8767759075056</v>
      </c>
      <c r="J627" s="135">
        <f t="shared" si="385"/>
        <v>448.62884269605343</v>
      </c>
      <c r="K627" s="135">
        <f t="shared" si="386"/>
        <v>277.60149447832237</v>
      </c>
      <c r="L627" s="135">
        <f t="shared" si="387"/>
        <v>15.180653935485116</v>
      </c>
      <c r="M627" s="135">
        <f t="shared" si="388"/>
        <v>217.81624449608918</v>
      </c>
      <c r="N627" s="135">
        <f t="shared" si="389"/>
        <v>225.64954030155542</v>
      </c>
      <c r="O627" s="135">
        <f t="shared" si="390"/>
        <v>0</v>
      </c>
      <c r="P627" s="135">
        <f t="shared" si="391"/>
        <v>0</v>
      </c>
      <c r="Q627" s="135">
        <f t="shared" si="392"/>
        <v>0</v>
      </c>
      <c r="R627" s="135">
        <f t="shared" si="393"/>
        <v>0</v>
      </c>
      <c r="S627" s="135">
        <f t="shared" si="394"/>
        <v>0</v>
      </c>
      <c r="T627" s="135">
        <f t="shared" si="395"/>
        <v>0</v>
      </c>
      <c r="U627" s="135">
        <f t="shared" si="396"/>
        <v>0</v>
      </c>
      <c r="V627" s="135">
        <f t="shared" si="397"/>
        <v>0</v>
      </c>
      <c r="W627" s="135">
        <f t="shared" si="398"/>
        <v>0</v>
      </c>
      <c r="X627" s="135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 x14ac:dyDescent="0.2">
      <c r="A628" s="44">
        <f t="shared" si="382"/>
        <v>605</v>
      </c>
      <c r="B628" s="44"/>
      <c r="C628" s="138">
        <v>39003</v>
      </c>
      <c r="E628" s="137" t="s">
        <v>278</v>
      </c>
      <c r="G628" s="43">
        <v>6.6</v>
      </c>
      <c r="H628" s="135" t="str">
        <f t="shared" si="384"/>
        <v>P, S, T &amp; D Plant - Commodity</v>
      </c>
      <c r="I628" s="42">
        <f>'Dep. Res. Class'!L$98</f>
        <v>3224.0199040294251</v>
      </c>
      <c r="J628" s="135">
        <f t="shared" si="385"/>
        <v>1220.7077966111397</v>
      </c>
      <c r="K628" s="135">
        <f t="shared" si="386"/>
        <v>755.34668396293318</v>
      </c>
      <c r="L628" s="135">
        <f t="shared" si="387"/>
        <v>41.306177519346726</v>
      </c>
      <c r="M628" s="135">
        <f t="shared" si="388"/>
        <v>592.67252254014147</v>
      </c>
      <c r="N628" s="135">
        <f t="shared" si="389"/>
        <v>613.98672339586381</v>
      </c>
      <c r="O628" s="135">
        <f t="shared" si="390"/>
        <v>0</v>
      </c>
      <c r="P628" s="135">
        <f t="shared" si="391"/>
        <v>0</v>
      </c>
      <c r="Q628" s="135">
        <f t="shared" si="392"/>
        <v>0</v>
      </c>
      <c r="R628" s="135">
        <f t="shared" si="393"/>
        <v>0</v>
      </c>
      <c r="S628" s="135">
        <f t="shared" si="394"/>
        <v>0</v>
      </c>
      <c r="T628" s="135">
        <f t="shared" si="395"/>
        <v>0</v>
      </c>
      <c r="U628" s="135">
        <f t="shared" si="396"/>
        <v>0</v>
      </c>
      <c r="V628" s="135">
        <f t="shared" si="397"/>
        <v>0</v>
      </c>
      <c r="W628" s="135">
        <f t="shared" si="398"/>
        <v>0</v>
      </c>
      <c r="X628" s="135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 x14ac:dyDescent="0.2">
      <c r="A629" s="44">
        <f t="shared" si="382"/>
        <v>606</v>
      </c>
      <c r="B629" s="44"/>
      <c r="C629" s="138">
        <v>39003</v>
      </c>
      <c r="E629" s="137" t="s">
        <v>293</v>
      </c>
      <c r="G629" s="43">
        <v>6.6</v>
      </c>
      <c r="H629" s="135" t="str">
        <f t="shared" si="384"/>
        <v>P, S, T &amp; D Plant - Commodity</v>
      </c>
      <c r="I629" s="42">
        <f>'Dep. Res. Class'!L$99</f>
        <v>55.612208380673586</v>
      </c>
      <c r="J629" s="135">
        <f t="shared" si="385"/>
        <v>21.056401132079372</v>
      </c>
      <c r="K629" s="135">
        <f t="shared" si="386"/>
        <v>13.029230103603618</v>
      </c>
      <c r="L629" s="135">
        <f t="shared" si="387"/>
        <v>0.71250420902923794</v>
      </c>
      <c r="M629" s="135">
        <f t="shared" si="388"/>
        <v>10.223208542790992</v>
      </c>
      <c r="N629" s="135">
        <f t="shared" si="389"/>
        <v>10.590864393170365</v>
      </c>
      <c r="O629" s="135">
        <f t="shared" si="390"/>
        <v>0</v>
      </c>
      <c r="P629" s="135">
        <f t="shared" si="391"/>
        <v>0</v>
      </c>
      <c r="Q629" s="135">
        <f t="shared" si="392"/>
        <v>0</v>
      </c>
      <c r="R629" s="135">
        <f t="shared" si="393"/>
        <v>0</v>
      </c>
      <c r="S629" s="135">
        <f t="shared" si="394"/>
        <v>0</v>
      </c>
      <c r="T629" s="135">
        <f t="shared" si="395"/>
        <v>0</v>
      </c>
      <c r="U629" s="135">
        <f t="shared" si="396"/>
        <v>0</v>
      </c>
      <c r="V629" s="135">
        <f t="shared" si="397"/>
        <v>0</v>
      </c>
      <c r="W629" s="135">
        <f t="shared" si="398"/>
        <v>0</v>
      </c>
      <c r="X629" s="135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 x14ac:dyDescent="0.2">
      <c r="A630" s="44">
        <f t="shared" si="382"/>
        <v>607</v>
      </c>
      <c r="B630" s="44"/>
      <c r="C630" s="138">
        <v>39004</v>
      </c>
      <c r="E630" s="137" t="s">
        <v>516</v>
      </c>
      <c r="G630" s="43">
        <v>6.6</v>
      </c>
      <c r="H630" s="135" t="str">
        <f t="shared" si="384"/>
        <v>P, S, T &amp; D Plant - Commodity</v>
      </c>
      <c r="I630" s="42">
        <f>'Dep. Res. Class'!L$100</f>
        <v>13746.223189473218</v>
      </c>
      <c r="J630" s="135">
        <f t="shared" si="385"/>
        <v>5204.7202935610831</v>
      </c>
      <c r="K630" s="135">
        <f t="shared" si="386"/>
        <v>3220.5645164305424</v>
      </c>
      <c r="L630" s="135">
        <f t="shared" si="387"/>
        <v>176.11675863889425</v>
      </c>
      <c r="M630" s="135">
        <f t="shared" si="388"/>
        <v>2526.9722320642736</v>
      </c>
      <c r="N630" s="135">
        <f t="shared" si="389"/>
        <v>2617.8493887784234</v>
      </c>
      <c r="O630" s="135">
        <f t="shared" si="390"/>
        <v>0</v>
      </c>
      <c r="P630" s="135">
        <f t="shared" si="391"/>
        <v>0</v>
      </c>
      <c r="Q630" s="135">
        <f t="shared" si="392"/>
        <v>0</v>
      </c>
      <c r="R630" s="135">
        <f t="shared" si="393"/>
        <v>0</v>
      </c>
      <c r="S630" s="135">
        <f t="shared" si="394"/>
        <v>0</v>
      </c>
      <c r="T630" s="135">
        <f t="shared" si="395"/>
        <v>0</v>
      </c>
      <c r="U630" s="135">
        <f t="shared" si="396"/>
        <v>0</v>
      </c>
      <c r="V630" s="135">
        <f t="shared" si="397"/>
        <v>0</v>
      </c>
      <c r="W630" s="135">
        <f t="shared" si="398"/>
        <v>0</v>
      </c>
      <c r="X630" s="135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 x14ac:dyDescent="0.2">
      <c r="A631" s="44">
        <f t="shared" si="382"/>
        <v>608</v>
      </c>
      <c r="B631" s="44"/>
      <c r="C631" s="138">
        <v>39009</v>
      </c>
      <c r="E631" s="137" t="s">
        <v>295</v>
      </c>
      <c r="G631" s="43">
        <v>6.6</v>
      </c>
      <c r="H631" s="135" t="str">
        <f t="shared" si="384"/>
        <v>P, S, T &amp; D Plant - Commodity</v>
      </c>
      <c r="I631" s="42">
        <f>'Dep. Res. Class'!L$101</f>
        <v>12606.30792677397</v>
      </c>
      <c r="J631" s="135">
        <f t="shared" si="385"/>
        <v>4773.1151887309652</v>
      </c>
      <c r="K631" s="135">
        <f t="shared" si="386"/>
        <v>2953.4969302154318</v>
      </c>
      <c r="L631" s="135">
        <f t="shared" si="387"/>
        <v>161.51215209188763</v>
      </c>
      <c r="M631" s="135">
        <f t="shared" si="388"/>
        <v>2317.4212757002633</v>
      </c>
      <c r="N631" s="135">
        <f t="shared" si="389"/>
        <v>2400.7623800354222</v>
      </c>
      <c r="O631" s="135">
        <f t="shared" si="390"/>
        <v>0</v>
      </c>
      <c r="P631" s="135">
        <f t="shared" si="391"/>
        <v>0</v>
      </c>
      <c r="Q631" s="135">
        <f t="shared" si="392"/>
        <v>0</v>
      </c>
      <c r="R631" s="135">
        <f t="shared" si="393"/>
        <v>0</v>
      </c>
      <c r="S631" s="135">
        <f t="shared" si="394"/>
        <v>0</v>
      </c>
      <c r="T631" s="135">
        <f t="shared" si="395"/>
        <v>0</v>
      </c>
      <c r="U631" s="135">
        <f t="shared" si="396"/>
        <v>0</v>
      </c>
      <c r="V631" s="135">
        <f t="shared" si="397"/>
        <v>0</v>
      </c>
      <c r="W631" s="135">
        <f t="shared" si="398"/>
        <v>0</v>
      </c>
      <c r="X631" s="135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 x14ac:dyDescent="0.2">
      <c r="A632" s="44">
        <f t="shared" si="382"/>
        <v>609</v>
      </c>
      <c r="B632" s="44"/>
      <c r="C632" s="138">
        <v>39100</v>
      </c>
      <c r="E632" s="137" t="s">
        <v>296</v>
      </c>
      <c r="G632" s="43">
        <v>6.6</v>
      </c>
      <c r="H632" s="135" t="str">
        <f t="shared" si="384"/>
        <v>P, S, T &amp; D Plant - Commodity</v>
      </c>
      <c r="I632" s="42">
        <f>'Dep. Res. Class'!L$102</f>
        <v>0</v>
      </c>
      <c r="J632" s="135">
        <f t="shared" si="385"/>
        <v>0</v>
      </c>
      <c r="K632" s="135">
        <f t="shared" si="386"/>
        <v>0</v>
      </c>
      <c r="L632" s="135">
        <f t="shared" si="387"/>
        <v>0</v>
      </c>
      <c r="M632" s="135">
        <f t="shared" si="388"/>
        <v>0</v>
      </c>
      <c r="N632" s="135">
        <f t="shared" si="389"/>
        <v>0</v>
      </c>
      <c r="O632" s="135">
        <f t="shared" si="390"/>
        <v>0</v>
      </c>
      <c r="P632" s="135">
        <f t="shared" si="391"/>
        <v>0</v>
      </c>
      <c r="Q632" s="135">
        <f t="shared" si="392"/>
        <v>0</v>
      </c>
      <c r="R632" s="135">
        <f t="shared" si="393"/>
        <v>0</v>
      </c>
      <c r="S632" s="135">
        <f t="shared" si="394"/>
        <v>0</v>
      </c>
      <c r="T632" s="135">
        <f t="shared" si="395"/>
        <v>0</v>
      </c>
      <c r="U632" s="135">
        <f t="shared" si="396"/>
        <v>0</v>
      </c>
      <c r="V632" s="135">
        <f t="shared" si="397"/>
        <v>0</v>
      </c>
      <c r="W632" s="135">
        <f t="shared" si="398"/>
        <v>0</v>
      </c>
      <c r="X632" s="135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 x14ac:dyDescent="0.2">
      <c r="A633" s="44">
        <f t="shared" si="382"/>
        <v>610</v>
      </c>
      <c r="B633" s="44"/>
      <c r="C633" s="145">
        <v>39102</v>
      </c>
      <c r="E633" s="137" t="s">
        <v>297</v>
      </c>
      <c r="G633" s="43">
        <v>6.6</v>
      </c>
      <c r="H633" s="135" t="str">
        <f t="shared" si="384"/>
        <v>P, S, T &amp; D Plant - Commodity</v>
      </c>
      <c r="I633" s="42">
        <f>'Dep. Res. Class'!L$103</f>
        <v>0</v>
      </c>
      <c r="J633" s="135">
        <f t="shared" si="385"/>
        <v>0</v>
      </c>
      <c r="K633" s="135">
        <f t="shared" si="386"/>
        <v>0</v>
      </c>
      <c r="L633" s="135">
        <f t="shared" si="387"/>
        <v>0</v>
      </c>
      <c r="M633" s="135">
        <f t="shared" si="388"/>
        <v>0</v>
      </c>
      <c r="N633" s="135">
        <f t="shared" si="389"/>
        <v>0</v>
      </c>
      <c r="O633" s="135">
        <f t="shared" si="390"/>
        <v>0</v>
      </c>
      <c r="P633" s="135">
        <f t="shared" si="391"/>
        <v>0</v>
      </c>
      <c r="Q633" s="135">
        <f t="shared" si="392"/>
        <v>0</v>
      </c>
      <c r="R633" s="135">
        <f t="shared" si="393"/>
        <v>0</v>
      </c>
      <c r="S633" s="135">
        <f t="shared" si="394"/>
        <v>0</v>
      </c>
      <c r="T633" s="135">
        <f t="shared" si="395"/>
        <v>0</v>
      </c>
      <c r="U633" s="135">
        <f t="shared" si="396"/>
        <v>0</v>
      </c>
      <c r="V633" s="135">
        <f t="shared" si="397"/>
        <v>0</v>
      </c>
      <c r="W633" s="135">
        <f t="shared" si="398"/>
        <v>0</v>
      </c>
      <c r="X633" s="135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 x14ac:dyDescent="0.2">
      <c r="A634" s="44">
        <f t="shared" si="382"/>
        <v>611</v>
      </c>
      <c r="B634" s="44"/>
      <c r="C634" s="138">
        <v>39103</v>
      </c>
      <c r="E634" s="137" t="s">
        <v>298</v>
      </c>
      <c r="G634" s="43">
        <v>6.6</v>
      </c>
      <c r="H634" s="135" t="str">
        <f t="shared" si="384"/>
        <v>P, S, T &amp; D Plant - Commodity</v>
      </c>
      <c r="I634" s="42">
        <f>'Dep. Res. Class'!L$104</f>
        <v>1253.2157874985878</v>
      </c>
      <c r="J634" s="135">
        <f t="shared" si="385"/>
        <v>474.50398203922907</v>
      </c>
      <c r="K634" s="135">
        <f t="shared" si="386"/>
        <v>293.61245201804269</v>
      </c>
      <c r="L634" s="135">
        <f t="shared" si="387"/>
        <v>16.056214083469914</v>
      </c>
      <c r="M634" s="135">
        <f t="shared" si="388"/>
        <v>230.37902499783669</v>
      </c>
      <c r="N634" s="135">
        <f t="shared" si="389"/>
        <v>238.66411436000936</v>
      </c>
      <c r="O634" s="135">
        <f t="shared" si="390"/>
        <v>0</v>
      </c>
      <c r="P634" s="135">
        <f t="shared" si="391"/>
        <v>0</v>
      </c>
      <c r="Q634" s="135">
        <f t="shared" si="392"/>
        <v>0</v>
      </c>
      <c r="R634" s="135">
        <f t="shared" si="393"/>
        <v>0</v>
      </c>
      <c r="S634" s="135">
        <f t="shared" si="394"/>
        <v>0</v>
      </c>
      <c r="T634" s="135">
        <f t="shared" si="395"/>
        <v>0</v>
      </c>
      <c r="U634" s="135">
        <f t="shared" si="396"/>
        <v>0</v>
      </c>
      <c r="V634" s="135">
        <f t="shared" si="397"/>
        <v>0</v>
      </c>
      <c r="W634" s="135">
        <f t="shared" si="398"/>
        <v>0</v>
      </c>
      <c r="X634" s="135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 x14ac:dyDescent="0.2">
      <c r="A635" s="44">
        <f t="shared" si="382"/>
        <v>612</v>
      </c>
      <c r="B635" s="44"/>
      <c r="C635" s="138">
        <v>39200</v>
      </c>
      <c r="E635" s="137" t="s">
        <v>299</v>
      </c>
      <c r="G635" s="43">
        <v>6.6</v>
      </c>
      <c r="H635" s="135" t="str">
        <f t="shared" si="384"/>
        <v>P, S, T &amp; D Plant - Commodity</v>
      </c>
      <c r="I635" s="42">
        <f>'Dep. Res. Class'!L$105</f>
        <v>0</v>
      </c>
      <c r="J635" s="135">
        <f t="shared" si="385"/>
        <v>0</v>
      </c>
      <c r="K635" s="135">
        <f t="shared" si="386"/>
        <v>0</v>
      </c>
      <c r="L635" s="135">
        <f t="shared" si="387"/>
        <v>0</v>
      </c>
      <c r="M635" s="135">
        <f t="shared" si="388"/>
        <v>0</v>
      </c>
      <c r="N635" s="135">
        <f t="shared" si="389"/>
        <v>0</v>
      </c>
      <c r="O635" s="135">
        <f t="shared" si="390"/>
        <v>0</v>
      </c>
      <c r="P635" s="135">
        <f t="shared" si="391"/>
        <v>0</v>
      </c>
      <c r="Q635" s="135">
        <f t="shared" si="392"/>
        <v>0</v>
      </c>
      <c r="R635" s="135">
        <f t="shared" si="393"/>
        <v>0</v>
      </c>
      <c r="S635" s="135">
        <f t="shared" si="394"/>
        <v>0</v>
      </c>
      <c r="T635" s="135">
        <f t="shared" si="395"/>
        <v>0</v>
      </c>
      <c r="U635" s="135">
        <f t="shared" si="396"/>
        <v>0</v>
      </c>
      <c r="V635" s="135">
        <f t="shared" si="397"/>
        <v>0</v>
      </c>
      <c r="W635" s="135">
        <f t="shared" si="398"/>
        <v>0</v>
      </c>
      <c r="X635" s="135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 x14ac:dyDescent="0.2">
      <c r="A636" s="44">
        <f t="shared" si="382"/>
        <v>613</v>
      </c>
      <c r="B636" s="44"/>
      <c r="C636" s="138">
        <v>39201</v>
      </c>
      <c r="E636" s="137" t="s">
        <v>300</v>
      </c>
      <c r="G636" s="43">
        <v>6.6</v>
      </c>
      <c r="H636" s="135" t="str">
        <f t="shared" si="384"/>
        <v>P, S, T &amp; D Plant - Commodity</v>
      </c>
      <c r="I636" s="42">
        <f>'Dep. Res. Class'!L$106</f>
        <v>-27.857772798569837</v>
      </c>
      <c r="J636" s="135">
        <f t="shared" si="385"/>
        <v>-10.547763805345776</v>
      </c>
      <c r="K636" s="135">
        <f t="shared" si="386"/>
        <v>-6.5267203467613824</v>
      </c>
      <c r="L636" s="135">
        <f t="shared" si="387"/>
        <v>-0.35691408327634566</v>
      </c>
      <c r="M636" s="135">
        <f t="shared" si="388"/>
        <v>-5.121102526768964</v>
      </c>
      <c r="N636" s="135">
        <f t="shared" si="389"/>
        <v>-5.3052720364173691</v>
      </c>
      <c r="O636" s="135">
        <f t="shared" si="390"/>
        <v>0</v>
      </c>
      <c r="P636" s="135">
        <f t="shared" si="391"/>
        <v>0</v>
      </c>
      <c r="Q636" s="135">
        <f t="shared" si="392"/>
        <v>0</v>
      </c>
      <c r="R636" s="135">
        <f t="shared" si="393"/>
        <v>0</v>
      </c>
      <c r="S636" s="135">
        <f t="shared" si="394"/>
        <v>0</v>
      </c>
      <c r="T636" s="135">
        <f t="shared" si="395"/>
        <v>0</v>
      </c>
      <c r="U636" s="135">
        <f t="shared" si="396"/>
        <v>0</v>
      </c>
      <c r="V636" s="135">
        <f t="shared" si="397"/>
        <v>0</v>
      </c>
      <c r="W636" s="135">
        <f t="shared" si="398"/>
        <v>0</v>
      </c>
      <c r="X636" s="135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 x14ac:dyDescent="0.2">
      <c r="A637" s="44">
        <f t="shared" si="382"/>
        <v>614</v>
      </c>
      <c r="B637" s="44"/>
      <c r="C637" s="138">
        <v>39202</v>
      </c>
      <c r="E637" s="137" t="s">
        <v>186</v>
      </c>
      <c r="G637" s="43">
        <v>6.6</v>
      </c>
      <c r="H637" s="135" t="str">
        <f t="shared" si="384"/>
        <v>P, S, T &amp; D Plant - Commodity</v>
      </c>
      <c r="I637" s="42">
        <f>'Dep. Res. Class'!L$107</f>
        <v>0</v>
      </c>
      <c r="J637" s="135">
        <f t="shared" si="385"/>
        <v>0</v>
      </c>
      <c r="K637" s="135">
        <f t="shared" si="386"/>
        <v>0</v>
      </c>
      <c r="L637" s="135">
        <f t="shared" si="387"/>
        <v>0</v>
      </c>
      <c r="M637" s="135">
        <f t="shared" si="388"/>
        <v>0</v>
      </c>
      <c r="N637" s="135">
        <f t="shared" si="389"/>
        <v>0</v>
      </c>
      <c r="O637" s="135">
        <f t="shared" si="390"/>
        <v>0</v>
      </c>
      <c r="P637" s="135">
        <f t="shared" si="391"/>
        <v>0</v>
      </c>
      <c r="Q637" s="135">
        <f t="shared" si="392"/>
        <v>0</v>
      </c>
      <c r="R637" s="135">
        <f t="shared" si="393"/>
        <v>0</v>
      </c>
      <c r="S637" s="135">
        <f t="shared" si="394"/>
        <v>0</v>
      </c>
      <c r="T637" s="135">
        <f t="shared" si="395"/>
        <v>0</v>
      </c>
      <c r="U637" s="135">
        <f t="shared" si="396"/>
        <v>0</v>
      </c>
      <c r="V637" s="135">
        <f t="shared" si="397"/>
        <v>0</v>
      </c>
      <c r="W637" s="135">
        <f t="shared" si="398"/>
        <v>0</v>
      </c>
      <c r="X637" s="135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 x14ac:dyDescent="0.2">
      <c r="A638" s="44">
        <f t="shared" si="382"/>
        <v>615</v>
      </c>
      <c r="B638" s="44"/>
      <c r="C638" s="138">
        <v>39400</v>
      </c>
      <c r="E638" s="137" t="s">
        <v>301</v>
      </c>
      <c r="G638" s="43">
        <v>6.6</v>
      </c>
      <c r="H638" s="135" t="str">
        <f t="shared" si="384"/>
        <v>P, S, T &amp; D Plant - Commodity</v>
      </c>
      <c r="I638" s="42">
        <f>'Dep. Res. Class'!L$108</f>
        <v>14327.100569539409</v>
      </c>
      <c r="J638" s="135">
        <f t="shared" si="385"/>
        <v>5424.6573807470622</v>
      </c>
      <c r="K638" s="135">
        <f t="shared" si="386"/>
        <v>3356.6566671873356</v>
      </c>
      <c r="L638" s="135">
        <f t="shared" si="387"/>
        <v>183.55896584983589</v>
      </c>
      <c r="M638" s="135">
        <f t="shared" si="388"/>
        <v>2633.7550908487569</v>
      </c>
      <c r="N638" s="135">
        <f t="shared" si="389"/>
        <v>2728.4724649064174</v>
      </c>
      <c r="O638" s="135">
        <f t="shared" si="390"/>
        <v>0</v>
      </c>
      <c r="P638" s="135">
        <f t="shared" si="391"/>
        <v>0</v>
      </c>
      <c r="Q638" s="135">
        <f t="shared" si="392"/>
        <v>0</v>
      </c>
      <c r="R638" s="135">
        <f t="shared" si="393"/>
        <v>0</v>
      </c>
      <c r="S638" s="135">
        <f t="shared" si="394"/>
        <v>0</v>
      </c>
      <c r="T638" s="135">
        <f t="shared" si="395"/>
        <v>0</v>
      </c>
      <c r="U638" s="135">
        <f t="shared" si="396"/>
        <v>0</v>
      </c>
      <c r="V638" s="135">
        <f t="shared" si="397"/>
        <v>0</v>
      </c>
      <c r="W638" s="135">
        <f t="shared" si="398"/>
        <v>0</v>
      </c>
      <c r="X638" s="135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 x14ac:dyDescent="0.2">
      <c r="A639" s="44">
        <f t="shared" si="382"/>
        <v>616</v>
      </c>
      <c r="B639" s="44"/>
      <c r="C639" s="138">
        <v>39600</v>
      </c>
      <c r="E639" s="137" t="s">
        <v>302</v>
      </c>
      <c r="G639" s="43">
        <v>6.6</v>
      </c>
      <c r="H639" s="135" t="str">
        <f t="shared" si="384"/>
        <v>P, S, T &amp; D Plant - Commodity</v>
      </c>
      <c r="I639" s="42">
        <f>'Dep. Res. Class'!L$109</f>
        <v>0</v>
      </c>
      <c r="J639" s="135">
        <f t="shared" si="385"/>
        <v>0</v>
      </c>
      <c r="K639" s="135">
        <f t="shared" si="386"/>
        <v>0</v>
      </c>
      <c r="L639" s="135">
        <f t="shared" si="387"/>
        <v>0</v>
      </c>
      <c r="M639" s="135">
        <f t="shared" si="388"/>
        <v>0</v>
      </c>
      <c r="N639" s="135">
        <f t="shared" si="389"/>
        <v>0</v>
      </c>
      <c r="O639" s="135">
        <f t="shared" si="390"/>
        <v>0</v>
      </c>
      <c r="P639" s="135">
        <f t="shared" si="391"/>
        <v>0</v>
      </c>
      <c r="Q639" s="135">
        <f t="shared" si="392"/>
        <v>0</v>
      </c>
      <c r="R639" s="135">
        <f t="shared" si="393"/>
        <v>0</v>
      </c>
      <c r="S639" s="135">
        <f t="shared" si="394"/>
        <v>0</v>
      </c>
      <c r="T639" s="135">
        <f t="shared" si="395"/>
        <v>0</v>
      </c>
      <c r="U639" s="135">
        <f t="shared" si="396"/>
        <v>0</v>
      </c>
      <c r="V639" s="135">
        <f t="shared" si="397"/>
        <v>0</v>
      </c>
      <c r="W639" s="135">
        <f t="shared" si="398"/>
        <v>0</v>
      </c>
      <c r="X639" s="135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 x14ac:dyDescent="0.2">
      <c r="A640" s="44">
        <f t="shared" si="382"/>
        <v>617</v>
      </c>
      <c r="B640" s="44"/>
      <c r="C640" s="138">
        <v>39603</v>
      </c>
      <c r="E640" s="137" t="s">
        <v>303</v>
      </c>
      <c r="G640" s="43">
        <v>6.6</v>
      </c>
      <c r="H640" s="135" t="str">
        <f t="shared" si="384"/>
        <v>P, S, T &amp; D Plant - Commodity</v>
      </c>
      <c r="I640" s="42">
        <f>'Dep. Res. Class'!L$110</f>
        <v>436.74162093252227</v>
      </c>
      <c r="J640" s="135">
        <f t="shared" si="385"/>
        <v>165.3630925511963</v>
      </c>
      <c r="K640" s="135">
        <f t="shared" si="386"/>
        <v>102.3229833995982</v>
      </c>
      <c r="L640" s="135">
        <f t="shared" si="387"/>
        <v>5.5955383221360391</v>
      </c>
      <c r="M640" s="135">
        <f t="shared" si="388"/>
        <v>80.286339998348154</v>
      </c>
      <c r="N640" s="135">
        <f t="shared" si="389"/>
        <v>83.17366666124353</v>
      </c>
      <c r="O640" s="135">
        <f t="shared" si="390"/>
        <v>0</v>
      </c>
      <c r="P640" s="135">
        <f t="shared" si="391"/>
        <v>0</v>
      </c>
      <c r="Q640" s="135">
        <f t="shared" si="392"/>
        <v>0</v>
      </c>
      <c r="R640" s="135">
        <f t="shared" si="393"/>
        <v>0</v>
      </c>
      <c r="S640" s="135">
        <f t="shared" si="394"/>
        <v>0</v>
      </c>
      <c r="T640" s="135">
        <f t="shared" si="395"/>
        <v>0</v>
      </c>
      <c r="U640" s="135">
        <f t="shared" si="396"/>
        <v>0</v>
      </c>
      <c r="V640" s="135">
        <f t="shared" si="397"/>
        <v>0</v>
      </c>
      <c r="W640" s="135">
        <f t="shared" si="398"/>
        <v>0</v>
      </c>
      <c r="X640" s="135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 x14ac:dyDescent="0.2">
      <c r="A641" s="44">
        <f t="shared" si="382"/>
        <v>618</v>
      </c>
      <c r="B641" s="44"/>
      <c r="C641" s="136">
        <v>39604</v>
      </c>
      <c r="E641" s="137" t="s">
        <v>304</v>
      </c>
      <c r="G641" s="43">
        <v>6.6</v>
      </c>
      <c r="H641" s="135" t="str">
        <f t="shared" si="384"/>
        <v>P, S, T &amp; D Plant - Commodity</v>
      </c>
      <c r="I641" s="42">
        <f>'Dep. Res. Class'!L$111</f>
        <v>691.85310980432428</v>
      </c>
      <c r="J641" s="135">
        <f t="shared" si="385"/>
        <v>261.95572930311954</v>
      </c>
      <c r="K641" s="135">
        <f t="shared" si="386"/>
        <v>162.0923467708746</v>
      </c>
      <c r="L641" s="135">
        <f t="shared" si="387"/>
        <v>8.8640294481968187</v>
      </c>
      <c r="M641" s="135">
        <f t="shared" si="388"/>
        <v>127.18355966180411</v>
      </c>
      <c r="N641" s="135">
        <f t="shared" si="389"/>
        <v>131.75744462032915</v>
      </c>
      <c r="O641" s="135">
        <f t="shared" si="390"/>
        <v>0</v>
      </c>
      <c r="P641" s="135">
        <f t="shared" si="391"/>
        <v>0</v>
      </c>
      <c r="Q641" s="135">
        <f t="shared" si="392"/>
        <v>0</v>
      </c>
      <c r="R641" s="135">
        <f t="shared" si="393"/>
        <v>0</v>
      </c>
      <c r="S641" s="135">
        <f t="shared" si="394"/>
        <v>0</v>
      </c>
      <c r="T641" s="135">
        <f t="shared" si="395"/>
        <v>0</v>
      </c>
      <c r="U641" s="135">
        <f t="shared" si="396"/>
        <v>0</v>
      </c>
      <c r="V641" s="135">
        <f t="shared" si="397"/>
        <v>0</v>
      </c>
      <c r="W641" s="135">
        <f t="shared" si="398"/>
        <v>0</v>
      </c>
      <c r="X641" s="135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 x14ac:dyDescent="0.2">
      <c r="A642" s="44">
        <f t="shared" si="382"/>
        <v>619</v>
      </c>
      <c r="B642" s="44"/>
      <c r="C642" s="136">
        <v>39605</v>
      </c>
      <c r="E642" s="140" t="s">
        <v>305</v>
      </c>
      <c r="G642" s="43">
        <v>6.6</v>
      </c>
      <c r="H642" s="135" t="str">
        <f t="shared" si="384"/>
        <v>P, S, T &amp; D Plant - Commodity</v>
      </c>
      <c r="I642" s="42">
        <f>'Dep. Res. Class'!L$112</f>
        <v>214.28595071100276</v>
      </c>
      <c r="J642" s="135">
        <f t="shared" si="385"/>
        <v>81.13489944966669</v>
      </c>
      <c r="K642" s="135">
        <f t="shared" si="386"/>
        <v>50.204461233972332</v>
      </c>
      <c r="L642" s="135">
        <f t="shared" si="387"/>
        <v>2.7454338941605609</v>
      </c>
      <c r="M642" s="135">
        <f t="shared" si="388"/>
        <v>39.392249034838251</v>
      </c>
      <c r="N642" s="135">
        <f t="shared" si="389"/>
        <v>40.808907098364912</v>
      </c>
      <c r="O642" s="135">
        <f t="shared" si="390"/>
        <v>0</v>
      </c>
      <c r="P642" s="135">
        <f t="shared" si="391"/>
        <v>0</v>
      </c>
      <c r="Q642" s="135">
        <f t="shared" si="392"/>
        <v>0</v>
      </c>
      <c r="R642" s="135">
        <f t="shared" si="393"/>
        <v>0</v>
      </c>
      <c r="S642" s="135">
        <f t="shared" si="394"/>
        <v>0</v>
      </c>
      <c r="T642" s="135">
        <f t="shared" si="395"/>
        <v>0</v>
      </c>
      <c r="U642" s="135">
        <f t="shared" si="396"/>
        <v>0</v>
      </c>
      <c r="V642" s="135">
        <f t="shared" si="397"/>
        <v>0</v>
      </c>
      <c r="W642" s="135">
        <f t="shared" si="398"/>
        <v>0</v>
      </c>
      <c r="X642" s="135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 x14ac:dyDescent="0.2">
      <c r="A643" s="44">
        <f t="shared" si="382"/>
        <v>620</v>
      </c>
      <c r="B643" s="44"/>
      <c r="C643" s="136">
        <v>39700</v>
      </c>
      <c r="E643" s="137" t="s">
        <v>306</v>
      </c>
      <c r="G643" s="43">
        <v>6.6</v>
      </c>
      <c r="H643" s="135" t="str">
        <f t="shared" si="384"/>
        <v>P, S, T &amp; D Plant - Commodity</v>
      </c>
      <c r="I643" s="42">
        <f>'Dep. Res. Class'!L$113</f>
        <v>2962.7816674243795</v>
      </c>
      <c r="J643" s="135">
        <f t="shared" si="385"/>
        <v>1121.7953947993008</v>
      </c>
      <c r="K643" s="135">
        <f t="shared" si="386"/>
        <v>694.14190185308166</v>
      </c>
      <c r="L643" s="135">
        <f t="shared" si="387"/>
        <v>37.959190435748802</v>
      </c>
      <c r="M643" s="135">
        <f t="shared" si="388"/>
        <v>544.64902104775194</v>
      </c>
      <c r="N643" s="135">
        <f t="shared" si="389"/>
        <v>564.2361592884962</v>
      </c>
      <c r="O643" s="135">
        <f t="shared" si="390"/>
        <v>0</v>
      </c>
      <c r="P643" s="135">
        <f t="shared" si="391"/>
        <v>0</v>
      </c>
      <c r="Q643" s="135">
        <f t="shared" si="392"/>
        <v>0</v>
      </c>
      <c r="R643" s="135">
        <f t="shared" si="393"/>
        <v>0</v>
      </c>
      <c r="S643" s="135">
        <f t="shared" si="394"/>
        <v>0</v>
      </c>
      <c r="T643" s="135">
        <f t="shared" si="395"/>
        <v>0</v>
      </c>
      <c r="U643" s="135">
        <f t="shared" si="396"/>
        <v>0</v>
      </c>
      <c r="V643" s="135">
        <f t="shared" si="397"/>
        <v>0</v>
      </c>
      <c r="W643" s="135">
        <f t="shared" si="398"/>
        <v>0</v>
      </c>
      <c r="X643" s="135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 x14ac:dyDescent="0.2">
      <c r="A644" s="44">
        <f t="shared" si="382"/>
        <v>621</v>
      </c>
      <c r="B644" s="44"/>
      <c r="C644" s="136">
        <v>39701</v>
      </c>
      <c r="E644" s="137" t="s">
        <v>307</v>
      </c>
      <c r="G644" s="43">
        <v>6.6</v>
      </c>
      <c r="H644" s="135" t="str">
        <f t="shared" si="384"/>
        <v>P, S, T &amp; D Plant - Commodity</v>
      </c>
      <c r="I644" s="42">
        <f>'Dep. Res. Class'!L$114</f>
        <v>0</v>
      </c>
      <c r="J644" s="135">
        <f t="shared" si="385"/>
        <v>0</v>
      </c>
      <c r="K644" s="135">
        <f t="shared" si="386"/>
        <v>0</v>
      </c>
      <c r="L644" s="135">
        <f t="shared" si="387"/>
        <v>0</v>
      </c>
      <c r="M644" s="135">
        <f t="shared" si="388"/>
        <v>0</v>
      </c>
      <c r="N644" s="135">
        <f t="shared" si="389"/>
        <v>0</v>
      </c>
      <c r="O644" s="135">
        <f t="shared" si="390"/>
        <v>0</v>
      </c>
      <c r="P644" s="135">
        <f t="shared" si="391"/>
        <v>0</v>
      </c>
      <c r="Q644" s="135">
        <f t="shared" si="392"/>
        <v>0</v>
      </c>
      <c r="R644" s="135">
        <f t="shared" si="393"/>
        <v>0</v>
      </c>
      <c r="S644" s="135">
        <f t="shared" si="394"/>
        <v>0</v>
      </c>
      <c r="T644" s="135">
        <f t="shared" si="395"/>
        <v>0</v>
      </c>
      <c r="U644" s="135">
        <f t="shared" si="396"/>
        <v>0</v>
      </c>
      <c r="V644" s="135">
        <f t="shared" si="397"/>
        <v>0</v>
      </c>
      <c r="W644" s="135">
        <f t="shared" si="398"/>
        <v>0</v>
      </c>
      <c r="X644" s="135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 x14ac:dyDescent="0.2">
      <c r="A645" s="44">
        <f t="shared" si="382"/>
        <v>622</v>
      </c>
      <c r="B645" s="44"/>
      <c r="C645" s="136">
        <v>39702</v>
      </c>
      <c r="E645" s="137" t="s">
        <v>308</v>
      </c>
      <c r="G645" s="43">
        <v>6.6</v>
      </c>
      <c r="H645" s="135" t="str">
        <f t="shared" si="384"/>
        <v>P, S, T &amp; D Plant - Commodity</v>
      </c>
      <c r="I645" s="42">
        <f>'Dep. Res. Class'!L$115</f>
        <v>0</v>
      </c>
      <c r="J645" s="135">
        <f t="shared" si="385"/>
        <v>0</v>
      </c>
      <c r="K645" s="135">
        <f t="shared" si="386"/>
        <v>0</v>
      </c>
      <c r="L645" s="135">
        <f t="shared" si="387"/>
        <v>0</v>
      </c>
      <c r="M645" s="135">
        <f t="shared" si="388"/>
        <v>0</v>
      </c>
      <c r="N645" s="135">
        <f t="shared" si="389"/>
        <v>0</v>
      </c>
      <c r="O645" s="135">
        <f t="shared" si="390"/>
        <v>0</v>
      </c>
      <c r="P645" s="135">
        <f t="shared" si="391"/>
        <v>0</v>
      </c>
      <c r="Q645" s="135">
        <f t="shared" si="392"/>
        <v>0</v>
      </c>
      <c r="R645" s="135">
        <f t="shared" si="393"/>
        <v>0</v>
      </c>
      <c r="S645" s="135">
        <f t="shared" si="394"/>
        <v>0</v>
      </c>
      <c r="T645" s="135">
        <f t="shared" si="395"/>
        <v>0</v>
      </c>
      <c r="U645" s="135">
        <f t="shared" si="396"/>
        <v>0</v>
      </c>
      <c r="V645" s="135">
        <f t="shared" si="397"/>
        <v>0</v>
      </c>
      <c r="W645" s="135">
        <f t="shared" si="398"/>
        <v>0</v>
      </c>
      <c r="X645" s="135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 x14ac:dyDescent="0.2">
      <c r="A646" s="44">
        <f t="shared" si="382"/>
        <v>623</v>
      </c>
      <c r="B646" s="44"/>
      <c r="C646" s="136">
        <v>39705</v>
      </c>
      <c r="E646" s="137" t="s">
        <v>309</v>
      </c>
      <c r="G646" s="43">
        <v>6.6</v>
      </c>
      <c r="H646" s="135" t="str">
        <f t="shared" si="384"/>
        <v>P, S, T &amp; D Plant - Commodity</v>
      </c>
      <c r="I646" s="42">
        <f>'Dep. Res. Class'!L$116</f>
        <v>0</v>
      </c>
      <c r="J646" s="135">
        <f t="shared" si="385"/>
        <v>0</v>
      </c>
      <c r="K646" s="135">
        <f t="shared" si="386"/>
        <v>0</v>
      </c>
      <c r="L646" s="135">
        <f t="shared" si="387"/>
        <v>0</v>
      </c>
      <c r="M646" s="135">
        <f t="shared" si="388"/>
        <v>0</v>
      </c>
      <c r="N646" s="135">
        <f t="shared" si="389"/>
        <v>0</v>
      </c>
      <c r="O646" s="135">
        <f t="shared" si="390"/>
        <v>0</v>
      </c>
      <c r="P646" s="135">
        <f t="shared" si="391"/>
        <v>0</v>
      </c>
      <c r="Q646" s="135">
        <f t="shared" si="392"/>
        <v>0</v>
      </c>
      <c r="R646" s="135">
        <f t="shared" si="393"/>
        <v>0</v>
      </c>
      <c r="S646" s="135">
        <f t="shared" si="394"/>
        <v>0</v>
      </c>
      <c r="T646" s="135">
        <f t="shared" si="395"/>
        <v>0</v>
      </c>
      <c r="U646" s="135">
        <f t="shared" si="396"/>
        <v>0</v>
      </c>
      <c r="V646" s="135">
        <f t="shared" si="397"/>
        <v>0</v>
      </c>
      <c r="W646" s="135">
        <f t="shared" si="398"/>
        <v>0</v>
      </c>
      <c r="X646" s="135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 x14ac:dyDescent="0.2">
      <c r="A647" s="44">
        <f t="shared" si="382"/>
        <v>624</v>
      </c>
      <c r="B647" s="44"/>
      <c r="C647" s="136">
        <v>39800</v>
      </c>
      <c r="E647" s="137" t="s">
        <v>310</v>
      </c>
      <c r="G647" s="43">
        <v>6.6</v>
      </c>
      <c r="H647" s="135" t="str">
        <f t="shared" si="384"/>
        <v>P, S, T &amp; D Plant - Commodity</v>
      </c>
      <c r="I647" s="42">
        <f>'Dep. Res. Class'!L$117</f>
        <v>22829.973111745319</v>
      </c>
      <c r="J647" s="135">
        <f t="shared" si="385"/>
        <v>8644.0924694973091</v>
      </c>
      <c r="K647" s="135">
        <f t="shared" si="386"/>
        <v>5348.7710988903264</v>
      </c>
      <c r="L647" s="135">
        <f t="shared" si="387"/>
        <v>292.49785987272179</v>
      </c>
      <c r="M647" s="135">
        <f t="shared" si="388"/>
        <v>4196.840638840612</v>
      </c>
      <c r="N647" s="135">
        <f t="shared" si="389"/>
        <v>4347.7710446443471</v>
      </c>
      <c r="O647" s="135">
        <f t="shared" si="390"/>
        <v>0</v>
      </c>
      <c r="P647" s="135">
        <f t="shared" si="391"/>
        <v>0</v>
      </c>
      <c r="Q647" s="135">
        <f t="shared" si="392"/>
        <v>0</v>
      </c>
      <c r="R647" s="135">
        <f t="shared" si="393"/>
        <v>0</v>
      </c>
      <c r="S647" s="135">
        <f t="shared" si="394"/>
        <v>0</v>
      </c>
      <c r="T647" s="135">
        <f t="shared" si="395"/>
        <v>0</v>
      </c>
      <c r="U647" s="135">
        <f t="shared" si="396"/>
        <v>0</v>
      </c>
      <c r="V647" s="135">
        <f t="shared" si="397"/>
        <v>0</v>
      </c>
      <c r="W647" s="135">
        <f t="shared" si="398"/>
        <v>0</v>
      </c>
      <c r="X647" s="135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 x14ac:dyDescent="0.2">
      <c r="A648" s="44">
        <f t="shared" si="382"/>
        <v>625</v>
      </c>
      <c r="B648" s="44"/>
      <c r="C648" s="136">
        <v>39900</v>
      </c>
      <c r="E648" s="137" t="s">
        <v>311</v>
      </c>
      <c r="G648" s="43">
        <v>6.6</v>
      </c>
      <c r="H648" s="135" t="str">
        <f t="shared" si="384"/>
        <v>P, S, T &amp; D Plant - Commodity</v>
      </c>
      <c r="I648" s="42">
        <f>'Dep. Res. Class'!L$118</f>
        <v>0</v>
      </c>
      <c r="J648" s="135">
        <f t="shared" si="385"/>
        <v>0</v>
      </c>
      <c r="K648" s="135">
        <f t="shared" si="386"/>
        <v>0</v>
      </c>
      <c r="L648" s="135">
        <f t="shared" si="387"/>
        <v>0</v>
      </c>
      <c r="M648" s="135">
        <f t="shared" si="388"/>
        <v>0</v>
      </c>
      <c r="N648" s="135">
        <f t="shared" si="389"/>
        <v>0</v>
      </c>
      <c r="O648" s="135">
        <f t="shared" si="390"/>
        <v>0</v>
      </c>
      <c r="P648" s="135">
        <f t="shared" si="391"/>
        <v>0</v>
      </c>
      <c r="Q648" s="135">
        <f t="shared" si="392"/>
        <v>0</v>
      </c>
      <c r="R648" s="135">
        <f t="shared" si="393"/>
        <v>0</v>
      </c>
      <c r="S648" s="135">
        <f t="shared" si="394"/>
        <v>0</v>
      </c>
      <c r="T648" s="135">
        <f t="shared" si="395"/>
        <v>0</v>
      </c>
      <c r="U648" s="135">
        <f t="shared" si="396"/>
        <v>0</v>
      </c>
      <c r="V648" s="135">
        <f t="shared" si="397"/>
        <v>0</v>
      </c>
      <c r="W648" s="135">
        <f t="shared" si="398"/>
        <v>0</v>
      </c>
      <c r="X648" s="135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 x14ac:dyDescent="0.2">
      <c r="A649" s="44">
        <f t="shared" si="382"/>
        <v>626</v>
      </c>
      <c r="B649" s="44"/>
      <c r="C649" s="136">
        <v>39901</v>
      </c>
      <c r="E649" s="137" t="s">
        <v>312</v>
      </c>
      <c r="G649" s="43">
        <v>6.6</v>
      </c>
      <c r="H649" s="135" t="str">
        <f t="shared" si="384"/>
        <v>P, S, T &amp; D Plant - Commodity</v>
      </c>
      <c r="I649" s="42">
        <f>'Dep. Res. Class'!L$119</f>
        <v>73.463027587374228</v>
      </c>
      <c r="J649" s="135">
        <f t="shared" si="385"/>
        <v>27.815240974935524</v>
      </c>
      <c r="K649" s="135">
        <f t="shared" si="386"/>
        <v>17.211449039954239</v>
      </c>
      <c r="L649" s="135">
        <f t="shared" si="387"/>
        <v>0.94120909577518874</v>
      </c>
      <c r="M649" s="135">
        <f t="shared" si="388"/>
        <v>13.50472986200513</v>
      </c>
      <c r="N649" s="135">
        <f t="shared" si="389"/>
        <v>13.990398614704144</v>
      </c>
      <c r="O649" s="135">
        <f t="shared" si="390"/>
        <v>0</v>
      </c>
      <c r="P649" s="135">
        <f t="shared" si="391"/>
        <v>0</v>
      </c>
      <c r="Q649" s="135">
        <f t="shared" si="392"/>
        <v>0</v>
      </c>
      <c r="R649" s="135">
        <f t="shared" si="393"/>
        <v>0</v>
      </c>
      <c r="S649" s="135">
        <f t="shared" si="394"/>
        <v>0</v>
      </c>
      <c r="T649" s="135">
        <f t="shared" si="395"/>
        <v>0</v>
      </c>
      <c r="U649" s="135">
        <f t="shared" si="396"/>
        <v>0</v>
      </c>
      <c r="V649" s="135">
        <f t="shared" si="397"/>
        <v>0</v>
      </c>
      <c r="W649" s="135">
        <f t="shared" si="398"/>
        <v>0</v>
      </c>
      <c r="X649" s="135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 x14ac:dyDescent="0.2">
      <c r="A650" s="44">
        <f t="shared" si="382"/>
        <v>627</v>
      </c>
      <c r="B650" s="44"/>
      <c r="C650" s="136">
        <v>39902</v>
      </c>
      <c r="E650" s="137" t="s">
        <v>313</v>
      </c>
      <c r="G650" s="43">
        <v>6.6</v>
      </c>
      <c r="H650" s="135" t="str">
        <f t="shared" si="384"/>
        <v>P, S, T &amp; D Plant - Commodity</v>
      </c>
      <c r="I650" s="42">
        <f>'Dep. Res. Class'!L$120</f>
        <v>0</v>
      </c>
      <c r="J650" s="135">
        <f t="shared" si="385"/>
        <v>0</v>
      </c>
      <c r="K650" s="135">
        <f t="shared" si="386"/>
        <v>0</v>
      </c>
      <c r="L650" s="135">
        <f t="shared" si="387"/>
        <v>0</v>
      </c>
      <c r="M650" s="135">
        <f t="shared" si="388"/>
        <v>0</v>
      </c>
      <c r="N650" s="135">
        <f t="shared" si="389"/>
        <v>0</v>
      </c>
      <c r="O650" s="135">
        <f t="shared" si="390"/>
        <v>0</v>
      </c>
      <c r="P650" s="135">
        <f t="shared" si="391"/>
        <v>0</v>
      </c>
      <c r="Q650" s="135">
        <f t="shared" si="392"/>
        <v>0</v>
      </c>
      <c r="R650" s="135">
        <f t="shared" si="393"/>
        <v>0</v>
      </c>
      <c r="S650" s="135">
        <f t="shared" si="394"/>
        <v>0</v>
      </c>
      <c r="T650" s="135">
        <f t="shared" si="395"/>
        <v>0</v>
      </c>
      <c r="U650" s="135">
        <f t="shared" si="396"/>
        <v>0</v>
      </c>
      <c r="V650" s="135">
        <f t="shared" si="397"/>
        <v>0</v>
      </c>
      <c r="W650" s="135">
        <f t="shared" si="398"/>
        <v>0</v>
      </c>
      <c r="X650" s="135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 x14ac:dyDescent="0.2">
      <c r="A651" s="44">
        <f t="shared" si="382"/>
        <v>628</v>
      </c>
      <c r="B651" s="44"/>
      <c r="C651" s="136">
        <v>39903</v>
      </c>
      <c r="E651" s="137" t="s">
        <v>314</v>
      </c>
      <c r="G651" s="43">
        <v>6.6</v>
      </c>
      <c r="H651" s="135" t="str">
        <f t="shared" si="384"/>
        <v>P, S, T &amp; D Plant - Commodity</v>
      </c>
      <c r="I651" s="42">
        <f>'Dep. Res. Class'!L$121</f>
        <v>711.97076134274073</v>
      </c>
      <c r="J651" s="135">
        <f t="shared" si="385"/>
        <v>269.57285786109105</v>
      </c>
      <c r="K651" s="135">
        <f t="shared" si="386"/>
        <v>166.80565556889806</v>
      </c>
      <c r="L651" s="135">
        <f t="shared" si="387"/>
        <v>9.1217770150401911</v>
      </c>
      <c r="M651" s="135">
        <f t="shared" si="388"/>
        <v>130.88179343199738</v>
      </c>
      <c r="N651" s="135">
        <f t="shared" si="389"/>
        <v>135.588677465714</v>
      </c>
      <c r="O651" s="135">
        <f t="shared" si="390"/>
        <v>0</v>
      </c>
      <c r="P651" s="135">
        <f t="shared" si="391"/>
        <v>0</v>
      </c>
      <c r="Q651" s="135">
        <f t="shared" si="392"/>
        <v>0</v>
      </c>
      <c r="R651" s="135">
        <f t="shared" si="393"/>
        <v>0</v>
      </c>
      <c r="S651" s="135">
        <f t="shared" si="394"/>
        <v>0</v>
      </c>
      <c r="T651" s="135">
        <f t="shared" si="395"/>
        <v>0</v>
      </c>
      <c r="U651" s="135">
        <f t="shared" si="396"/>
        <v>0</v>
      </c>
      <c r="V651" s="135">
        <f t="shared" si="397"/>
        <v>0</v>
      </c>
      <c r="W651" s="135">
        <f t="shared" si="398"/>
        <v>0</v>
      </c>
      <c r="X651" s="135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 x14ac:dyDescent="0.2">
      <c r="A652" s="44">
        <f t="shared" si="382"/>
        <v>629</v>
      </c>
      <c r="B652" s="44"/>
      <c r="C652" s="136">
        <v>39904</v>
      </c>
      <c r="E652" s="137" t="s">
        <v>315</v>
      </c>
      <c r="G652" s="43">
        <v>6.6</v>
      </c>
      <c r="H652" s="135" t="str">
        <f t="shared" si="384"/>
        <v>P, S, T &amp; D Plant - Commodity</v>
      </c>
      <c r="I652" s="42">
        <f>'Dep. Res. Class'!L$122</f>
        <v>0</v>
      </c>
      <c r="J652" s="135">
        <f t="shared" si="385"/>
        <v>0</v>
      </c>
      <c r="K652" s="135">
        <f t="shared" si="386"/>
        <v>0</v>
      </c>
      <c r="L652" s="135">
        <f t="shared" si="387"/>
        <v>0</v>
      </c>
      <c r="M652" s="135">
        <f t="shared" si="388"/>
        <v>0</v>
      </c>
      <c r="N652" s="135">
        <f t="shared" si="389"/>
        <v>0</v>
      </c>
      <c r="O652" s="135">
        <f t="shared" si="390"/>
        <v>0</v>
      </c>
      <c r="P652" s="135">
        <f t="shared" si="391"/>
        <v>0</v>
      </c>
      <c r="Q652" s="135">
        <f t="shared" si="392"/>
        <v>0</v>
      </c>
      <c r="R652" s="135">
        <f t="shared" si="393"/>
        <v>0</v>
      </c>
      <c r="S652" s="135">
        <f t="shared" si="394"/>
        <v>0</v>
      </c>
      <c r="T652" s="135">
        <f t="shared" si="395"/>
        <v>0</v>
      </c>
      <c r="U652" s="135">
        <f t="shared" si="396"/>
        <v>0</v>
      </c>
      <c r="V652" s="135">
        <f t="shared" si="397"/>
        <v>0</v>
      </c>
      <c r="W652" s="135">
        <f t="shared" si="398"/>
        <v>0</v>
      </c>
      <c r="X652" s="135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 x14ac:dyDescent="0.2">
      <c r="A653" s="44">
        <f t="shared" si="382"/>
        <v>630</v>
      </c>
      <c r="B653" s="44"/>
      <c r="C653" s="136">
        <v>39905</v>
      </c>
      <c r="E653" s="137" t="s">
        <v>316</v>
      </c>
      <c r="G653" s="43">
        <v>6.6</v>
      </c>
      <c r="H653" s="135" t="str">
        <f t="shared" si="384"/>
        <v>P, S, T &amp; D Plant - Commodity</v>
      </c>
      <c r="I653" s="42">
        <f>'Dep. Res. Class'!L$123</f>
        <v>0</v>
      </c>
      <c r="J653" s="135">
        <f t="shared" si="385"/>
        <v>0</v>
      </c>
      <c r="K653" s="135">
        <f t="shared" si="386"/>
        <v>0</v>
      </c>
      <c r="L653" s="135">
        <f t="shared" si="387"/>
        <v>0</v>
      </c>
      <c r="M653" s="135">
        <f t="shared" si="388"/>
        <v>0</v>
      </c>
      <c r="N653" s="135">
        <f t="shared" si="389"/>
        <v>0</v>
      </c>
      <c r="O653" s="135">
        <f t="shared" si="390"/>
        <v>0</v>
      </c>
      <c r="P653" s="135">
        <f t="shared" si="391"/>
        <v>0</v>
      </c>
      <c r="Q653" s="135">
        <f t="shared" si="392"/>
        <v>0</v>
      </c>
      <c r="R653" s="135">
        <f t="shared" si="393"/>
        <v>0</v>
      </c>
      <c r="S653" s="135">
        <f t="shared" si="394"/>
        <v>0</v>
      </c>
      <c r="T653" s="135">
        <f t="shared" si="395"/>
        <v>0</v>
      </c>
      <c r="U653" s="135">
        <f t="shared" si="396"/>
        <v>0</v>
      </c>
      <c r="V653" s="135">
        <f t="shared" si="397"/>
        <v>0</v>
      </c>
      <c r="W653" s="135">
        <f t="shared" si="398"/>
        <v>0</v>
      </c>
      <c r="X653" s="135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 x14ac:dyDescent="0.2">
      <c r="A654" s="44">
        <f t="shared" si="382"/>
        <v>631</v>
      </c>
      <c r="B654" s="44"/>
      <c r="C654" s="136">
        <v>39906</v>
      </c>
      <c r="E654" s="137" t="s">
        <v>317</v>
      </c>
      <c r="G654" s="43">
        <v>6.6</v>
      </c>
      <c r="H654" s="135" t="str">
        <f t="shared" si="384"/>
        <v>P, S, T &amp; D Plant - Commodity</v>
      </c>
      <c r="I654" s="42">
        <f>'Dep. Res. Class'!L$124</f>
        <v>1236.0154636256812</v>
      </c>
      <c r="J654" s="135">
        <f t="shared" si="385"/>
        <v>467.99143866762893</v>
      </c>
      <c r="K654" s="135">
        <f t="shared" si="386"/>
        <v>289.58263582979566</v>
      </c>
      <c r="L654" s="135">
        <f t="shared" si="387"/>
        <v>15.835843349903234</v>
      </c>
      <c r="M654" s="135">
        <f t="shared" si="388"/>
        <v>227.21708442621608</v>
      </c>
      <c r="N654" s="135">
        <f t="shared" si="389"/>
        <v>235.38846135213723</v>
      </c>
      <c r="O654" s="135">
        <f t="shared" si="390"/>
        <v>0</v>
      </c>
      <c r="P654" s="135">
        <f t="shared" si="391"/>
        <v>0</v>
      </c>
      <c r="Q654" s="135">
        <f t="shared" si="392"/>
        <v>0</v>
      </c>
      <c r="R654" s="135">
        <f t="shared" si="393"/>
        <v>0</v>
      </c>
      <c r="S654" s="135">
        <f t="shared" si="394"/>
        <v>0</v>
      </c>
      <c r="T654" s="135">
        <f t="shared" si="395"/>
        <v>0</v>
      </c>
      <c r="U654" s="135">
        <f t="shared" si="396"/>
        <v>0</v>
      </c>
      <c r="V654" s="135">
        <f t="shared" si="397"/>
        <v>0</v>
      </c>
      <c r="W654" s="135">
        <f t="shared" si="398"/>
        <v>0</v>
      </c>
      <c r="X654" s="135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 x14ac:dyDescent="0.2">
      <c r="A655" s="44">
        <f t="shared" si="382"/>
        <v>632</v>
      </c>
      <c r="B655" s="44"/>
      <c r="C655" s="136">
        <v>39907</v>
      </c>
      <c r="E655" s="137" t="s">
        <v>318</v>
      </c>
      <c r="G655" s="43">
        <v>6.6</v>
      </c>
      <c r="H655" s="135" t="str">
        <f t="shared" si="384"/>
        <v>P, S, T &amp; D Plant - Commodity</v>
      </c>
      <c r="I655" s="42">
        <f>'Dep. Res. Class'!L$125</f>
        <v>0</v>
      </c>
      <c r="J655" s="135">
        <f t="shared" si="385"/>
        <v>0</v>
      </c>
      <c r="K655" s="135">
        <f t="shared" si="386"/>
        <v>0</v>
      </c>
      <c r="L655" s="135">
        <f t="shared" si="387"/>
        <v>0</v>
      </c>
      <c r="M655" s="135">
        <f t="shared" si="388"/>
        <v>0</v>
      </c>
      <c r="N655" s="135">
        <f t="shared" si="389"/>
        <v>0</v>
      </c>
      <c r="O655" s="135">
        <f t="shared" si="390"/>
        <v>0</v>
      </c>
      <c r="P655" s="135">
        <f t="shared" si="391"/>
        <v>0</v>
      </c>
      <c r="Q655" s="135">
        <f t="shared" si="392"/>
        <v>0</v>
      </c>
      <c r="R655" s="135">
        <f t="shared" si="393"/>
        <v>0</v>
      </c>
      <c r="S655" s="135">
        <f t="shared" si="394"/>
        <v>0</v>
      </c>
      <c r="T655" s="135">
        <f t="shared" si="395"/>
        <v>0</v>
      </c>
      <c r="U655" s="135">
        <f t="shared" si="396"/>
        <v>0</v>
      </c>
      <c r="V655" s="135">
        <f t="shared" si="397"/>
        <v>0</v>
      </c>
      <c r="W655" s="135">
        <f t="shared" si="398"/>
        <v>0</v>
      </c>
      <c r="X655" s="135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 x14ac:dyDescent="0.2">
      <c r="A656" s="44">
        <f t="shared" si="382"/>
        <v>633</v>
      </c>
      <c r="B656" s="44"/>
      <c r="C656" s="136">
        <v>39908</v>
      </c>
      <c r="E656" s="137" t="s">
        <v>319</v>
      </c>
      <c r="G656" s="43">
        <v>6.6</v>
      </c>
      <c r="H656" s="135" t="str">
        <f t="shared" si="384"/>
        <v>P, S, T &amp; D Plant - Commodity</v>
      </c>
      <c r="I656" s="42">
        <f>'Dep. Res. Class'!L$126</f>
        <v>0</v>
      </c>
      <c r="J656" s="135">
        <f t="shared" si="385"/>
        <v>0</v>
      </c>
      <c r="K656" s="135">
        <f t="shared" si="386"/>
        <v>0</v>
      </c>
      <c r="L656" s="135">
        <f t="shared" si="387"/>
        <v>0</v>
      </c>
      <c r="M656" s="135">
        <f t="shared" si="388"/>
        <v>0</v>
      </c>
      <c r="N656" s="135">
        <f t="shared" si="389"/>
        <v>0</v>
      </c>
      <c r="O656" s="135">
        <f t="shared" si="390"/>
        <v>0</v>
      </c>
      <c r="P656" s="135">
        <f t="shared" si="391"/>
        <v>0</v>
      </c>
      <c r="Q656" s="135">
        <f t="shared" si="392"/>
        <v>0</v>
      </c>
      <c r="R656" s="135">
        <f t="shared" si="393"/>
        <v>0</v>
      </c>
      <c r="S656" s="135">
        <f t="shared" si="394"/>
        <v>0</v>
      </c>
      <c r="T656" s="135">
        <f t="shared" si="395"/>
        <v>0</v>
      </c>
      <c r="U656" s="135">
        <f t="shared" si="396"/>
        <v>0</v>
      </c>
      <c r="V656" s="135">
        <f t="shared" si="397"/>
        <v>0</v>
      </c>
      <c r="W656" s="135">
        <f t="shared" si="398"/>
        <v>0</v>
      </c>
      <c r="X656" s="135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 x14ac:dyDescent="0.2">
      <c r="A657" s="44">
        <f t="shared" si="382"/>
        <v>634</v>
      </c>
      <c r="B657" s="44"/>
      <c r="C657" s="136">
        <v>39909</v>
      </c>
      <c r="E657" s="137" t="s">
        <v>320</v>
      </c>
      <c r="G657" s="43">
        <v>6.6</v>
      </c>
      <c r="H657" s="135" t="str">
        <f t="shared" si="384"/>
        <v>P, S, T &amp; D Plant - Commodity</v>
      </c>
      <c r="I657" s="42">
        <f>'Dep. Res. Class'!L$127</f>
        <v>1298.6864173472302</v>
      </c>
      <c r="J657" s="135">
        <f t="shared" si="385"/>
        <v>491.72048628713537</v>
      </c>
      <c r="K657" s="135">
        <f t="shared" si="386"/>
        <v>304.26563980728423</v>
      </c>
      <c r="L657" s="135">
        <f t="shared" si="387"/>
        <v>16.638784279794418</v>
      </c>
      <c r="M657" s="135">
        <f t="shared" si="388"/>
        <v>238.73790419092182</v>
      </c>
      <c r="N657" s="135">
        <f t="shared" si="389"/>
        <v>247.32360278209427</v>
      </c>
      <c r="O657" s="135">
        <f t="shared" si="390"/>
        <v>0</v>
      </c>
      <c r="P657" s="135">
        <f t="shared" si="391"/>
        <v>0</v>
      </c>
      <c r="Q657" s="135">
        <f t="shared" si="392"/>
        <v>0</v>
      </c>
      <c r="R657" s="135">
        <f t="shared" si="393"/>
        <v>0</v>
      </c>
      <c r="S657" s="135">
        <f t="shared" si="394"/>
        <v>0</v>
      </c>
      <c r="T657" s="135">
        <f t="shared" si="395"/>
        <v>0</v>
      </c>
      <c r="U657" s="135">
        <f t="shared" si="396"/>
        <v>0</v>
      </c>
      <c r="V657" s="135">
        <f t="shared" si="397"/>
        <v>0</v>
      </c>
      <c r="W657" s="135">
        <f t="shared" si="398"/>
        <v>0</v>
      </c>
      <c r="X657" s="135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 x14ac:dyDescent="0.2">
      <c r="A658" s="44">
        <f t="shared" si="382"/>
        <v>635</v>
      </c>
      <c r="B658" s="44"/>
      <c r="C658" s="146"/>
      <c r="E658" s="137" t="s">
        <v>321</v>
      </c>
      <c r="G658" s="43">
        <v>6.6</v>
      </c>
      <c r="H658" s="135" t="str">
        <f t="shared" si="384"/>
        <v>P, S, T &amp; D Plant - Commodity</v>
      </c>
      <c r="I658" s="42">
        <f>'Dep. Res. Class'!L$128</f>
        <v>0</v>
      </c>
      <c r="J658" s="135">
        <f t="shared" si="385"/>
        <v>0</v>
      </c>
      <c r="K658" s="135">
        <f t="shared" si="386"/>
        <v>0</v>
      </c>
      <c r="L658" s="135">
        <f t="shared" si="387"/>
        <v>0</v>
      </c>
      <c r="M658" s="135">
        <f t="shared" si="388"/>
        <v>0</v>
      </c>
      <c r="N658" s="135">
        <f t="shared" si="389"/>
        <v>0</v>
      </c>
      <c r="O658" s="135">
        <f t="shared" si="390"/>
        <v>0</v>
      </c>
      <c r="P658" s="135">
        <f t="shared" si="391"/>
        <v>0</v>
      </c>
      <c r="Q658" s="135">
        <f t="shared" si="392"/>
        <v>0</v>
      </c>
      <c r="R658" s="135">
        <f t="shared" si="393"/>
        <v>0</v>
      </c>
      <c r="S658" s="135">
        <f t="shared" si="394"/>
        <v>0</v>
      </c>
      <c r="T658" s="135">
        <f t="shared" si="395"/>
        <v>0</v>
      </c>
      <c r="U658" s="135">
        <f t="shared" si="396"/>
        <v>0</v>
      </c>
      <c r="V658" s="135">
        <f t="shared" si="397"/>
        <v>0</v>
      </c>
      <c r="W658" s="135">
        <f t="shared" si="398"/>
        <v>0</v>
      </c>
      <c r="X658" s="135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 x14ac:dyDescent="0.2">
      <c r="A659" s="44">
        <f t="shared" si="382"/>
        <v>636</v>
      </c>
      <c r="B659" s="44"/>
      <c r="C659" s="146"/>
      <c r="E659" s="137" t="s">
        <v>355</v>
      </c>
      <c r="G659" s="43">
        <v>6.6</v>
      </c>
      <c r="H659" s="135" t="str">
        <f t="shared" si="384"/>
        <v>P, S, T &amp; D Plant - Commodity</v>
      </c>
      <c r="I659" s="42">
        <f>'Dep. Res. Class'!L$129</f>
        <v>-70208.709528215797</v>
      </c>
      <c r="J659" s="135">
        <f t="shared" si="385"/>
        <v>-26583.061414721844</v>
      </c>
      <c r="K659" s="135">
        <f t="shared" si="386"/>
        <v>-16449.003885234877</v>
      </c>
      <c r="L659" s="135">
        <f t="shared" si="387"/>
        <v>-899.51473796802702</v>
      </c>
      <c r="M659" s="135">
        <f t="shared" si="388"/>
        <v>-12906.487620740181</v>
      </c>
      <c r="N659" s="135">
        <f t="shared" si="389"/>
        <v>-13370.641869550862</v>
      </c>
      <c r="O659" s="135">
        <f t="shared" si="390"/>
        <v>0</v>
      </c>
      <c r="P659" s="135">
        <f t="shared" si="391"/>
        <v>0</v>
      </c>
      <c r="Q659" s="135">
        <f t="shared" si="392"/>
        <v>0</v>
      </c>
      <c r="R659" s="135">
        <f t="shared" si="393"/>
        <v>0</v>
      </c>
      <c r="S659" s="135">
        <f t="shared" si="394"/>
        <v>0</v>
      </c>
      <c r="T659" s="135">
        <f t="shared" si="395"/>
        <v>0</v>
      </c>
      <c r="U659" s="135">
        <f t="shared" si="396"/>
        <v>0</v>
      </c>
      <c r="V659" s="135">
        <f t="shared" si="397"/>
        <v>0</v>
      </c>
      <c r="W659" s="135">
        <f t="shared" si="398"/>
        <v>0</v>
      </c>
      <c r="X659" s="135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 x14ac:dyDescent="0.2">
      <c r="A660" s="44">
        <f t="shared" si="382"/>
        <v>637</v>
      </c>
      <c r="B660" s="44"/>
      <c r="C660" s="146"/>
      <c r="E660" s="153" t="s">
        <v>453</v>
      </c>
      <c r="G660" s="43">
        <v>6.6</v>
      </c>
      <c r="H660" s="135" t="str">
        <f t="shared" si="384"/>
        <v>P, S, T &amp; D Plant - Commodity</v>
      </c>
      <c r="I660" s="42">
        <f>'Dep. Res. Class'!L$130</f>
        <v>0</v>
      </c>
      <c r="J660" s="135">
        <f t="shared" si="385"/>
        <v>0</v>
      </c>
      <c r="K660" s="135">
        <f t="shared" si="386"/>
        <v>0</v>
      </c>
      <c r="L660" s="135">
        <f t="shared" si="387"/>
        <v>0</v>
      </c>
      <c r="M660" s="135">
        <f t="shared" si="388"/>
        <v>0</v>
      </c>
      <c r="N660" s="135">
        <f t="shared" si="389"/>
        <v>0</v>
      </c>
      <c r="O660" s="135">
        <f t="shared" si="390"/>
        <v>0</v>
      </c>
      <c r="P660" s="135">
        <f t="shared" si="391"/>
        <v>0</v>
      </c>
      <c r="Q660" s="135">
        <f t="shared" si="392"/>
        <v>0</v>
      </c>
      <c r="R660" s="135">
        <f t="shared" si="393"/>
        <v>0</v>
      </c>
      <c r="S660" s="135">
        <f t="shared" si="394"/>
        <v>0</v>
      </c>
      <c r="T660" s="135">
        <f t="shared" si="395"/>
        <v>0</v>
      </c>
      <c r="U660" s="135">
        <f t="shared" si="396"/>
        <v>0</v>
      </c>
      <c r="V660" s="135">
        <f t="shared" si="397"/>
        <v>0</v>
      </c>
      <c r="W660" s="135">
        <f t="shared" si="398"/>
        <v>0</v>
      </c>
      <c r="X660" s="135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 x14ac:dyDescent="0.2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0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 x14ac:dyDescent="0.2">
      <c r="A662" s="44">
        <f t="shared" si="382"/>
        <v>639</v>
      </c>
      <c r="B662" s="44"/>
      <c r="C662" s="44"/>
      <c r="D662" s="44" t="s">
        <v>149</v>
      </c>
      <c r="E662" s="44"/>
      <c r="G662" s="43"/>
      <c r="H662" s="44"/>
      <c r="I662" s="42">
        <f>'Dep. Res. Class'!L$132</f>
        <v>20421.951263722382</v>
      </c>
      <c r="J662" s="135">
        <f>SUM(J625:J660)</f>
        <v>7732.3452930553394</v>
      </c>
      <c r="K662" s="135">
        <f t="shared" ref="K662:X662" si="402">SUM(K625:K660)</f>
        <v>4784.6023369229551</v>
      </c>
      <c r="L662" s="135">
        <f t="shared" si="402"/>
        <v>261.6462581811229</v>
      </c>
      <c r="M662" s="135">
        <f t="shared" si="402"/>
        <v>3754.1732777564448</v>
      </c>
      <c r="N662" s="135">
        <f t="shared" si="402"/>
        <v>3889.1840978065084</v>
      </c>
      <c r="O662" s="135">
        <f t="shared" si="402"/>
        <v>0</v>
      </c>
      <c r="P662" s="135">
        <f t="shared" si="402"/>
        <v>0</v>
      </c>
      <c r="Q662" s="135">
        <f t="shared" si="402"/>
        <v>0</v>
      </c>
      <c r="R662" s="135">
        <f t="shared" si="402"/>
        <v>0</v>
      </c>
      <c r="S662" s="135">
        <f t="shared" si="402"/>
        <v>0</v>
      </c>
      <c r="T662" s="135">
        <f t="shared" si="402"/>
        <v>0</v>
      </c>
      <c r="U662" s="135">
        <f t="shared" si="402"/>
        <v>0</v>
      </c>
      <c r="V662" s="135">
        <f t="shared" si="402"/>
        <v>0</v>
      </c>
      <c r="W662" s="135">
        <f t="shared" si="402"/>
        <v>0</v>
      </c>
      <c r="X662" s="135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 x14ac:dyDescent="0.2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0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 x14ac:dyDescent="0.2">
      <c r="A664" s="44">
        <f t="shared" si="382"/>
        <v>641</v>
      </c>
      <c r="B664" s="44"/>
      <c r="C664" s="44"/>
      <c r="D664" s="44" t="s">
        <v>354</v>
      </c>
      <c r="E664" s="44"/>
      <c r="G664" s="43"/>
      <c r="H664" s="44"/>
      <c r="I664" s="42">
        <f>'Dep. Res. Class'!L$134</f>
        <v>2656651.0947181075</v>
      </c>
      <c r="J664" s="42">
        <f>J662+J621+J595+J582+J560+J548</f>
        <v>1005885.447588203</v>
      </c>
      <c r="K664" s="42">
        <f t="shared" ref="K664:X664" si="403">K662+K621+K595+K582+K560+K548</f>
        <v>622419.41879261564</v>
      </c>
      <c r="L664" s="42">
        <f t="shared" si="403"/>
        <v>34037.042261508148</v>
      </c>
      <c r="M664" s="42">
        <f t="shared" si="403"/>
        <v>488372.94827111543</v>
      </c>
      <c r="N664" s="42">
        <f t="shared" si="403"/>
        <v>505936.23780466517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 x14ac:dyDescent="0.2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0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 x14ac:dyDescent="0.2">
      <c r="A666" s="44">
        <f t="shared" si="382"/>
        <v>643</v>
      </c>
      <c r="B666" s="44"/>
      <c r="C666" s="44"/>
      <c r="D666" s="44" t="s">
        <v>347</v>
      </c>
      <c r="E666" s="44"/>
      <c r="G666" s="43"/>
      <c r="H666" s="44"/>
      <c r="I666" s="42"/>
      <c r="J666" s="150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 x14ac:dyDescent="0.2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0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 x14ac:dyDescent="0.2">
      <c r="A668" s="44">
        <f t="shared" si="382"/>
        <v>645</v>
      </c>
      <c r="B668" s="44"/>
      <c r="C668" s="44"/>
      <c r="D668" s="44" t="s">
        <v>322</v>
      </c>
      <c r="E668" s="44"/>
      <c r="G668" s="43"/>
      <c r="H668" s="44"/>
      <c r="I668" s="42"/>
      <c r="J668" s="150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 x14ac:dyDescent="0.2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0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 x14ac:dyDescent="0.2">
      <c r="A670" s="44">
        <f t="shared" si="382"/>
        <v>647</v>
      </c>
      <c r="B670" s="44"/>
      <c r="C670" s="136">
        <v>30100</v>
      </c>
      <c r="D670" s="44"/>
      <c r="E670" s="137" t="s">
        <v>323</v>
      </c>
      <c r="G670" s="43">
        <v>99</v>
      </c>
      <c r="H670" s="135" t="str">
        <f>VLOOKUP($G670,alloc,3)</f>
        <v>-</v>
      </c>
      <c r="I670" s="42">
        <f>'Dep. Res. Class'!L$140</f>
        <v>0</v>
      </c>
      <c r="J670" s="135">
        <f>$I670*VLOOKUP($G670,alloc,6)</f>
        <v>0</v>
      </c>
      <c r="K670" s="135">
        <f>$I670*VLOOKUP($G670,alloc,7)</f>
        <v>0</v>
      </c>
      <c r="L670" s="135">
        <f>$I670*VLOOKUP($G670,alloc,8)</f>
        <v>0</v>
      </c>
      <c r="M670" s="135">
        <f>$I670*VLOOKUP($G670,alloc,9)</f>
        <v>0</v>
      </c>
      <c r="N670" s="135">
        <f>$I670*VLOOKUP($G670,alloc,10)</f>
        <v>0</v>
      </c>
      <c r="O670" s="135">
        <f>$I670*VLOOKUP($G670,alloc,11)</f>
        <v>0</v>
      </c>
      <c r="P670" s="135">
        <f>$I670*VLOOKUP($G670,alloc,12)</f>
        <v>0</v>
      </c>
      <c r="Q670" s="135">
        <f>$I670*VLOOKUP($G670,alloc,13)</f>
        <v>0</v>
      </c>
      <c r="R670" s="135">
        <f>$I670*VLOOKUP($G670,alloc,14)</f>
        <v>0</v>
      </c>
      <c r="S670" s="135">
        <f>$I670*VLOOKUP($G670,alloc,15)</f>
        <v>0</v>
      </c>
      <c r="T670" s="135">
        <f>$I670*VLOOKUP($G670,alloc,16)</f>
        <v>0</v>
      </c>
      <c r="U670" s="135">
        <f>$I670*VLOOKUP($G670,alloc,17)</f>
        <v>0</v>
      </c>
      <c r="V670" s="135">
        <f>$I670*VLOOKUP($G670,alloc,18)</f>
        <v>0</v>
      </c>
      <c r="W670" s="135">
        <f>$I670*VLOOKUP($G670,alloc,19)</f>
        <v>0</v>
      </c>
      <c r="X670" s="135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 x14ac:dyDescent="0.2">
      <c r="A671" s="44">
        <f t="shared" si="382"/>
        <v>648</v>
      </c>
      <c r="B671" s="44"/>
      <c r="C671" s="136">
        <v>30200</v>
      </c>
      <c r="D671" s="44"/>
      <c r="E671" s="137" t="s">
        <v>185</v>
      </c>
      <c r="G671" s="43">
        <v>99</v>
      </c>
      <c r="H671" s="135" t="str">
        <f>VLOOKUP($G671,alloc,3)</f>
        <v>-</v>
      </c>
      <c r="I671" s="42">
        <f>'Dep. Res. Class'!L$141</f>
        <v>0</v>
      </c>
      <c r="J671" s="135">
        <f>$I671*VLOOKUP($G671,alloc,6)</f>
        <v>0</v>
      </c>
      <c r="K671" s="135">
        <f>$I671*VLOOKUP($G671,alloc,7)</f>
        <v>0</v>
      </c>
      <c r="L671" s="135">
        <f>$I671*VLOOKUP($G671,alloc,8)</f>
        <v>0</v>
      </c>
      <c r="M671" s="135">
        <f>$I671*VLOOKUP($G671,alloc,9)</f>
        <v>0</v>
      </c>
      <c r="N671" s="135">
        <f>$I671*VLOOKUP($G671,alloc,10)</f>
        <v>0</v>
      </c>
      <c r="O671" s="135">
        <f>$I671*VLOOKUP($G671,alloc,11)</f>
        <v>0</v>
      </c>
      <c r="P671" s="135">
        <f>$I671*VLOOKUP($G671,alloc,12)</f>
        <v>0</v>
      </c>
      <c r="Q671" s="135">
        <f>$I671*VLOOKUP($G671,alloc,13)</f>
        <v>0</v>
      </c>
      <c r="R671" s="135">
        <f>$I671*VLOOKUP($G671,alloc,14)</f>
        <v>0</v>
      </c>
      <c r="S671" s="135">
        <f>$I671*VLOOKUP($G671,alloc,15)</f>
        <v>0</v>
      </c>
      <c r="T671" s="135">
        <f>$I671*VLOOKUP($G671,alloc,16)</f>
        <v>0</v>
      </c>
      <c r="U671" s="135">
        <f>$I671*VLOOKUP($G671,alloc,17)</f>
        <v>0</v>
      </c>
      <c r="V671" s="135">
        <f>$I671*VLOOKUP($G671,alloc,18)</f>
        <v>0</v>
      </c>
      <c r="W671" s="135">
        <f>$I671*VLOOKUP($G671,alloc,19)</f>
        <v>0</v>
      </c>
      <c r="X671" s="135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 x14ac:dyDescent="0.2">
      <c r="A672" s="44">
        <f t="shared" ref="A672:A735" si="404">A671+1</f>
        <v>649</v>
      </c>
      <c r="B672" s="44"/>
      <c r="C672" s="138">
        <v>30300</v>
      </c>
      <c r="D672" s="44"/>
      <c r="E672" s="137" t="s">
        <v>324</v>
      </c>
      <c r="G672" s="43">
        <v>99</v>
      </c>
      <c r="H672" s="135" t="str">
        <f>VLOOKUP($G672,alloc,3)</f>
        <v>-</v>
      </c>
      <c r="I672" s="42">
        <f>'Dep. Res. Class'!L$142</f>
        <v>0</v>
      </c>
      <c r="J672" s="135">
        <f>$I672*VLOOKUP($G672,alloc,6)</f>
        <v>0</v>
      </c>
      <c r="K672" s="135">
        <f>$I672*VLOOKUP($G672,alloc,7)</f>
        <v>0</v>
      </c>
      <c r="L672" s="135">
        <f>$I672*VLOOKUP($G672,alloc,8)</f>
        <v>0</v>
      </c>
      <c r="M672" s="135">
        <f>$I672*VLOOKUP($G672,alloc,9)</f>
        <v>0</v>
      </c>
      <c r="N672" s="135">
        <f>$I672*VLOOKUP($G672,alloc,10)</f>
        <v>0</v>
      </c>
      <c r="O672" s="135">
        <f>$I672*VLOOKUP($G672,alloc,11)</f>
        <v>0</v>
      </c>
      <c r="P672" s="135">
        <f>$I672*VLOOKUP($G672,alloc,12)</f>
        <v>0</v>
      </c>
      <c r="Q672" s="135">
        <f>$I672*VLOOKUP($G672,alloc,13)</f>
        <v>0</v>
      </c>
      <c r="R672" s="135">
        <f>$I672*VLOOKUP($G672,alloc,14)</f>
        <v>0</v>
      </c>
      <c r="S672" s="135">
        <f>$I672*VLOOKUP($G672,alloc,15)</f>
        <v>0</v>
      </c>
      <c r="T672" s="135">
        <f>$I672*VLOOKUP($G672,alloc,16)</f>
        <v>0</v>
      </c>
      <c r="U672" s="135">
        <f>$I672*VLOOKUP($G672,alloc,17)</f>
        <v>0</v>
      </c>
      <c r="V672" s="135">
        <f>$I672*VLOOKUP($G672,alloc,18)</f>
        <v>0</v>
      </c>
      <c r="W672" s="135">
        <f>$I672*VLOOKUP($G672,alloc,19)</f>
        <v>0</v>
      </c>
      <c r="X672" s="135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 x14ac:dyDescent="0.2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0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 x14ac:dyDescent="0.2">
      <c r="A674" s="44">
        <f t="shared" si="404"/>
        <v>651</v>
      </c>
      <c r="B674" s="44"/>
      <c r="C674" s="44"/>
      <c r="D674" s="44" t="s">
        <v>325</v>
      </c>
      <c r="E674" s="44"/>
      <c r="G674" s="43"/>
      <c r="H674" s="44"/>
      <c r="I674" s="42"/>
      <c r="J674" s="150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 x14ac:dyDescent="0.2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0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 x14ac:dyDescent="0.2">
      <c r="A676" s="44">
        <f t="shared" si="404"/>
        <v>653</v>
      </c>
      <c r="B676" s="44"/>
      <c r="C676" s="44"/>
      <c r="D676" s="44" t="s">
        <v>148</v>
      </c>
      <c r="E676" s="44"/>
      <c r="G676" s="43"/>
      <c r="H676" s="44"/>
      <c r="I676" s="42"/>
      <c r="J676" s="150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 x14ac:dyDescent="0.2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0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 x14ac:dyDescent="0.2">
      <c r="A678" s="44">
        <f t="shared" si="404"/>
        <v>655</v>
      </c>
      <c r="B678" s="44"/>
      <c r="C678" s="141">
        <v>37400</v>
      </c>
      <c r="E678" s="137" t="s">
        <v>115</v>
      </c>
      <c r="G678" s="43">
        <v>6.6</v>
      </c>
      <c r="H678" s="135" t="str">
        <f t="shared" ref="H678:H712" si="405">VLOOKUP($G678,alloc,3)</f>
        <v>P, S, T &amp; D Plant - Commodity</v>
      </c>
      <c r="I678" s="42">
        <f>'Dep. Res. Class'!L$148</f>
        <v>0</v>
      </c>
      <c r="J678" s="135">
        <f t="shared" ref="J678:J712" si="406">$I678*VLOOKUP($G678,alloc,6)</f>
        <v>0</v>
      </c>
      <c r="K678" s="135">
        <f t="shared" ref="K678:K712" si="407">$I678*VLOOKUP($G678,alloc,7)</f>
        <v>0</v>
      </c>
      <c r="L678" s="135">
        <f t="shared" ref="L678:L712" si="408">$I678*VLOOKUP($G678,alloc,8)</f>
        <v>0</v>
      </c>
      <c r="M678" s="135">
        <f t="shared" ref="M678:M712" si="409">$I678*VLOOKUP($G678,alloc,9)</f>
        <v>0</v>
      </c>
      <c r="N678" s="135">
        <f t="shared" ref="N678:N712" si="410">$I678*VLOOKUP($G678,alloc,10)</f>
        <v>0</v>
      </c>
      <c r="O678" s="135">
        <f t="shared" ref="O678:O712" si="411">$I678*VLOOKUP($G678,alloc,11)</f>
        <v>0</v>
      </c>
      <c r="P678" s="135">
        <f t="shared" ref="P678:P712" si="412">$I678*VLOOKUP($G678,alloc,12)</f>
        <v>0</v>
      </c>
      <c r="Q678" s="135">
        <f t="shared" ref="Q678:Q712" si="413">$I678*VLOOKUP($G678,alloc,13)</f>
        <v>0</v>
      </c>
      <c r="R678" s="135">
        <f t="shared" ref="R678:R712" si="414">$I678*VLOOKUP($G678,alloc,14)</f>
        <v>0</v>
      </c>
      <c r="S678" s="135">
        <f t="shared" ref="S678:S712" si="415">$I678*VLOOKUP($G678,alloc,15)</f>
        <v>0</v>
      </c>
      <c r="T678" s="135">
        <f t="shared" ref="T678:T712" si="416">$I678*VLOOKUP($G678,alloc,16)</f>
        <v>0</v>
      </c>
      <c r="U678" s="135">
        <f t="shared" ref="U678:U712" si="417">$I678*VLOOKUP($G678,alloc,17)</f>
        <v>0</v>
      </c>
      <c r="V678" s="135">
        <f t="shared" ref="V678:V712" si="418">$I678*VLOOKUP($G678,alloc,18)</f>
        <v>0</v>
      </c>
      <c r="W678" s="135">
        <f t="shared" ref="W678:W712" si="419">$I678*VLOOKUP($G678,alloc,19)</f>
        <v>0</v>
      </c>
      <c r="X678" s="135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 x14ac:dyDescent="0.2">
      <c r="A679" s="44">
        <f t="shared" si="404"/>
        <v>656</v>
      </c>
      <c r="B679" s="44"/>
      <c r="C679" s="141">
        <v>39001</v>
      </c>
      <c r="E679" s="137" t="s">
        <v>291</v>
      </c>
      <c r="G679" s="43">
        <v>6.6</v>
      </c>
      <c r="H679" s="135" t="str">
        <f t="shared" si="405"/>
        <v>P, S, T &amp; D Plant - Commodity</v>
      </c>
      <c r="I679" s="42">
        <f>'Dep. Res. Class'!L$149</f>
        <v>580.50257592195544</v>
      </c>
      <c r="J679" s="135">
        <f t="shared" si="406"/>
        <v>219.79517542529214</v>
      </c>
      <c r="K679" s="135">
        <f t="shared" si="407"/>
        <v>136.00433893307252</v>
      </c>
      <c r="L679" s="135">
        <f t="shared" si="408"/>
        <v>7.4374052162338939</v>
      </c>
      <c r="M679" s="135">
        <f t="shared" si="409"/>
        <v>106.71395842895369</v>
      </c>
      <c r="N679" s="135">
        <f t="shared" si="410"/>
        <v>110.55169791840315</v>
      </c>
      <c r="O679" s="135">
        <f t="shared" si="411"/>
        <v>0</v>
      </c>
      <c r="P679" s="135">
        <f t="shared" si="412"/>
        <v>0</v>
      </c>
      <c r="Q679" s="135">
        <f t="shared" si="413"/>
        <v>0</v>
      </c>
      <c r="R679" s="135">
        <f t="shared" si="414"/>
        <v>0</v>
      </c>
      <c r="S679" s="135">
        <f t="shared" si="415"/>
        <v>0</v>
      </c>
      <c r="T679" s="135">
        <f t="shared" si="416"/>
        <v>0</v>
      </c>
      <c r="U679" s="135">
        <f t="shared" si="417"/>
        <v>0</v>
      </c>
      <c r="V679" s="135">
        <f t="shared" si="418"/>
        <v>0</v>
      </c>
      <c r="W679" s="135">
        <f t="shared" si="419"/>
        <v>0</v>
      </c>
      <c r="X679" s="135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 x14ac:dyDescent="0.2">
      <c r="A680" s="44">
        <f t="shared" si="404"/>
        <v>657</v>
      </c>
      <c r="B680" s="44"/>
      <c r="C680" s="141">
        <v>36602</v>
      </c>
      <c r="E680" s="137" t="s">
        <v>139</v>
      </c>
      <c r="G680" s="43">
        <v>6.6</v>
      </c>
      <c r="H680" s="135" t="str">
        <f t="shared" si="405"/>
        <v>P, S, T &amp; D Plant - Commodity</v>
      </c>
      <c r="I680" s="42">
        <f>'Dep. Res. Class'!L$150</f>
        <v>0</v>
      </c>
      <c r="J680" s="135">
        <f t="shared" si="406"/>
        <v>0</v>
      </c>
      <c r="K680" s="135">
        <f t="shared" si="407"/>
        <v>0</v>
      </c>
      <c r="L680" s="135">
        <f t="shared" si="408"/>
        <v>0</v>
      </c>
      <c r="M680" s="135">
        <f t="shared" si="409"/>
        <v>0</v>
      </c>
      <c r="N680" s="135">
        <f t="shared" si="410"/>
        <v>0</v>
      </c>
      <c r="O680" s="135">
        <f t="shared" si="411"/>
        <v>0</v>
      </c>
      <c r="P680" s="135">
        <f t="shared" si="412"/>
        <v>0</v>
      </c>
      <c r="Q680" s="135">
        <f t="shared" si="413"/>
        <v>0</v>
      </c>
      <c r="R680" s="135">
        <f t="shared" si="414"/>
        <v>0</v>
      </c>
      <c r="S680" s="135">
        <f t="shared" si="415"/>
        <v>0</v>
      </c>
      <c r="T680" s="135">
        <f t="shared" si="416"/>
        <v>0</v>
      </c>
      <c r="U680" s="135">
        <f t="shared" si="417"/>
        <v>0</v>
      </c>
      <c r="V680" s="135">
        <f t="shared" si="418"/>
        <v>0</v>
      </c>
      <c r="W680" s="135">
        <f t="shared" si="419"/>
        <v>0</v>
      </c>
      <c r="X680" s="135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 x14ac:dyDescent="0.2">
      <c r="A681" s="44">
        <f t="shared" si="404"/>
        <v>658</v>
      </c>
      <c r="B681" s="44"/>
      <c r="C681" s="141">
        <v>38900</v>
      </c>
      <c r="E681" s="137" t="s">
        <v>115</v>
      </c>
      <c r="G681" s="43">
        <v>6.6</v>
      </c>
      <c r="H681" s="135" t="str">
        <f t="shared" si="405"/>
        <v>P, S, T &amp; D Plant - Commodity</v>
      </c>
      <c r="I681" s="42">
        <f>'Dep. Res. Class'!L$151</f>
        <v>0</v>
      </c>
      <c r="J681" s="135">
        <f t="shared" si="406"/>
        <v>0</v>
      </c>
      <c r="K681" s="135">
        <f t="shared" si="407"/>
        <v>0</v>
      </c>
      <c r="L681" s="135">
        <f t="shared" si="408"/>
        <v>0</v>
      </c>
      <c r="M681" s="135">
        <f t="shared" si="409"/>
        <v>0</v>
      </c>
      <c r="N681" s="135">
        <f t="shared" si="410"/>
        <v>0</v>
      </c>
      <c r="O681" s="135">
        <f t="shared" si="411"/>
        <v>0</v>
      </c>
      <c r="P681" s="135">
        <f t="shared" si="412"/>
        <v>0</v>
      </c>
      <c r="Q681" s="135">
        <f t="shared" si="413"/>
        <v>0</v>
      </c>
      <c r="R681" s="135">
        <f t="shared" si="414"/>
        <v>0</v>
      </c>
      <c r="S681" s="135">
        <f t="shared" si="415"/>
        <v>0</v>
      </c>
      <c r="T681" s="135">
        <f t="shared" si="416"/>
        <v>0</v>
      </c>
      <c r="U681" s="135">
        <f t="shared" si="417"/>
        <v>0</v>
      </c>
      <c r="V681" s="135">
        <f t="shared" si="418"/>
        <v>0</v>
      </c>
      <c r="W681" s="135">
        <f t="shared" si="419"/>
        <v>0</v>
      </c>
      <c r="X681" s="135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 x14ac:dyDescent="0.2">
      <c r="A682" s="44">
        <f t="shared" si="404"/>
        <v>659</v>
      </c>
      <c r="B682" s="44"/>
      <c r="C682" s="141">
        <v>39004</v>
      </c>
      <c r="E682" s="137" t="s">
        <v>293</v>
      </c>
      <c r="G682" s="43">
        <v>6.6</v>
      </c>
      <c r="H682" s="135" t="str">
        <f t="shared" si="405"/>
        <v>P, S, T &amp; D Plant - Commodity</v>
      </c>
      <c r="I682" s="42">
        <f>'Dep. Res. Class'!L$152</f>
        <v>56.05577708252067</v>
      </c>
      <c r="J682" s="135">
        <f t="shared" si="406"/>
        <v>21.224349156221741</v>
      </c>
      <c r="K682" s="135">
        <f t="shared" si="407"/>
        <v>13.133152584861005</v>
      </c>
      <c r="L682" s="135">
        <f t="shared" si="408"/>
        <v>0.71818721598512625</v>
      </c>
      <c r="M682" s="135">
        <f t="shared" si="409"/>
        <v>10.304749907071963</v>
      </c>
      <c r="N682" s="135">
        <f t="shared" si="410"/>
        <v>10.675338218380832</v>
      </c>
      <c r="O682" s="135">
        <f t="shared" si="411"/>
        <v>0</v>
      </c>
      <c r="P682" s="135">
        <f t="shared" si="412"/>
        <v>0</v>
      </c>
      <c r="Q682" s="135">
        <f t="shared" si="413"/>
        <v>0</v>
      </c>
      <c r="R682" s="135">
        <f t="shared" si="414"/>
        <v>0</v>
      </c>
      <c r="S682" s="135">
        <f t="shared" si="415"/>
        <v>0</v>
      </c>
      <c r="T682" s="135">
        <f t="shared" si="416"/>
        <v>0</v>
      </c>
      <c r="U682" s="135">
        <f t="shared" si="417"/>
        <v>0</v>
      </c>
      <c r="V682" s="135">
        <f t="shared" si="418"/>
        <v>0</v>
      </c>
      <c r="W682" s="135">
        <f t="shared" si="419"/>
        <v>0</v>
      </c>
      <c r="X682" s="135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 x14ac:dyDescent="0.2">
      <c r="A683" s="44">
        <f t="shared" si="404"/>
        <v>660</v>
      </c>
      <c r="B683" s="44"/>
      <c r="C683" s="141">
        <v>39009</v>
      </c>
      <c r="E683" s="137" t="s">
        <v>294</v>
      </c>
      <c r="G683" s="43">
        <v>6.6</v>
      </c>
      <c r="H683" s="135" t="str">
        <f t="shared" si="405"/>
        <v>P, S, T &amp; D Plant - Commodity</v>
      </c>
      <c r="I683" s="42">
        <f>'Dep. Res. Class'!L$153</f>
        <v>212.91076156003595</v>
      </c>
      <c r="J683" s="135">
        <f t="shared" si="406"/>
        <v>80.614212801205824</v>
      </c>
      <c r="K683" s="135">
        <f t="shared" si="407"/>
        <v>49.882271980827106</v>
      </c>
      <c r="L683" s="135">
        <f t="shared" si="408"/>
        <v>2.7278149560387708</v>
      </c>
      <c r="M683" s="135">
        <f t="shared" si="409"/>
        <v>39.139447610735786</v>
      </c>
      <c r="N683" s="135">
        <f t="shared" si="410"/>
        <v>40.547014211228458</v>
      </c>
      <c r="O683" s="135">
        <f t="shared" si="411"/>
        <v>0</v>
      </c>
      <c r="P683" s="135">
        <f t="shared" si="412"/>
        <v>0</v>
      </c>
      <c r="Q683" s="135">
        <f t="shared" si="413"/>
        <v>0</v>
      </c>
      <c r="R683" s="135">
        <f t="shared" si="414"/>
        <v>0</v>
      </c>
      <c r="S683" s="135">
        <f t="shared" si="415"/>
        <v>0</v>
      </c>
      <c r="T683" s="135">
        <f t="shared" si="416"/>
        <v>0</v>
      </c>
      <c r="U683" s="135">
        <f t="shared" si="417"/>
        <v>0</v>
      </c>
      <c r="V683" s="135">
        <f t="shared" si="418"/>
        <v>0</v>
      </c>
      <c r="W683" s="135">
        <f t="shared" si="419"/>
        <v>0</v>
      </c>
      <c r="X683" s="135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 x14ac:dyDescent="0.2">
      <c r="A684" s="44">
        <f t="shared" si="404"/>
        <v>661</v>
      </c>
      <c r="B684" s="44"/>
      <c r="C684" s="141">
        <v>39100</v>
      </c>
      <c r="E684" s="137" t="s">
        <v>295</v>
      </c>
      <c r="G684" s="43">
        <v>6.6</v>
      </c>
      <c r="H684" s="135" t="str">
        <f t="shared" si="405"/>
        <v>P, S, T &amp; D Plant - Commodity</v>
      </c>
      <c r="I684" s="42">
        <f>'Dep. Res. Class'!L$154</f>
        <v>211.6789888660129</v>
      </c>
      <c r="J684" s="135">
        <f t="shared" si="406"/>
        <v>80.147827798629564</v>
      </c>
      <c r="K684" s="135">
        <f t="shared" si="407"/>
        <v>49.593683371723436</v>
      </c>
      <c r="L684" s="135">
        <f t="shared" si="408"/>
        <v>2.71203347109843</v>
      </c>
      <c r="M684" s="135">
        <f t="shared" si="409"/>
        <v>38.913010475887361</v>
      </c>
      <c r="N684" s="135">
        <f t="shared" si="410"/>
        <v>40.312433748674096</v>
      </c>
      <c r="O684" s="135">
        <f t="shared" si="411"/>
        <v>0</v>
      </c>
      <c r="P684" s="135">
        <f t="shared" si="412"/>
        <v>0</v>
      </c>
      <c r="Q684" s="135">
        <f t="shared" si="413"/>
        <v>0</v>
      </c>
      <c r="R684" s="135">
        <f t="shared" si="414"/>
        <v>0</v>
      </c>
      <c r="S684" s="135">
        <f t="shared" si="415"/>
        <v>0</v>
      </c>
      <c r="T684" s="135">
        <f t="shared" si="416"/>
        <v>0</v>
      </c>
      <c r="U684" s="135">
        <f t="shared" si="417"/>
        <v>0</v>
      </c>
      <c r="V684" s="135">
        <f t="shared" si="418"/>
        <v>0</v>
      </c>
      <c r="W684" s="135">
        <f t="shared" si="419"/>
        <v>0</v>
      </c>
      <c r="X684" s="135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 x14ac:dyDescent="0.2">
      <c r="A685" s="44">
        <f t="shared" si="404"/>
        <v>662</v>
      </c>
      <c r="B685" s="44"/>
      <c r="C685" s="141">
        <v>39102</v>
      </c>
      <c r="E685" s="137" t="s">
        <v>296</v>
      </c>
      <c r="G685" s="43">
        <v>6.6</v>
      </c>
      <c r="H685" s="135" t="str">
        <f t="shared" si="405"/>
        <v>P, S, T &amp; D Plant - Commodity</v>
      </c>
      <c r="I685" s="42">
        <f>'Dep. Res. Class'!L$155</f>
        <v>0</v>
      </c>
      <c r="J685" s="135">
        <f t="shared" si="406"/>
        <v>0</v>
      </c>
      <c r="K685" s="135">
        <f t="shared" si="407"/>
        <v>0</v>
      </c>
      <c r="L685" s="135">
        <f t="shared" si="408"/>
        <v>0</v>
      </c>
      <c r="M685" s="135">
        <f t="shared" si="409"/>
        <v>0</v>
      </c>
      <c r="N685" s="135">
        <f t="shared" si="410"/>
        <v>0</v>
      </c>
      <c r="O685" s="135">
        <f t="shared" si="411"/>
        <v>0</v>
      </c>
      <c r="P685" s="135">
        <f t="shared" si="412"/>
        <v>0</v>
      </c>
      <c r="Q685" s="135">
        <f t="shared" si="413"/>
        <v>0</v>
      </c>
      <c r="R685" s="135">
        <f t="shared" si="414"/>
        <v>0</v>
      </c>
      <c r="S685" s="135">
        <f t="shared" si="415"/>
        <v>0</v>
      </c>
      <c r="T685" s="135">
        <f t="shared" si="416"/>
        <v>0</v>
      </c>
      <c r="U685" s="135">
        <f t="shared" si="417"/>
        <v>0</v>
      </c>
      <c r="V685" s="135">
        <f t="shared" si="418"/>
        <v>0</v>
      </c>
      <c r="W685" s="135">
        <f t="shared" si="419"/>
        <v>0</v>
      </c>
      <c r="X685" s="135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 x14ac:dyDescent="0.2">
      <c r="A686" s="44">
        <f t="shared" si="404"/>
        <v>663</v>
      </c>
      <c r="B686" s="44"/>
      <c r="C686" s="141">
        <v>39103</v>
      </c>
      <c r="E686" s="137" t="s">
        <v>297</v>
      </c>
      <c r="G686" s="43">
        <v>6.6</v>
      </c>
      <c r="H686" s="135" t="str">
        <f t="shared" si="405"/>
        <v>P, S, T &amp; D Plant - Commodity</v>
      </c>
      <c r="I686" s="42">
        <f>'Dep. Res. Class'!L$156</f>
        <v>0</v>
      </c>
      <c r="J686" s="135">
        <f t="shared" si="406"/>
        <v>0</v>
      </c>
      <c r="K686" s="135">
        <f t="shared" si="407"/>
        <v>0</v>
      </c>
      <c r="L686" s="135">
        <f t="shared" si="408"/>
        <v>0</v>
      </c>
      <c r="M686" s="135">
        <f t="shared" si="409"/>
        <v>0</v>
      </c>
      <c r="N686" s="135">
        <f t="shared" si="410"/>
        <v>0</v>
      </c>
      <c r="O686" s="135">
        <f t="shared" si="411"/>
        <v>0</v>
      </c>
      <c r="P686" s="135">
        <f t="shared" si="412"/>
        <v>0</v>
      </c>
      <c r="Q686" s="135">
        <f t="shared" si="413"/>
        <v>0</v>
      </c>
      <c r="R686" s="135">
        <f t="shared" si="414"/>
        <v>0</v>
      </c>
      <c r="S686" s="135">
        <f t="shared" si="415"/>
        <v>0</v>
      </c>
      <c r="T686" s="135">
        <f t="shared" si="416"/>
        <v>0</v>
      </c>
      <c r="U686" s="135">
        <f t="shared" si="417"/>
        <v>0</v>
      </c>
      <c r="V686" s="135">
        <f t="shared" si="418"/>
        <v>0</v>
      </c>
      <c r="W686" s="135">
        <f t="shared" si="419"/>
        <v>0</v>
      </c>
      <c r="X686" s="135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 x14ac:dyDescent="0.2">
      <c r="A687" s="44">
        <f t="shared" si="404"/>
        <v>664</v>
      </c>
      <c r="B687" s="44"/>
      <c r="C687" s="141">
        <v>39200</v>
      </c>
      <c r="E687" s="137" t="s">
        <v>298</v>
      </c>
      <c r="G687" s="43">
        <v>6.6</v>
      </c>
      <c r="H687" s="135" t="str">
        <f t="shared" si="405"/>
        <v>P, S, T &amp; D Plant - Commodity</v>
      </c>
      <c r="I687" s="42">
        <f>'Dep. Res. Class'!L$157</f>
        <v>97.969038037856848</v>
      </c>
      <c r="J687" s="135">
        <f t="shared" si="406"/>
        <v>37.093929975381961</v>
      </c>
      <c r="K687" s="135">
        <f t="shared" si="407"/>
        <v>22.952894279730305</v>
      </c>
      <c r="L687" s="135">
        <f t="shared" si="408"/>
        <v>1.2551803639716033</v>
      </c>
      <c r="M687" s="135">
        <f t="shared" si="409"/>
        <v>18.00967693535609</v>
      </c>
      <c r="N687" s="135">
        <f t="shared" si="410"/>
        <v>18.657356483416883</v>
      </c>
      <c r="O687" s="135">
        <f t="shared" si="411"/>
        <v>0</v>
      </c>
      <c r="P687" s="135">
        <f t="shared" si="412"/>
        <v>0</v>
      </c>
      <c r="Q687" s="135">
        <f t="shared" si="413"/>
        <v>0</v>
      </c>
      <c r="R687" s="135">
        <f t="shared" si="414"/>
        <v>0</v>
      </c>
      <c r="S687" s="135">
        <f t="shared" si="415"/>
        <v>0</v>
      </c>
      <c r="T687" s="135">
        <f t="shared" si="416"/>
        <v>0</v>
      </c>
      <c r="U687" s="135">
        <f t="shared" si="417"/>
        <v>0</v>
      </c>
      <c r="V687" s="135">
        <f t="shared" si="418"/>
        <v>0</v>
      </c>
      <c r="W687" s="135">
        <f t="shared" si="419"/>
        <v>0</v>
      </c>
      <c r="X687" s="135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 x14ac:dyDescent="0.2">
      <c r="A688" s="44">
        <f t="shared" si="404"/>
        <v>665</v>
      </c>
      <c r="B688" s="44"/>
      <c r="C688" s="141">
        <v>39201</v>
      </c>
      <c r="E688" s="137" t="s">
        <v>299</v>
      </c>
      <c r="G688" s="43">
        <v>6.6</v>
      </c>
      <c r="H688" s="135" t="str">
        <f t="shared" si="405"/>
        <v>P, S, T &amp; D Plant - Commodity</v>
      </c>
      <c r="I688" s="42">
        <f>'Dep. Res. Class'!L$158</f>
        <v>0</v>
      </c>
      <c r="J688" s="135">
        <f t="shared" si="406"/>
        <v>0</v>
      </c>
      <c r="K688" s="135">
        <f t="shared" si="407"/>
        <v>0</v>
      </c>
      <c r="L688" s="135">
        <f t="shared" si="408"/>
        <v>0</v>
      </c>
      <c r="M688" s="135">
        <f t="shared" si="409"/>
        <v>0</v>
      </c>
      <c r="N688" s="135">
        <f t="shared" si="410"/>
        <v>0</v>
      </c>
      <c r="O688" s="135">
        <f t="shared" si="411"/>
        <v>0</v>
      </c>
      <c r="P688" s="135">
        <f t="shared" si="412"/>
        <v>0</v>
      </c>
      <c r="Q688" s="135">
        <f t="shared" si="413"/>
        <v>0</v>
      </c>
      <c r="R688" s="135">
        <f t="shared" si="414"/>
        <v>0</v>
      </c>
      <c r="S688" s="135">
        <f t="shared" si="415"/>
        <v>0</v>
      </c>
      <c r="T688" s="135">
        <f t="shared" si="416"/>
        <v>0</v>
      </c>
      <c r="U688" s="135">
        <f t="shared" si="417"/>
        <v>0</v>
      </c>
      <c r="V688" s="135">
        <f t="shared" si="418"/>
        <v>0</v>
      </c>
      <c r="W688" s="135">
        <f t="shared" si="419"/>
        <v>0</v>
      </c>
      <c r="X688" s="135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 x14ac:dyDescent="0.2">
      <c r="A689" s="44">
        <f t="shared" si="404"/>
        <v>666</v>
      </c>
      <c r="B689" s="44"/>
      <c r="C689" s="141">
        <v>39202</v>
      </c>
      <c r="E689" s="137" t="s">
        <v>300</v>
      </c>
      <c r="G689" s="43">
        <v>6.6</v>
      </c>
      <c r="H689" s="135" t="str">
        <f t="shared" si="405"/>
        <v>P, S, T &amp; D Plant - Commodity</v>
      </c>
      <c r="I689" s="42">
        <f>'Dep. Res. Class'!L$159</f>
        <v>0</v>
      </c>
      <c r="J689" s="135">
        <f t="shared" si="406"/>
        <v>0</v>
      </c>
      <c r="K689" s="135">
        <f t="shared" si="407"/>
        <v>0</v>
      </c>
      <c r="L689" s="135">
        <f t="shared" si="408"/>
        <v>0</v>
      </c>
      <c r="M689" s="135">
        <f t="shared" si="409"/>
        <v>0</v>
      </c>
      <c r="N689" s="135">
        <f t="shared" si="410"/>
        <v>0</v>
      </c>
      <c r="O689" s="135">
        <f t="shared" si="411"/>
        <v>0</v>
      </c>
      <c r="P689" s="135">
        <f t="shared" si="412"/>
        <v>0</v>
      </c>
      <c r="Q689" s="135">
        <f t="shared" si="413"/>
        <v>0</v>
      </c>
      <c r="R689" s="135">
        <f t="shared" si="414"/>
        <v>0</v>
      </c>
      <c r="S689" s="135">
        <f t="shared" si="415"/>
        <v>0</v>
      </c>
      <c r="T689" s="135">
        <f t="shared" si="416"/>
        <v>0</v>
      </c>
      <c r="U689" s="135">
        <f t="shared" si="417"/>
        <v>0</v>
      </c>
      <c r="V689" s="135">
        <f t="shared" si="418"/>
        <v>0</v>
      </c>
      <c r="W689" s="135">
        <f t="shared" si="419"/>
        <v>0</v>
      </c>
      <c r="X689" s="135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 x14ac:dyDescent="0.2">
      <c r="A690" s="44">
        <f t="shared" si="404"/>
        <v>667</v>
      </c>
      <c r="B690" s="44"/>
      <c r="C690" s="141">
        <v>39300</v>
      </c>
      <c r="E690" s="137" t="s">
        <v>186</v>
      </c>
      <c r="G690" s="43">
        <v>6.6</v>
      </c>
      <c r="H690" s="135" t="str">
        <f t="shared" si="405"/>
        <v>P, S, T &amp; D Plant - Commodity</v>
      </c>
      <c r="I690" s="42">
        <f>'Dep. Res. Class'!L$160</f>
        <v>0</v>
      </c>
      <c r="J690" s="135">
        <f t="shared" si="406"/>
        <v>0</v>
      </c>
      <c r="K690" s="135">
        <f t="shared" si="407"/>
        <v>0</v>
      </c>
      <c r="L690" s="135">
        <f t="shared" si="408"/>
        <v>0</v>
      </c>
      <c r="M690" s="135">
        <f t="shared" si="409"/>
        <v>0</v>
      </c>
      <c r="N690" s="135">
        <f t="shared" si="410"/>
        <v>0</v>
      </c>
      <c r="O690" s="135">
        <f t="shared" si="411"/>
        <v>0</v>
      </c>
      <c r="P690" s="135">
        <f t="shared" si="412"/>
        <v>0</v>
      </c>
      <c r="Q690" s="135">
        <f t="shared" si="413"/>
        <v>0</v>
      </c>
      <c r="R690" s="135">
        <f t="shared" si="414"/>
        <v>0</v>
      </c>
      <c r="S690" s="135">
        <f t="shared" si="415"/>
        <v>0</v>
      </c>
      <c r="T690" s="135">
        <f t="shared" si="416"/>
        <v>0</v>
      </c>
      <c r="U690" s="135">
        <f t="shared" si="417"/>
        <v>0</v>
      </c>
      <c r="V690" s="135">
        <f t="shared" si="418"/>
        <v>0</v>
      </c>
      <c r="W690" s="135">
        <f t="shared" si="419"/>
        <v>0</v>
      </c>
      <c r="X690" s="135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 x14ac:dyDescent="0.2">
      <c r="A691" s="44">
        <f t="shared" si="404"/>
        <v>668</v>
      </c>
      <c r="B691" s="44"/>
      <c r="C691" s="141">
        <v>39400</v>
      </c>
      <c r="E691" s="137" t="s">
        <v>301</v>
      </c>
      <c r="G691" s="43">
        <v>6.6</v>
      </c>
      <c r="H691" s="135" t="str">
        <f t="shared" si="405"/>
        <v>P, S, T &amp; D Plant - Commodity</v>
      </c>
      <c r="I691" s="42">
        <f>'Dep. Res. Class'!L$161</f>
        <v>788.69231405921175</v>
      </c>
      <c r="J691" s="135">
        <f t="shared" si="406"/>
        <v>298.6218713153994</v>
      </c>
      <c r="K691" s="135">
        <f t="shared" si="407"/>
        <v>184.78053542632244</v>
      </c>
      <c r="L691" s="135">
        <f t="shared" si="408"/>
        <v>10.104734369647623</v>
      </c>
      <c r="M691" s="135">
        <f t="shared" si="409"/>
        <v>144.98553892216552</v>
      </c>
      <c r="N691" s="135">
        <f t="shared" si="410"/>
        <v>150.19963402567672</v>
      </c>
      <c r="O691" s="135">
        <f t="shared" si="411"/>
        <v>0</v>
      </c>
      <c r="P691" s="135">
        <f t="shared" si="412"/>
        <v>0</v>
      </c>
      <c r="Q691" s="135">
        <f t="shared" si="413"/>
        <v>0</v>
      </c>
      <c r="R691" s="135">
        <f t="shared" si="414"/>
        <v>0</v>
      </c>
      <c r="S691" s="135">
        <f t="shared" si="415"/>
        <v>0</v>
      </c>
      <c r="T691" s="135">
        <f t="shared" si="416"/>
        <v>0</v>
      </c>
      <c r="U691" s="135">
        <f t="shared" si="417"/>
        <v>0</v>
      </c>
      <c r="V691" s="135">
        <f t="shared" si="418"/>
        <v>0</v>
      </c>
      <c r="W691" s="135">
        <f t="shared" si="419"/>
        <v>0</v>
      </c>
      <c r="X691" s="135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 x14ac:dyDescent="0.2">
      <c r="A692" s="44">
        <f t="shared" si="404"/>
        <v>669</v>
      </c>
      <c r="B692" s="44"/>
      <c r="C692" s="141">
        <v>39600</v>
      </c>
      <c r="E692" s="137" t="s">
        <v>302</v>
      </c>
      <c r="G692" s="43">
        <v>6.6</v>
      </c>
      <c r="H692" s="135" t="str">
        <f t="shared" si="405"/>
        <v>P, S, T &amp; D Plant - Commodity</v>
      </c>
      <c r="I692" s="42">
        <f>'Dep. Res. Class'!L$162</f>
        <v>48.185930444186567</v>
      </c>
      <c r="J692" s="135">
        <f t="shared" si="406"/>
        <v>18.24459610397113</v>
      </c>
      <c r="K692" s="135">
        <f t="shared" si="407"/>
        <v>11.289348036963199</v>
      </c>
      <c r="L692" s="135">
        <f t="shared" si="408"/>
        <v>0.61735865661836142</v>
      </c>
      <c r="M692" s="135">
        <f t="shared" si="409"/>
        <v>8.8580336962582233</v>
      </c>
      <c r="N692" s="135">
        <f t="shared" si="410"/>
        <v>9.1765939503756524</v>
      </c>
      <c r="O692" s="135">
        <f t="shared" si="411"/>
        <v>0</v>
      </c>
      <c r="P692" s="135">
        <f t="shared" si="412"/>
        <v>0</v>
      </c>
      <c r="Q692" s="135">
        <f t="shared" si="413"/>
        <v>0</v>
      </c>
      <c r="R692" s="135">
        <f t="shared" si="414"/>
        <v>0</v>
      </c>
      <c r="S692" s="135">
        <f t="shared" si="415"/>
        <v>0</v>
      </c>
      <c r="T692" s="135">
        <f t="shared" si="416"/>
        <v>0</v>
      </c>
      <c r="U692" s="135">
        <f t="shared" si="417"/>
        <v>0</v>
      </c>
      <c r="V692" s="135">
        <f t="shared" si="418"/>
        <v>0</v>
      </c>
      <c r="W692" s="135">
        <f t="shared" si="419"/>
        <v>0</v>
      </c>
      <c r="X692" s="135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 x14ac:dyDescent="0.2">
      <c r="A693" s="44">
        <f t="shared" si="404"/>
        <v>670</v>
      </c>
      <c r="B693" s="44"/>
      <c r="C693" s="141">
        <v>39603</v>
      </c>
      <c r="E693" s="137" t="s">
        <v>303</v>
      </c>
      <c r="G693" s="43">
        <v>6.6</v>
      </c>
      <c r="H693" s="135" t="str">
        <f t="shared" si="405"/>
        <v>P, S, T &amp; D Plant - Commodity</v>
      </c>
      <c r="I693" s="42">
        <f>'Dep. Res. Class'!L$163</f>
        <v>0</v>
      </c>
      <c r="J693" s="135">
        <f t="shared" si="406"/>
        <v>0</v>
      </c>
      <c r="K693" s="135">
        <f t="shared" si="407"/>
        <v>0</v>
      </c>
      <c r="L693" s="135">
        <f t="shared" si="408"/>
        <v>0</v>
      </c>
      <c r="M693" s="135">
        <f t="shared" si="409"/>
        <v>0</v>
      </c>
      <c r="N693" s="135">
        <f t="shared" si="410"/>
        <v>0</v>
      </c>
      <c r="O693" s="135">
        <f t="shared" si="411"/>
        <v>0</v>
      </c>
      <c r="P693" s="135">
        <f t="shared" si="412"/>
        <v>0</v>
      </c>
      <c r="Q693" s="135">
        <f t="shared" si="413"/>
        <v>0</v>
      </c>
      <c r="R693" s="135">
        <f t="shared" si="414"/>
        <v>0</v>
      </c>
      <c r="S693" s="135">
        <f t="shared" si="415"/>
        <v>0</v>
      </c>
      <c r="T693" s="135">
        <f t="shared" si="416"/>
        <v>0</v>
      </c>
      <c r="U693" s="135">
        <f t="shared" si="417"/>
        <v>0</v>
      </c>
      <c r="V693" s="135">
        <f t="shared" si="418"/>
        <v>0</v>
      </c>
      <c r="W693" s="135">
        <f t="shared" si="419"/>
        <v>0</v>
      </c>
      <c r="X693" s="135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 x14ac:dyDescent="0.2">
      <c r="A694" s="44">
        <f t="shared" si="404"/>
        <v>671</v>
      </c>
      <c r="B694" s="44"/>
      <c r="C694" s="141">
        <v>39604</v>
      </c>
      <c r="E694" s="137" t="s">
        <v>304</v>
      </c>
      <c r="G694" s="43">
        <v>6.6</v>
      </c>
      <c r="H694" s="135" t="str">
        <f t="shared" si="405"/>
        <v>P, S, T &amp; D Plant - Commodity</v>
      </c>
      <c r="I694" s="42">
        <f>'Dep. Res. Class'!L$164</f>
        <v>0</v>
      </c>
      <c r="J694" s="135">
        <f t="shared" si="406"/>
        <v>0</v>
      </c>
      <c r="K694" s="135">
        <f t="shared" si="407"/>
        <v>0</v>
      </c>
      <c r="L694" s="135">
        <f t="shared" si="408"/>
        <v>0</v>
      </c>
      <c r="M694" s="135">
        <f t="shared" si="409"/>
        <v>0</v>
      </c>
      <c r="N694" s="135">
        <f t="shared" si="410"/>
        <v>0</v>
      </c>
      <c r="O694" s="135">
        <f t="shared" si="411"/>
        <v>0</v>
      </c>
      <c r="P694" s="135">
        <f t="shared" si="412"/>
        <v>0</v>
      </c>
      <c r="Q694" s="135">
        <f t="shared" si="413"/>
        <v>0</v>
      </c>
      <c r="R694" s="135">
        <f t="shared" si="414"/>
        <v>0</v>
      </c>
      <c r="S694" s="135">
        <f t="shared" si="415"/>
        <v>0</v>
      </c>
      <c r="T694" s="135">
        <f t="shared" si="416"/>
        <v>0</v>
      </c>
      <c r="U694" s="135">
        <f t="shared" si="417"/>
        <v>0</v>
      </c>
      <c r="V694" s="135">
        <f t="shared" si="418"/>
        <v>0</v>
      </c>
      <c r="W694" s="135">
        <f t="shared" si="419"/>
        <v>0</v>
      </c>
      <c r="X694" s="135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 x14ac:dyDescent="0.2">
      <c r="A695" s="44">
        <f t="shared" si="404"/>
        <v>672</v>
      </c>
      <c r="B695" s="44"/>
      <c r="C695" s="141">
        <v>39605</v>
      </c>
      <c r="E695" s="140" t="s">
        <v>305</v>
      </c>
      <c r="G695" s="43">
        <v>6.6</v>
      </c>
      <c r="H695" s="135" t="str">
        <f t="shared" si="405"/>
        <v>P, S, T &amp; D Plant - Commodity</v>
      </c>
      <c r="I695" s="42">
        <f>'Dep. Res. Class'!L$165</f>
        <v>0</v>
      </c>
      <c r="J695" s="135">
        <f t="shared" si="406"/>
        <v>0</v>
      </c>
      <c r="K695" s="135">
        <f t="shared" si="407"/>
        <v>0</v>
      </c>
      <c r="L695" s="135">
        <f t="shared" si="408"/>
        <v>0</v>
      </c>
      <c r="M695" s="135">
        <f t="shared" si="409"/>
        <v>0</v>
      </c>
      <c r="N695" s="135">
        <f t="shared" si="410"/>
        <v>0</v>
      </c>
      <c r="O695" s="135">
        <f t="shared" si="411"/>
        <v>0</v>
      </c>
      <c r="P695" s="135">
        <f t="shared" si="412"/>
        <v>0</v>
      </c>
      <c r="Q695" s="135">
        <f t="shared" si="413"/>
        <v>0</v>
      </c>
      <c r="R695" s="135">
        <f t="shared" si="414"/>
        <v>0</v>
      </c>
      <c r="S695" s="135">
        <f t="shared" si="415"/>
        <v>0</v>
      </c>
      <c r="T695" s="135">
        <f t="shared" si="416"/>
        <v>0</v>
      </c>
      <c r="U695" s="135">
        <f t="shared" si="417"/>
        <v>0</v>
      </c>
      <c r="V695" s="135">
        <f t="shared" si="418"/>
        <v>0</v>
      </c>
      <c r="W695" s="135">
        <f t="shared" si="419"/>
        <v>0</v>
      </c>
      <c r="X695" s="135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 x14ac:dyDescent="0.2">
      <c r="A696" s="44">
        <f t="shared" si="404"/>
        <v>673</v>
      </c>
      <c r="B696" s="44"/>
      <c r="C696" s="141">
        <v>39700</v>
      </c>
      <c r="E696" s="137" t="s">
        <v>306</v>
      </c>
      <c r="G696" s="43">
        <v>6.6</v>
      </c>
      <c r="H696" s="135" t="str">
        <f t="shared" si="405"/>
        <v>P, S, T &amp; D Plant - Commodity</v>
      </c>
      <c r="I696" s="42">
        <f>'Dep. Res. Class'!L$166</f>
        <v>-32.946960750284532</v>
      </c>
      <c r="J696" s="135">
        <f t="shared" si="406"/>
        <v>-12.474678525479247</v>
      </c>
      <c r="K696" s="135">
        <f t="shared" si="407"/>
        <v>-7.7190520810001795</v>
      </c>
      <c r="L696" s="135">
        <f t="shared" si="408"/>
        <v>-0.4221168137868237</v>
      </c>
      <c r="M696" s="135">
        <f t="shared" si="409"/>
        <v>-6.0566494373987432</v>
      </c>
      <c r="N696" s="135">
        <f t="shared" si="410"/>
        <v>-6.2744638926195364</v>
      </c>
      <c r="O696" s="135">
        <f t="shared" si="411"/>
        <v>0</v>
      </c>
      <c r="P696" s="135">
        <f t="shared" si="412"/>
        <v>0</v>
      </c>
      <c r="Q696" s="135">
        <f t="shared" si="413"/>
        <v>0</v>
      </c>
      <c r="R696" s="135">
        <f t="shared" si="414"/>
        <v>0</v>
      </c>
      <c r="S696" s="135">
        <f t="shared" si="415"/>
        <v>0</v>
      </c>
      <c r="T696" s="135">
        <f t="shared" si="416"/>
        <v>0</v>
      </c>
      <c r="U696" s="135">
        <f t="shared" si="417"/>
        <v>0</v>
      </c>
      <c r="V696" s="135">
        <f t="shared" si="418"/>
        <v>0</v>
      </c>
      <c r="W696" s="135">
        <f t="shared" si="419"/>
        <v>0</v>
      </c>
      <c r="X696" s="135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 x14ac:dyDescent="0.2">
      <c r="A697" s="44">
        <f t="shared" si="404"/>
        <v>674</v>
      </c>
      <c r="B697" s="44"/>
      <c r="C697" s="141">
        <v>39701</v>
      </c>
      <c r="E697" s="137" t="s">
        <v>307</v>
      </c>
      <c r="G697" s="43">
        <v>6.6</v>
      </c>
      <c r="H697" s="135" t="str">
        <f t="shared" si="405"/>
        <v>P, S, T &amp; D Plant - Commodity</v>
      </c>
      <c r="I697" s="42">
        <f>'Dep. Res. Class'!L$167</f>
        <v>0</v>
      </c>
      <c r="J697" s="135">
        <f t="shared" si="406"/>
        <v>0</v>
      </c>
      <c r="K697" s="135">
        <f t="shared" si="407"/>
        <v>0</v>
      </c>
      <c r="L697" s="135">
        <f t="shared" si="408"/>
        <v>0</v>
      </c>
      <c r="M697" s="135">
        <f t="shared" si="409"/>
        <v>0</v>
      </c>
      <c r="N697" s="135">
        <f t="shared" si="410"/>
        <v>0</v>
      </c>
      <c r="O697" s="135">
        <f t="shared" si="411"/>
        <v>0</v>
      </c>
      <c r="P697" s="135">
        <f t="shared" si="412"/>
        <v>0</v>
      </c>
      <c r="Q697" s="135">
        <f t="shared" si="413"/>
        <v>0</v>
      </c>
      <c r="R697" s="135">
        <f t="shared" si="414"/>
        <v>0</v>
      </c>
      <c r="S697" s="135">
        <f t="shared" si="415"/>
        <v>0</v>
      </c>
      <c r="T697" s="135">
        <f t="shared" si="416"/>
        <v>0</v>
      </c>
      <c r="U697" s="135">
        <f t="shared" si="417"/>
        <v>0</v>
      </c>
      <c r="V697" s="135">
        <f t="shared" si="418"/>
        <v>0</v>
      </c>
      <c r="W697" s="135">
        <f t="shared" si="419"/>
        <v>0</v>
      </c>
      <c r="X697" s="135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 x14ac:dyDescent="0.2">
      <c r="A698" s="44">
        <f t="shared" si="404"/>
        <v>675</v>
      </c>
      <c r="B698" s="44"/>
      <c r="C698" s="141">
        <v>39702</v>
      </c>
      <c r="E698" s="137" t="s">
        <v>308</v>
      </c>
      <c r="G698" s="43">
        <v>6.6</v>
      </c>
      <c r="H698" s="135" t="str">
        <f t="shared" si="405"/>
        <v>P, S, T &amp; D Plant - Commodity</v>
      </c>
      <c r="I698" s="42">
        <f>'Dep. Res. Class'!L$168</f>
        <v>0</v>
      </c>
      <c r="J698" s="135">
        <f t="shared" si="406"/>
        <v>0</v>
      </c>
      <c r="K698" s="135">
        <f t="shared" si="407"/>
        <v>0</v>
      </c>
      <c r="L698" s="135">
        <f t="shared" si="408"/>
        <v>0</v>
      </c>
      <c r="M698" s="135">
        <f t="shared" si="409"/>
        <v>0</v>
      </c>
      <c r="N698" s="135">
        <f t="shared" si="410"/>
        <v>0</v>
      </c>
      <c r="O698" s="135">
        <f t="shared" si="411"/>
        <v>0</v>
      </c>
      <c r="P698" s="135">
        <f t="shared" si="412"/>
        <v>0</v>
      </c>
      <c r="Q698" s="135">
        <f t="shared" si="413"/>
        <v>0</v>
      </c>
      <c r="R698" s="135">
        <f t="shared" si="414"/>
        <v>0</v>
      </c>
      <c r="S698" s="135">
        <f t="shared" si="415"/>
        <v>0</v>
      </c>
      <c r="T698" s="135">
        <f t="shared" si="416"/>
        <v>0</v>
      </c>
      <c r="U698" s="135">
        <f t="shared" si="417"/>
        <v>0</v>
      </c>
      <c r="V698" s="135">
        <f t="shared" si="418"/>
        <v>0</v>
      </c>
      <c r="W698" s="135">
        <f t="shared" si="419"/>
        <v>0</v>
      </c>
      <c r="X698" s="135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 x14ac:dyDescent="0.2">
      <c r="A699" s="44">
        <f t="shared" si="404"/>
        <v>676</v>
      </c>
      <c r="B699" s="44"/>
      <c r="C699" s="141">
        <v>39705</v>
      </c>
      <c r="E699" s="137" t="s">
        <v>309</v>
      </c>
      <c r="G699" s="43">
        <v>6.6</v>
      </c>
      <c r="H699" s="135" t="str">
        <f t="shared" si="405"/>
        <v>P, S, T &amp; D Plant - Commodity</v>
      </c>
      <c r="I699" s="42">
        <f>'Dep. Res. Class'!L$169</f>
        <v>0</v>
      </c>
      <c r="J699" s="135">
        <f t="shared" si="406"/>
        <v>0</v>
      </c>
      <c r="K699" s="135">
        <f t="shared" si="407"/>
        <v>0</v>
      </c>
      <c r="L699" s="135">
        <f t="shared" si="408"/>
        <v>0</v>
      </c>
      <c r="M699" s="135">
        <f t="shared" si="409"/>
        <v>0</v>
      </c>
      <c r="N699" s="135">
        <f t="shared" si="410"/>
        <v>0</v>
      </c>
      <c r="O699" s="135">
        <f t="shared" si="411"/>
        <v>0</v>
      </c>
      <c r="P699" s="135">
        <f t="shared" si="412"/>
        <v>0</v>
      </c>
      <c r="Q699" s="135">
        <f t="shared" si="413"/>
        <v>0</v>
      </c>
      <c r="R699" s="135">
        <f t="shared" si="414"/>
        <v>0</v>
      </c>
      <c r="S699" s="135">
        <f t="shared" si="415"/>
        <v>0</v>
      </c>
      <c r="T699" s="135">
        <f t="shared" si="416"/>
        <v>0</v>
      </c>
      <c r="U699" s="135">
        <f t="shared" si="417"/>
        <v>0</v>
      </c>
      <c r="V699" s="135">
        <f t="shared" si="418"/>
        <v>0</v>
      </c>
      <c r="W699" s="135">
        <f t="shared" si="419"/>
        <v>0</v>
      </c>
      <c r="X699" s="135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 x14ac:dyDescent="0.2">
      <c r="A700" s="44">
        <f t="shared" si="404"/>
        <v>677</v>
      </c>
      <c r="B700" s="44"/>
      <c r="C700" s="141">
        <v>39800</v>
      </c>
      <c r="E700" s="137" t="s">
        <v>310</v>
      </c>
      <c r="G700" s="43">
        <v>6.6</v>
      </c>
      <c r="H700" s="135" t="str">
        <f t="shared" si="405"/>
        <v>P, S, T &amp; D Plant - Commodity</v>
      </c>
      <c r="I700" s="42">
        <f>'Dep. Res. Class'!L$170</f>
        <v>3957.6492776411233</v>
      </c>
      <c r="J700" s="135">
        <f t="shared" si="406"/>
        <v>1498.4812356248008</v>
      </c>
      <c r="K700" s="135">
        <f t="shared" si="407"/>
        <v>927.22667574673778</v>
      </c>
      <c r="L700" s="135">
        <f t="shared" si="408"/>
        <v>50.705444906603958</v>
      </c>
      <c r="M700" s="135">
        <f t="shared" si="409"/>
        <v>727.53582500442451</v>
      </c>
      <c r="N700" s="135">
        <f t="shared" si="410"/>
        <v>753.70009635855615</v>
      </c>
      <c r="O700" s="135">
        <f t="shared" si="411"/>
        <v>0</v>
      </c>
      <c r="P700" s="135">
        <f t="shared" si="412"/>
        <v>0</v>
      </c>
      <c r="Q700" s="135">
        <f t="shared" si="413"/>
        <v>0</v>
      </c>
      <c r="R700" s="135">
        <f t="shared" si="414"/>
        <v>0</v>
      </c>
      <c r="S700" s="135">
        <f t="shared" si="415"/>
        <v>0</v>
      </c>
      <c r="T700" s="135">
        <f t="shared" si="416"/>
        <v>0</v>
      </c>
      <c r="U700" s="135">
        <f t="shared" si="417"/>
        <v>0</v>
      </c>
      <c r="V700" s="135">
        <f t="shared" si="418"/>
        <v>0</v>
      </c>
      <c r="W700" s="135">
        <f t="shared" si="419"/>
        <v>0</v>
      </c>
      <c r="X700" s="135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 x14ac:dyDescent="0.2">
      <c r="A701" s="44">
        <f t="shared" si="404"/>
        <v>678</v>
      </c>
      <c r="B701" s="44"/>
      <c r="C701" s="141">
        <v>39900</v>
      </c>
      <c r="E701" s="137" t="s">
        <v>311</v>
      </c>
      <c r="G701" s="43">
        <v>6.6</v>
      </c>
      <c r="H701" s="135" t="str">
        <f t="shared" si="405"/>
        <v>P, S, T &amp; D Plant - Commodity</v>
      </c>
      <c r="I701" s="42">
        <f>'Dep. Res. Class'!L$171</f>
        <v>0</v>
      </c>
      <c r="J701" s="135">
        <f t="shared" si="406"/>
        <v>0</v>
      </c>
      <c r="K701" s="135">
        <f t="shared" si="407"/>
        <v>0</v>
      </c>
      <c r="L701" s="135">
        <f t="shared" si="408"/>
        <v>0</v>
      </c>
      <c r="M701" s="135">
        <f t="shared" si="409"/>
        <v>0</v>
      </c>
      <c r="N701" s="135">
        <f t="shared" si="410"/>
        <v>0</v>
      </c>
      <c r="O701" s="135">
        <f t="shared" si="411"/>
        <v>0</v>
      </c>
      <c r="P701" s="135">
        <f t="shared" si="412"/>
        <v>0</v>
      </c>
      <c r="Q701" s="135">
        <f t="shared" si="413"/>
        <v>0</v>
      </c>
      <c r="R701" s="135">
        <f t="shared" si="414"/>
        <v>0</v>
      </c>
      <c r="S701" s="135">
        <f t="shared" si="415"/>
        <v>0</v>
      </c>
      <c r="T701" s="135">
        <f t="shared" si="416"/>
        <v>0</v>
      </c>
      <c r="U701" s="135">
        <f t="shared" si="417"/>
        <v>0</v>
      </c>
      <c r="V701" s="135">
        <f t="shared" si="418"/>
        <v>0</v>
      </c>
      <c r="W701" s="135">
        <f t="shared" si="419"/>
        <v>0</v>
      </c>
      <c r="X701" s="135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 x14ac:dyDescent="0.2">
      <c r="A702" s="44">
        <f t="shared" si="404"/>
        <v>679</v>
      </c>
      <c r="B702" s="44"/>
      <c r="C702" s="141">
        <v>39901</v>
      </c>
      <c r="E702" s="137" t="s">
        <v>312</v>
      </c>
      <c r="G702" s="43">
        <v>6.6</v>
      </c>
      <c r="H702" s="135" t="str">
        <f t="shared" si="405"/>
        <v>P, S, T &amp; D Plant - Commodity</v>
      </c>
      <c r="I702" s="42">
        <f>'Dep. Res. Class'!L$172</f>
        <v>-190.60633895352143</v>
      </c>
      <c r="J702" s="135">
        <f t="shared" si="406"/>
        <v>-72.169109053349572</v>
      </c>
      <c r="K702" s="135">
        <f t="shared" si="407"/>
        <v>-44.65663065259514</v>
      </c>
      <c r="L702" s="135">
        <f t="shared" si="408"/>
        <v>-2.4420504548643978</v>
      </c>
      <c r="M702" s="135">
        <f t="shared" si="409"/>
        <v>-35.039219075086002</v>
      </c>
      <c r="N702" s="135">
        <f t="shared" si="410"/>
        <v>-36.299329717626307</v>
      </c>
      <c r="O702" s="135">
        <f t="shared" si="411"/>
        <v>0</v>
      </c>
      <c r="P702" s="135">
        <f t="shared" si="412"/>
        <v>0</v>
      </c>
      <c r="Q702" s="135">
        <f t="shared" si="413"/>
        <v>0</v>
      </c>
      <c r="R702" s="135">
        <f t="shared" si="414"/>
        <v>0</v>
      </c>
      <c r="S702" s="135">
        <f t="shared" si="415"/>
        <v>0</v>
      </c>
      <c r="T702" s="135">
        <f t="shared" si="416"/>
        <v>0</v>
      </c>
      <c r="U702" s="135">
        <f t="shared" si="417"/>
        <v>0</v>
      </c>
      <c r="V702" s="135">
        <f t="shared" si="418"/>
        <v>0</v>
      </c>
      <c r="W702" s="135">
        <f t="shared" si="419"/>
        <v>0</v>
      </c>
      <c r="X702" s="135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 x14ac:dyDescent="0.2">
      <c r="A703" s="44">
        <f t="shared" si="404"/>
        <v>680</v>
      </c>
      <c r="B703" s="44"/>
      <c r="C703" s="141">
        <v>39902</v>
      </c>
      <c r="E703" s="137" t="s">
        <v>313</v>
      </c>
      <c r="G703" s="43">
        <v>6.6</v>
      </c>
      <c r="H703" s="135" t="str">
        <f t="shared" si="405"/>
        <v>P, S, T &amp; D Plant - Commodity</v>
      </c>
      <c r="I703" s="42">
        <f>'Dep. Res. Class'!L$173</f>
        <v>0</v>
      </c>
      <c r="J703" s="135">
        <f t="shared" si="406"/>
        <v>0</v>
      </c>
      <c r="K703" s="135">
        <f t="shared" si="407"/>
        <v>0</v>
      </c>
      <c r="L703" s="135">
        <f t="shared" si="408"/>
        <v>0</v>
      </c>
      <c r="M703" s="135">
        <f t="shared" si="409"/>
        <v>0</v>
      </c>
      <c r="N703" s="135">
        <f t="shared" si="410"/>
        <v>0</v>
      </c>
      <c r="O703" s="135">
        <f t="shared" si="411"/>
        <v>0</v>
      </c>
      <c r="P703" s="135">
        <f t="shared" si="412"/>
        <v>0</v>
      </c>
      <c r="Q703" s="135">
        <f t="shared" si="413"/>
        <v>0</v>
      </c>
      <c r="R703" s="135">
        <f t="shared" si="414"/>
        <v>0</v>
      </c>
      <c r="S703" s="135">
        <f t="shared" si="415"/>
        <v>0</v>
      </c>
      <c r="T703" s="135">
        <f t="shared" si="416"/>
        <v>0</v>
      </c>
      <c r="U703" s="135">
        <f t="shared" si="417"/>
        <v>0</v>
      </c>
      <c r="V703" s="135">
        <f t="shared" si="418"/>
        <v>0</v>
      </c>
      <c r="W703" s="135">
        <f t="shared" si="419"/>
        <v>0</v>
      </c>
      <c r="X703" s="135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 x14ac:dyDescent="0.2">
      <c r="A704" s="44">
        <f t="shared" si="404"/>
        <v>681</v>
      </c>
      <c r="B704" s="44"/>
      <c r="C704" s="141">
        <v>39903</v>
      </c>
      <c r="E704" s="137" t="s">
        <v>314</v>
      </c>
      <c r="G704" s="43">
        <v>6.6</v>
      </c>
      <c r="H704" s="135" t="str">
        <f t="shared" si="405"/>
        <v>P, S, T &amp; D Plant - Commodity</v>
      </c>
      <c r="I704" s="42">
        <f>'Dep. Res. Class'!L$174</f>
        <v>0</v>
      </c>
      <c r="J704" s="135">
        <f t="shared" si="406"/>
        <v>0</v>
      </c>
      <c r="K704" s="135">
        <f t="shared" si="407"/>
        <v>0</v>
      </c>
      <c r="L704" s="135">
        <f t="shared" si="408"/>
        <v>0</v>
      </c>
      <c r="M704" s="135">
        <f t="shared" si="409"/>
        <v>0</v>
      </c>
      <c r="N704" s="135">
        <f t="shared" si="410"/>
        <v>0</v>
      </c>
      <c r="O704" s="135">
        <f t="shared" si="411"/>
        <v>0</v>
      </c>
      <c r="P704" s="135">
        <f t="shared" si="412"/>
        <v>0</v>
      </c>
      <c r="Q704" s="135">
        <f t="shared" si="413"/>
        <v>0</v>
      </c>
      <c r="R704" s="135">
        <f t="shared" si="414"/>
        <v>0</v>
      </c>
      <c r="S704" s="135">
        <f t="shared" si="415"/>
        <v>0</v>
      </c>
      <c r="T704" s="135">
        <f t="shared" si="416"/>
        <v>0</v>
      </c>
      <c r="U704" s="135">
        <f t="shared" si="417"/>
        <v>0</v>
      </c>
      <c r="V704" s="135">
        <f t="shared" si="418"/>
        <v>0</v>
      </c>
      <c r="W704" s="135">
        <f t="shared" si="419"/>
        <v>0</v>
      </c>
      <c r="X704" s="135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 x14ac:dyDescent="0.2">
      <c r="A705" s="44">
        <f t="shared" si="404"/>
        <v>682</v>
      </c>
      <c r="B705" s="44"/>
      <c r="C705" s="141">
        <v>39904</v>
      </c>
      <c r="E705" s="137" t="s">
        <v>315</v>
      </c>
      <c r="G705" s="43">
        <v>6.6</v>
      </c>
      <c r="H705" s="135" t="str">
        <f t="shared" si="405"/>
        <v>P, S, T &amp; D Plant - Commodity</v>
      </c>
      <c r="I705" s="42">
        <f>'Dep. Res. Class'!L$175</f>
        <v>0</v>
      </c>
      <c r="J705" s="135">
        <f t="shared" si="406"/>
        <v>0</v>
      </c>
      <c r="K705" s="135">
        <f t="shared" si="407"/>
        <v>0</v>
      </c>
      <c r="L705" s="135">
        <f t="shared" si="408"/>
        <v>0</v>
      </c>
      <c r="M705" s="135">
        <f t="shared" si="409"/>
        <v>0</v>
      </c>
      <c r="N705" s="135">
        <f t="shared" si="410"/>
        <v>0</v>
      </c>
      <c r="O705" s="135">
        <f t="shared" si="411"/>
        <v>0</v>
      </c>
      <c r="P705" s="135">
        <f t="shared" si="412"/>
        <v>0</v>
      </c>
      <c r="Q705" s="135">
        <f t="shared" si="413"/>
        <v>0</v>
      </c>
      <c r="R705" s="135">
        <f t="shared" si="414"/>
        <v>0</v>
      </c>
      <c r="S705" s="135">
        <f t="shared" si="415"/>
        <v>0</v>
      </c>
      <c r="T705" s="135">
        <f t="shared" si="416"/>
        <v>0</v>
      </c>
      <c r="U705" s="135">
        <f t="shared" si="417"/>
        <v>0</v>
      </c>
      <c r="V705" s="135">
        <f t="shared" si="418"/>
        <v>0</v>
      </c>
      <c r="W705" s="135">
        <f t="shared" si="419"/>
        <v>0</v>
      </c>
      <c r="X705" s="135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 x14ac:dyDescent="0.2">
      <c r="A706" s="44">
        <f t="shared" si="404"/>
        <v>683</v>
      </c>
      <c r="B706" s="44"/>
      <c r="C706" s="141">
        <v>39905</v>
      </c>
      <c r="E706" s="137" t="s">
        <v>316</v>
      </c>
      <c r="G706" s="43">
        <v>6.6</v>
      </c>
      <c r="H706" s="135" t="str">
        <f t="shared" si="405"/>
        <v>P, S, T &amp; D Plant - Commodity</v>
      </c>
      <c r="I706" s="42">
        <f>'Dep. Res. Class'!L$176</f>
        <v>0</v>
      </c>
      <c r="J706" s="135">
        <f t="shared" si="406"/>
        <v>0</v>
      </c>
      <c r="K706" s="135">
        <f t="shared" si="407"/>
        <v>0</v>
      </c>
      <c r="L706" s="135">
        <f t="shared" si="408"/>
        <v>0</v>
      </c>
      <c r="M706" s="135">
        <f t="shared" si="409"/>
        <v>0</v>
      </c>
      <c r="N706" s="135">
        <f t="shared" si="410"/>
        <v>0</v>
      </c>
      <c r="O706" s="135">
        <f t="shared" si="411"/>
        <v>0</v>
      </c>
      <c r="P706" s="135">
        <f t="shared" si="412"/>
        <v>0</v>
      </c>
      <c r="Q706" s="135">
        <f t="shared" si="413"/>
        <v>0</v>
      </c>
      <c r="R706" s="135">
        <f t="shared" si="414"/>
        <v>0</v>
      </c>
      <c r="S706" s="135">
        <f t="shared" si="415"/>
        <v>0</v>
      </c>
      <c r="T706" s="135">
        <f t="shared" si="416"/>
        <v>0</v>
      </c>
      <c r="U706" s="135">
        <f t="shared" si="417"/>
        <v>0</v>
      </c>
      <c r="V706" s="135">
        <f t="shared" si="418"/>
        <v>0</v>
      </c>
      <c r="W706" s="135">
        <f t="shared" si="419"/>
        <v>0</v>
      </c>
      <c r="X706" s="135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 x14ac:dyDescent="0.2">
      <c r="A707" s="44">
        <f t="shared" si="404"/>
        <v>684</v>
      </c>
      <c r="B707" s="44"/>
      <c r="C707" s="141">
        <v>39906</v>
      </c>
      <c r="E707" s="137" t="s">
        <v>317</v>
      </c>
      <c r="G707" s="43">
        <v>6.6</v>
      </c>
      <c r="H707" s="135" t="str">
        <f t="shared" si="405"/>
        <v>P, S, T &amp; D Plant - Commodity</v>
      </c>
      <c r="I707" s="42">
        <f>'Dep. Res. Class'!L$177</f>
        <v>384.8558017662649</v>
      </c>
      <c r="J707" s="135">
        <f t="shared" si="406"/>
        <v>145.71761086212669</v>
      </c>
      <c r="K707" s="135">
        <f t="shared" si="407"/>
        <v>90.166798692751186</v>
      </c>
      <c r="L707" s="135">
        <f t="shared" si="408"/>
        <v>4.9307766516080305</v>
      </c>
      <c r="M707" s="135">
        <f t="shared" si="409"/>
        <v>70.748154675455467</v>
      </c>
      <c r="N707" s="135">
        <f t="shared" si="410"/>
        <v>73.292460884323518</v>
      </c>
      <c r="O707" s="135">
        <f t="shared" si="411"/>
        <v>0</v>
      </c>
      <c r="P707" s="135">
        <f t="shared" si="412"/>
        <v>0</v>
      </c>
      <c r="Q707" s="135">
        <f t="shared" si="413"/>
        <v>0</v>
      </c>
      <c r="R707" s="135">
        <f t="shared" si="414"/>
        <v>0</v>
      </c>
      <c r="S707" s="135">
        <f t="shared" si="415"/>
        <v>0</v>
      </c>
      <c r="T707" s="135">
        <f t="shared" si="416"/>
        <v>0</v>
      </c>
      <c r="U707" s="135">
        <f t="shared" si="417"/>
        <v>0</v>
      </c>
      <c r="V707" s="135">
        <f t="shared" si="418"/>
        <v>0</v>
      </c>
      <c r="W707" s="135">
        <f t="shared" si="419"/>
        <v>0</v>
      </c>
      <c r="X707" s="135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 x14ac:dyDescent="0.2">
      <c r="A708" s="44">
        <f t="shared" si="404"/>
        <v>685</v>
      </c>
      <c r="B708" s="44"/>
      <c r="C708" s="141">
        <v>39907</v>
      </c>
      <c r="E708" s="137" t="s">
        <v>318</v>
      </c>
      <c r="G708" s="43">
        <v>6.6</v>
      </c>
      <c r="H708" s="135" t="str">
        <f t="shared" si="405"/>
        <v>P, S, T &amp; D Plant - Commodity</v>
      </c>
      <c r="I708" s="42">
        <f>'Dep. Res. Class'!L$178</f>
        <v>232.23519688510837</v>
      </c>
      <c r="J708" s="135">
        <f t="shared" si="406"/>
        <v>87.931006607888321</v>
      </c>
      <c r="K708" s="135">
        <f t="shared" si="407"/>
        <v>54.409740351604384</v>
      </c>
      <c r="L708" s="135">
        <f t="shared" si="408"/>
        <v>2.9753998282664367</v>
      </c>
      <c r="M708" s="135">
        <f t="shared" si="409"/>
        <v>42.691864212277324</v>
      </c>
      <c r="N708" s="135">
        <f t="shared" si="410"/>
        <v>44.22718588507189</v>
      </c>
      <c r="O708" s="135">
        <f t="shared" si="411"/>
        <v>0</v>
      </c>
      <c r="P708" s="135">
        <f t="shared" si="412"/>
        <v>0</v>
      </c>
      <c r="Q708" s="135">
        <f t="shared" si="413"/>
        <v>0</v>
      </c>
      <c r="R708" s="135">
        <f t="shared" si="414"/>
        <v>0</v>
      </c>
      <c r="S708" s="135">
        <f t="shared" si="415"/>
        <v>0</v>
      </c>
      <c r="T708" s="135">
        <f t="shared" si="416"/>
        <v>0</v>
      </c>
      <c r="U708" s="135">
        <f t="shared" si="417"/>
        <v>0</v>
      </c>
      <c r="V708" s="135">
        <f t="shared" si="418"/>
        <v>0</v>
      </c>
      <c r="W708" s="135">
        <f t="shared" si="419"/>
        <v>0</v>
      </c>
      <c r="X708" s="135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 x14ac:dyDescent="0.2">
      <c r="A709" s="44">
        <f t="shared" si="404"/>
        <v>686</v>
      </c>
      <c r="B709" s="44"/>
      <c r="C709" s="141">
        <v>39908</v>
      </c>
      <c r="E709" s="137" t="s">
        <v>319</v>
      </c>
      <c r="G709" s="43">
        <v>6.6</v>
      </c>
      <c r="H709" s="135" t="str">
        <f t="shared" si="405"/>
        <v>P, S, T &amp; D Plant - Commodity</v>
      </c>
      <c r="I709" s="42">
        <f>'Dep. Res. Class'!L$179</f>
        <v>4542.3741771957039</v>
      </c>
      <c r="J709" s="135">
        <f t="shared" si="406"/>
        <v>1719.8751057019836</v>
      </c>
      <c r="K709" s="135">
        <f t="shared" si="407"/>
        <v>1064.2202511763144</v>
      </c>
      <c r="L709" s="135">
        <f t="shared" si="408"/>
        <v>58.196946578413502</v>
      </c>
      <c r="M709" s="135">
        <f t="shared" si="409"/>
        <v>835.02597442252227</v>
      </c>
      <c r="N709" s="135">
        <f t="shared" si="410"/>
        <v>865.05589931646989</v>
      </c>
      <c r="O709" s="135">
        <f t="shared" si="411"/>
        <v>0</v>
      </c>
      <c r="P709" s="135">
        <f t="shared" si="412"/>
        <v>0</v>
      </c>
      <c r="Q709" s="135">
        <f t="shared" si="413"/>
        <v>0</v>
      </c>
      <c r="R709" s="135">
        <f t="shared" si="414"/>
        <v>0</v>
      </c>
      <c r="S709" s="135">
        <f t="shared" si="415"/>
        <v>0</v>
      </c>
      <c r="T709" s="135">
        <f t="shared" si="416"/>
        <v>0</v>
      </c>
      <c r="U709" s="135">
        <f t="shared" si="417"/>
        <v>0</v>
      </c>
      <c r="V709" s="135">
        <f t="shared" si="418"/>
        <v>0</v>
      </c>
      <c r="W709" s="135">
        <f t="shared" si="419"/>
        <v>0</v>
      </c>
      <c r="X709" s="135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 x14ac:dyDescent="0.2">
      <c r="A710" s="44">
        <f t="shared" si="404"/>
        <v>687</v>
      </c>
      <c r="B710" s="44"/>
      <c r="C710" s="141">
        <v>39909</v>
      </c>
      <c r="E710" s="137" t="s">
        <v>320</v>
      </c>
      <c r="G710" s="43">
        <v>6.6</v>
      </c>
      <c r="H710" s="135" t="str">
        <f t="shared" si="405"/>
        <v>P, S, T &amp; D Plant - Commodity</v>
      </c>
      <c r="I710" s="42">
        <f>'Dep. Res. Class'!L$180</f>
        <v>0</v>
      </c>
      <c r="J710" s="135">
        <f t="shared" si="406"/>
        <v>0</v>
      </c>
      <c r="K710" s="135">
        <f t="shared" si="407"/>
        <v>0</v>
      </c>
      <c r="L710" s="135">
        <f t="shared" si="408"/>
        <v>0</v>
      </c>
      <c r="M710" s="135">
        <f t="shared" si="409"/>
        <v>0</v>
      </c>
      <c r="N710" s="135">
        <f t="shared" si="410"/>
        <v>0</v>
      </c>
      <c r="O710" s="135">
        <f t="shared" si="411"/>
        <v>0</v>
      </c>
      <c r="P710" s="135">
        <f t="shared" si="412"/>
        <v>0</v>
      </c>
      <c r="Q710" s="135">
        <f t="shared" si="413"/>
        <v>0</v>
      </c>
      <c r="R710" s="135">
        <f t="shared" si="414"/>
        <v>0</v>
      </c>
      <c r="S710" s="135">
        <f t="shared" si="415"/>
        <v>0</v>
      </c>
      <c r="T710" s="135">
        <f t="shared" si="416"/>
        <v>0</v>
      </c>
      <c r="U710" s="135">
        <f t="shared" si="417"/>
        <v>0</v>
      </c>
      <c r="V710" s="135">
        <f t="shared" si="418"/>
        <v>0</v>
      </c>
      <c r="W710" s="135">
        <f t="shared" si="419"/>
        <v>0</v>
      </c>
      <c r="X710" s="135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 x14ac:dyDescent="0.2">
      <c r="A711" s="44">
        <f t="shared" si="404"/>
        <v>688</v>
      </c>
      <c r="B711" s="44"/>
      <c r="C711" s="141">
        <v>39924</v>
      </c>
      <c r="E711" s="137" t="s">
        <v>321</v>
      </c>
      <c r="G711" s="43">
        <v>6.6</v>
      </c>
      <c r="H711" s="135" t="str">
        <f t="shared" si="405"/>
        <v>P, S, T &amp; D Plant - Commodity</v>
      </c>
      <c r="I711" s="42">
        <f>'Dep. Res. Class'!L$181</f>
        <v>0</v>
      </c>
      <c r="J711" s="135">
        <f t="shared" si="406"/>
        <v>0</v>
      </c>
      <c r="K711" s="135">
        <f t="shared" si="407"/>
        <v>0</v>
      </c>
      <c r="L711" s="135">
        <f t="shared" si="408"/>
        <v>0</v>
      </c>
      <c r="M711" s="135">
        <f t="shared" si="409"/>
        <v>0</v>
      </c>
      <c r="N711" s="135">
        <f t="shared" si="410"/>
        <v>0</v>
      </c>
      <c r="O711" s="135">
        <f t="shared" si="411"/>
        <v>0</v>
      </c>
      <c r="P711" s="135">
        <f t="shared" si="412"/>
        <v>0</v>
      </c>
      <c r="Q711" s="135">
        <f t="shared" si="413"/>
        <v>0</v>
      </c>
      <c r="R711" s="135">
        <f t="shared" si="414"/>
        <v>0</v>
      </c>
      <c r="S711" s="135">
        <f t="shared" si="415"/>
        <v>0</v>
      </c>
      <c r="T711" s="135">
        <f t="shared" si="416"/>
        <v>0</v>
      </c>
      <c r="U711" s="135">
        <f t="shared" si="417"/>
        <v>0</v>
      </c>
      <c r="V711" s="135">
        <f t="shared" si="418"/>
        <v>0</v>
      </c>
      <c r="W711" s="135">
        <f t="shared" si="419"/>
        <v>0</v>
      </c>
      <c r="X711" s="135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 x14ac:dyDescent="0.2">
      <c r="A712" s="44">
        <f t="shared" si="404"/>
        <v>689</v>
      </c>
      <c r="B712" s="44"/>
      <c r="C712" s="44"/>
      <c r="D712" s="44"/>
      <c r="E712" s="137" t="s">
        <v>355</v>
      </c>
      <c r="G712" s="43">
        <v>6.6</v>
      </c>
      <c r="H712" s="135" t="str">
        <f t="shared" si="405"/>
        <v>P, S, T &amp; D Plant - Commodity</v>
      </c>
      <c r="I712" s="42">
        <f>'Dep. Res. Class'!L$182</f>
        <v>287.93063650607399</v>
      </c>
      <c r="J712" s="135">
        <f t="shared" si="406"/>
        <v>109.01892151065475</v>
      </c>
      <c r="K712" s="135">
        <f t="shared" si="407"/>
        <v>67.458470471717874</v>
      </c>
      <c r="L712" s="135">
        <f t="shared" si="408"/>
        <v>3.6889703968371776</v>
      </c>
      <c r="M712" s="135">
        <f t="shared" si="409"/>
        <v>52.930373178330704</v>
      </c>
      <c r="N712" s="135">
        <f t="shared" si="410"/>
        <v>54.833900948533469</v>
      </c>
      <c r="O712" s="135">
        <f t="shared" si="411"/>
        <v>0</v>
      </c>
      <c r="P712" s="135">
        <f t="shared" si="412"/>
        <v>0</v>
      </c>
      <c r="Q712" s="135">
        <f t="shared" si="413"/>
        <v>0</v>
      </c>
      <c r="R712" s="135">
        <f t="shared" si="414"/>
        <v>0</v>
      </c>
      <c r="S712" s="135">
        <f t="shared" si="415"/>
        <v>0</v>
      </c>
      <c r="T712" s="135">
        <f t="shared" si="416"/>
        <v>0</v>
      </c>
      <c r="U712" s="135">
        <f t="shared" si="417"/>
        <v>0</v>
      </c>
      <c r="V712" s="135">
        <f t="shared" si="418"/>
        <v>0</v>
      </c>
      <c r="W712" s="135">
        <f t="shared" si="419"/>
        <v>0</v>
      </c>
      <c r="X712" s="135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 x14ac:dyDescent="0.2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0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 x14ac:dyDescent="0.2">
      <c r="A714" s="44">
        <f t="shared" si="404"/>
        <v>691</v>
      </c>
      <c r="B714" s="44"/>
      <c r="C714" s="44"/>
      <c r="D714" s="44" t="s">
        <v>149</v>
      </c>
      <c r="E714" s="44"/>
      <c r="G714" s="43"/>
      <c r="H714" s="44"/>
      <c r="I714" s="42">
        <f>'Dep. Res. Class'!L$184</f>
        <v>11177.48717626225</v>
      </c>
      <c r="J714" s="135">
        <f>SUM(J678:J712)</f>
        <v>4232.1220553047269</v>
      </c>
      <c r="K714" s="135">
        <f t="shared" ref="K714:X714" si="422">SUM(K678:K712)</f>
        <v>2618.7424783190299</v>
      </c>
      <c r="L714" s="135">
        <f t="shared" si="422"/>
        <v>143.20608534267171</v>
      </c>
      <c r="M714" s="135">
        <f t="shared" si="422"/>
        <v>2054.7607389569544</v>
      </c>
      <c r="N714" s="135">
        <f t="shared" si="422"/>
        <v>2128.6558183388652</v>
      </c>
      <c r="O714" s="135">
        <f t="shared" si="422"/>
        <v>0</v>
      </c>
      <c r="P714" s="135">
        <f t="shared" si="422"/>
        <v>0</v>
      </c>
      <c r="Q714" s="135">
        <f t="shared" si="422"/>
        <v>0</v>
      </c>
      <c r="R714" s="135">
        <f t="shared" si="422"/>
        <v>0</v>
      </c>
      <c r="S714" s="135">
        <f t="shared" si="422"/>
        <v>0</v>
      </c>
      <c r="T714" s="135">
        <f t="shared" si="422"/>
        <v>0</v>
      </c>
      <c r="U714" s="135">
        <f t="shared" si="422"/>
        <v>0</v>
      </c>
      <c r="V714" s="135">
        <f t="shared" si="422"/>
        <v>0</v>
      </c>
      <c r="W714" s="135">
        <f t="shared" si="422"/>
        <v>0</v>
      </c>
      <c r="X714" s="135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 x14ac:dyDescent="0.2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0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 x14ac:dyDescent="0.2">
      <c r="A716" s="44">
        <f t="shared" si="404"/>
        <v>693</v>
      </c>
      <c r="B716" s="44"/>
      <c r="C716" s="44"/>
      <c r="D716" s="44" t="s">
        <v>350</v>
      </c>
      <c r="E716" s="44"/>
      <c r="G716" s="43"/>
      <c r="H716" s="44"/>
      <c r="I716" s="42"/>
      <c r="J716" s="150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 x14ac:dyDescent="0.2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0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 x14ac:dyDescent="0.2">
      <c r="A718" s="44">
        <f t="shared" si="404"/>
        <v>695</v>
      </c>
      <c r="B718" s="44"/>
      <c r="C718" s="44"/>
      <c r="D718" s="44" t="s">
        <v>148</v>
      </c>
      <c r="E718" s="44"/>
      <c r="G718" s="43"/>
      <c r="H718" s="44"/>
      <c r="I718" s="42"/>
      <c r="J718" s="150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 x14ac:dyDescent="0.2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0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 x14ac:dyDescent="0.2">
      <c r="A720" s="44">
        <f t="shared" si="404"/>
        <v>697</v>
      </c>
      <c r="B720" s="44"/>
      <c r="C720" s="138">
        <v>37400</v>
      </c>
      <c r="E720" s="137" t="s">
        <v>115</v>
      </c>
      <c r="G720" s="43">
        <v>6.6</v>
      </c>
      <c r="H720" s="135" t="str">
        <f t="shared" ref="H720:H754" si="423">VLOOKUP($G720,alloc,3)</f>
        <v>P, S, T &amp; D Plant - Commodity</v>
      </c>
      <c r="I720" s="42">
        <f>'Dep. Res. Class'!L$190</f>
        <v>0</v>
      </c>
      <c r="J720" s="135">
        <f t="shared" ref="J720:J754" si="424">$I720*VLOOKUP($G720,alloc,6)</f>
        <v>0</v>
      </c>
      <c r="K720" s="135">
        <f t="shared" ref="K720:K754" si="425">$I720*VLOOKUP($G720,alloc,7)</f>
        <v>0</v>
      </c>
      <c r="L720" s="135">
        <f t="shared" ref="L720:L754" si="426">$I720*VLOOKUP($G720,alloc,8)</f>
        <v>0</v>
      </c>
      <c r="M720" s="135">
        <f t="shared" ref="M720:M754" si="427">$I720*VLOOKUP($G720,alloc,9)</f>
        <v>0</v>
      </c>
      <c r="N720" s="135">
        <f t="shared" ref="N720:N754" si="428">$I720*VLOOKUP($G720,alloc,10)</f>
        <v>0</v>
      </c>
      <c r="O720" s="135">
        <f t="shared" ref="O720:O754" si="429">$I720*VLOOKUP($G720,alloc,11)</f>
        <v>0</v>
      </c>
      <c r="P720" s="135">
        <f t="shared" ref="P720:P754" si="430">$I720*VLOOKUP($G720,alloc,12)</f>
        <v>0</v>
      </c>
      <c r="Q720" s="135">
        <f t="shared" ref="Q720:Q754" si="431">$I720*VLOOKUP($G720,alloc,13)</f>
        <v>0</v>
      </c>
      <c r="R720" s="135">
        <f t="shared" ref="R720:R754" si="432">$I720*VLOOKUP($G720,alloc,14)</f>
        <v>0</v>
      </c>
      <c r="S720" s="135">
        <f t="shared" ref="S720:S754" si="433">$I720*VLOOKUP($G720,alloc,15)</f>
        <v>0</v>
      </c>
      <c r="T720" s="135">
        <f t="shared" ref="T720:T754" si="434">$I720*VLOOKUP($G720,alloc,16)</f>
        <v>0</v>
      </c>
      <c r="U720" s="135">
        <f t="shared" ref="U720:U754" si="435">$I720*VLOOKUP($G720,alloc,17)</f>
        <v>0</v>
      </c>
      <c r="V720" s="135">
        <f t="shared" ref="V720:V754" si="436">$I720*VLOOKUP($G720,alloc,18)</f>
        <v>0</v>
      </c>
      <c r="W720" s="135">
        <f t="shared" ref="W720:W754" si="437">$I720*VLOOKUP($G720,alloc,19)</f>
        <v>0</v>
      </c>
      <c r="X720" s="135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 x14ac:dyDescent="0.2">
      <c r="A721" s="44">
        <f t="shared" si="404"/>
        <v>698</v>
      </c>
      <c r="B721" s="44"/>
      <c r="C721" s="138">
        <v>39000</v>
      </c>
      <c r="E721" s="137" t="s">
        <v>139</v>
      </c>
      <c r="G721" s="43">
        <v>6.6</v>
      </c>
      <c r="H721" s="135" t="str">
        <f t="shared" si="423"/>
        <v>P, S, T &amp; D Plant - Commodity</v>
      </c>
      <c r="I721" s="42">
        <f>'Dep. Res. Class'!L$191</f>
        <v>1000.6413007254769</v>
      </c>
      <c r="J721" s="135">
        <f t="shared" si="424"/>
        <v>378.87192814165496</v>
      </c>
      <c r="K721" s="135">
        <f t="shared" si="425"/>
        <v>234.43747583403467</v>
      </c>
      <c r="L721" s="135">
        <f t="shared" si="426"/>
        <v>12.820227055452857</v>
      </c>
      <c r="M721" s="135">
        <f t="shared" si="427"/>
        <v>183.9481831726942</v>
      </c>
      <c r="N721" s="135">
        <f t="shared" si="428"/>
        <v>190.5634865216401</v>
      </c>
      <c r="O721" s="135">
        <f t="shared" si="429"/>
        <v>0</v>
      </c>
      <c r="P721" s="135">
        <f t="shared" si="430"/>
        <v>0</v>
      </c>
      <c r="Q721" s="135">
        <f t="shared" si="431"/>
        <v>0</v>
      </c>
      <c r="R721" s="135">
        <f t="shared" si="432"/>
        <v>0</v>
      </c>
      <c r="S721" s="135">
        <f t="shared" si="433"/>
        <v>0</v>
      </c>
      <c r="T721" s="135">
        <f t="shared" si="434"/>
        <v>0</v>
      </c>
      <c r="U721" s="135">
        <f t="shared" si="435"/>
        <v>0</v>
      </c>
      <c r="V721" s="135">
        <f t="shared" si="436"/>
        <v>0</v>
      </c>
      <c r="W721" s="135">
        <f t="shared" si="437"/>
        <v>0</v>
      </c>
      <c r="X721" s="135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 x14ac:dyDescent="0.2">
      <c r="A722" s="44">
        <f t="shared" si="404"/>
        <v>699</v>
      </c>
      <c r="B722" s="44"/>
      <c r="C722" s="138">
        <v>36602</v>
      </c>
      <c r="E722" s="137" t="s">
        <v>139</v>
      </c>
      <c r="G722" s="43">
        <v>6.6</v>
      </c>
      <c r="H722" s="135" t="str">
        <f t="shared" si="423"/>
        <v>P, S, T &amp; D Plant - Commodity</v>
      </c>
      <c r="I722" s="42">
        <f>'Dep. Res. Class'!L$192</f>
        <v>0</v>
      </c>
      <c r="J722" s="135">
        <f t="shared" si="424"/>
        <v>0</v>
      </c>
      <c r="K722" s="135">
        <f t="shared" si="425"/>
        <v>0</v>
      </c>
      <c r="L722" s="135">
        <f t="shared" si="426"/>
        <v>0</v>
      </c>
      <c r="M722" s="135">
        <f t="shared" si="427"/>
        <v>0</v>
      </c>
      <c r="N722" s="135">
        <f t="shared" si="428"/>
        <v>0</v>
      </c>
      <c r="O722" s="135">
        <f t="shared" si="429"/>
        <v>0</v>
      </c>
      <c r="P722" s="135">
        <f t="shared" si="430"/>
        <v>0</v>
      </c>
      <c r="Q722" s="135">
        <f t="shared" si="431"/>
        <v>0</v>
      </c>
      <c r="R722" s="135">
        <f t="shared" si="432"/>
        <v>0</v>
      </c>
      <c r="S722" s="135">
        <f t="shared" si="433"/>
        <v>0</v>
      </c>
      <c r="T722" s="135">
        <f t="shared" si="434"/>
        <v>0</v>
      </c>
      <c r="U722" s="135">
        <f t="shared" si="435"/>
        <v>0</v>
      </c>
      <c r="V722" s="135">
        <f t="shared" si="436"/>
        <v>0</v>
      </c>
      <c r="W722" s="135">
        <f t="shared" si="437"/>
        <v>0</v>
      </c>
      <c r="X722" s="135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 x14ac:dyDescent="0.2">
      <c r="A723" s="44">
        <f t="shared" si="404"/>
        <v>700</v>
      </c>
      <c r="B723" s="44"/>
      <c r="C723" s="138">
        <v>37503</v>
      </c>
      <c r="E723" s="137" t="s">
        <v>278</v>
      </c>
      <c r="G723" s="43">
        <v>6.6</v>
      </c>
      <c r="H723" s="135" t="str">
        <f t="shared" si="423"/>
        <v>P, S, T &amp; D Plant - Commodity</v>
      </c>
      <c r="I723" s="42">
        <f>'Dep. Res. Class'!L$193</f>
        <v>0</v>
      </c>
      <c r="J723" s="135">
        <f t="shared" si="424"/>
        <v>0</v>
      </c>
      <c r="K723" s="135">
        <f t="shared" si="425"/>
        <v>0</v>
      </c>
      <c r="L723" s="135">
        <f t="shared" si="426"/>
        <v>0</v>
      </c>
      <c r="M723" s="135">
        <f t="shared" si="427"/>
        <v>0</v>
      </c>
      <c r="N723" s="135">
        <f t="shared" si="428"/>
        <v>0</v>
      </c>
      <c r="O723" s="135">
        <f t="shared" si="429"/>
        <v>0</v>
      </c>
      <c r="P723" s="135">
        <f t="shared" si="430"/>
        <v>0</v>
      </c>
      <c r="Q723" s="135">
        <f t="shared" si="431"/>
        <v>0</v>
      </c>
      <c r="R723" s="135">
        <f t="shared" si="432"/>
        <v>0</v>
      </c>
      <c r="S723" s="135">
        <f t="shared" si="433"/>
        <v>0</v>
      </c>
      <c r="T723" s="135">
        <f t="shared" si="434"/>
        <v>0</v>
      </c>
      <c r="U723" s="135">
        <f t="shared" si="435"/>
        <v>0</v>
      </c>
      <c r="V723" s="135">
        <f t="shared" si="436"/>
        <v>0</v>
      </c>
      <c r="W723" s="135">
        <f t="shared" si="437"/>
        <v>0</v>
      </c>
      <c r="X723" s="135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 x14ac:dyDescent="0.2">
      <c r="A724" s="44">
        <f t="shared" si="404"/>
        <v>701</v>
      </c>
      <c r="B724" s="44"/>
      <c r="C724" s="138">
        <v>39004</v>
      </c>
      <c r="E724" s="137" t="s">
        <v>293</v>
      </c>
      <c r="G724" s="43">
        <v>6.6</v>
      </c>
      <c r="H724" s="135" t="str">
        <f t="shared" si="423"/>
        <v>P, S, T &amp; D Plant - Commodity</v>
      </c>
      <c r="I724" s="42">
        <f>'Dep. Res. Class'!L$194</f>
        <v>0</v>
      </c>
      <c r="J724" s="135">
        <f t="shared" si="424"/>
        <v>0</v>
      </c>
      <c r="K724" s="135">
        <f t="shared" si="425"/>
        <v>0</v>
      </c>
      <c r="L724" s="135">
        <f t="shared" si="426"/>
        <v>0</v>
      </c>
      <c r="M724" s="135">
        <f t="shared" si="427"/>
        <v>0</v>
      </c>
      <c r="N724" s="135">
        <f t="shared" si="428"/>
        <v>0</v>
      </c>
      <c r="O724" s="135">
        <f t="shared" si="429"/>
        <v>0</v>
      </c>
      <c r="P724" s="135">
        <f t="shared" si="430"/>
        <v>0</v>
      </c>
      <c r="Q724" s="135">
        <f t="shared" si="431"/>
        <v>0</v>
      </c>
      <c r="R724" s="135">
        <f t="shared" si="432"/>
        <v>0</v>
      </c>
      <c r="S724" s="135">
        <f t="shared" si="433"/>
        <v>0</v>
      </c>
      <c r="T724" s="135">
        <f t="shared" si="434"/>
        <v>0</v>
      </c>
      <c r="U724" s="135">
        <f t="shared" si="435"/>
        <v>0</v>
      </c>
      <c r="V724" s="135">
        <f t="shared" si="436"/>
        <v>0</v>
      </c>
      <c r="W724" s="135">
        <f t="shared" si="437"/>
        <v>0</v>
      </c>
      <c r="X724" s="135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 x14ac:dyDescent="0.2">
      <c r="A725" s="44">
        <f t="shared" si="404"/>
        <v>702</v>
      </c>
      <c r="B725" s="44"/>
      <c r="C725" s="138">
        <v>39009</v>
      </c>
      <c r="E725" s="137" t="s">
        <v>294</v>
      </c>
      <c r="G725" s="43">
        <v>6.6</v>
      </c>
      <c r="H725" s="135" t="str">
        <f t="shared" si="423"/>
        <v>P, S, T &amp; D Plant - Commodity</v>
      </c>
      <c r="I725" s="42">
        <f>'Dep. Res. Class'!L$195</f>
        <v>5312.620909602847</v>
      </c>
      <c r="J725" s="135">
        <f t="shared" si="424"/>
        <v>2011.5129427973814</v>
      </c>
      <c r="K725" s="135">
        <f t="shared" si="425"/>
        <v>1244.6792224220794</v>
      </c>
      <c r="L725" s="135">
        <f t="shared" si="426"/>
        <v>68.065355958498969</v>
      </c>
      <c r="M725" s="135">
        <f t="shared" si="427"/>
        <v>976.62065667107095</v>
      </c>
      <c r="N725" s="135">
        <f t="shared" si="428"/>
        <v>1011.7427317538159</v>
      </c>
      <c r="O725" s="135">
        <f t="shared" si="429"/>
        <v>0</v>
      </c>
      <c r="P725" s="135">
        <f t="shared" si="430"/>
        <v>0</v>
      </c>
      <c r="Q725" s="135">
        <f t="shared" si="431"/>
        <v>0</v>
      </c>
      <c r="R725" s="135">
        <f t="shared" si="432"/>
        <v>0</v>
      </c>
      <c r="S725" s="135">
        <f t="shared" si="433"/>
        <v>0</v>
      </c>
      <c r="T725" s="135">
        <f t="shared" si="434"/>
        <v>0</v>
      </c>
      <c r="U725" s="135">
        <f t="shared" si="435"/>
        <v>0</v>
      </c>
      <c r="V725" s="135">
        <f t="shared" si="436"/>
        <v>0</v>
      </c>
      <c r="W725" s="135">
        <f t="shared" si="437"/>
        <v>0</v>
      </c>
      <c r="X725" s="135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 x14ac:dyDescent="0.2">
      <c r="A726" s="44">
        <f t="shared" si="404"/>
        <v>703</v>
      </c>
      <c r="B726" s="44"/>
      <c r="C726" s="138">
        <v>39100</v>
      </c>
      <c r="E726" s="137" t="s">
        <v>295</v>
      </c>
      <c r="G726" s="43">
        <v>6.6</v>
      </c>
      <c r="H726" s="135" t="str">
        <f t="shared" si="423"/>
        <v>P, S, T &amp; D Plant - Commodity</v>
      </c>
      <c r="I726" s="42">
        <f>'Dep. Res. Class'!L$196</f>
        <v>1279.8662956304972</v>
      </c>
      <c r="J726" s="135">
        <f t="shared" si="424"/>
        <v>484.59464029466073</v>
      </c>
      <c r="K726" s="135">
        <f t="shared" si="425"/>
        <v>299.85632567347693</v>
      </c>
      <c r="L726" s="135">
        <f t="shared" si="426"/>
        <v>16.397660678914814</v>
      </c>
      <c r="M726" s="135">
        <f t="shared" si="427"/>
        <v>235.27819570760013</v>
      </c>
      <c r="N726" s="135">
        <f t="shared" si="428"/>
        <v>243.73947327584457</v>
      </c>
      <c r="O726" s="135">
        <f t="shared" si="429"/>
        <v>0</v>
      </c>
      <c r="P726" s="135">
        <f t="shared" si="430"/>
        <v>0</v>
      </c>
      <c r="Q726" s="135">
        <f t="shared" si="431"/>
        <v>0</v>
      </c>
      <c r="R726" s="135">
        <f t="shared" si="432"/>
        <v>0</v>
      </c>
      <c r="S726" s="135">
        <f t="shared" si="433"/>
        <v>0</v>
      </c>
      <c r="T726" s="135">
        <f t="shared" si="434"/>
        <v>0</v>
      </c>
      <c r="U726" s="135">
        <f t="shared" si="435"/>
        <v>0</v>
      </c>
      <c r="V726" s="135">
        <f t="shared" si="436"/>
        <v>0</v>
      </c>
      <c r="W726" s="135">
        <f t="shared" si="437"/>
        <v>0</v>
      </c>
      <c r="X726" s="135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 x14ac:dyDescent="0.2">
      <c r="A727" s="44">
        <f t="shared" si="404"/>
        <v>704</v>
      </c>
      <c r="B727" s="44"/>
      <c r="C727" s="138">
        <v>39102</v>
      </c>
      <c r="E727" s="137" t="s">
        <v>296</v>
      </c>
      <c r="G727" s="43">
        <v>6.6</v>
      </c>
      <c r="H727" s="135" t="str">
        <f t="shared" si="423"/>
        <v>P, S, T &amp; D Plant - Commodity</v>
      </c>
      <c r="I727" s="42">
        <f>'Dep. Res. Class'!L$197</f>
        <v>7.1843812625089121E-4</v>
      </c>
      <c r="J727" s="135">
        <f t="shared" si="424"/>
        <v>2.7202159049982E-4</v>
      </c>
      <c r="K727" s="135">
        <f t="shared" si="425"/>
        <v>1.6832087656094103E-4</v>
      </c>
      <c r="L727" s="135">
        <f t="shared" si="426"/>
        <v>9.2046369634681088E-6</v>
      </c>
      <c r="M727" s="135">
        <f t="shared" si="427"/>
        <v>1.3207069101588343E-4</v>
      </c>
      <c r="N727" s="135">
        <f t="shared" si="428"/>
        <v>1.3682033121077862E-4</v>
      </c>
      <c r="O727" s="135">
        <f t="shared" si="429"/>
        <v>0</v>
      </c>
      <c r="P727" s="135">
        <f t="shared" si="430"/>
        <v>0</v>
      </c>
      <c r="Q727" s="135">
        <f t="shared" si="431"/>
        <v>0</v>
      </c>
      <c r="R727" s="135">
        <f t="shared" si="432"/>
        <v>0</v>
      </c>
      <c r="S727" s="135">
        <f t="shared" si="433"/>
        <v>0</v>
      </c>
      <c r="T727" s="135">
        <f t="shared" si="434"/>
        <v>0</v>
      </c>
      <c r="U727" s="135">
        <f t="shared" si="435"/>
        <v>0</v>
      </c>
      <c r="V727" s="135">
        <f t="shared" si="436"/>
        <v>0</v>
      </c>
      <c r="W727" s="135">
        <f t="shared" si="437"/>
        <v>0</v>
      </c>
      <c r="X727" s="135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 x14ac:dyDescent="0.2">
      <c r="A728" s="44">
        <f t="shared" si="404"/>
        <v>705</v>
      </c>
      <c r="B728" s="44"/>
      <c r="C728" s="145">
        <v>39103</v>
      </c>
      <c r="E728" s="137" t="s">
        <v>297</v>
      </c>
      <c r="G728" s="43">
        <v>6.6</v>
      </c>
      <c r="H728" s="135" t="str">
        <f t="shared" si="423"/>
        <v>P, S, T &amp; D Plant - Commodity</v>
      </c>
      <c r="I728" s="42">
        <f>'Dep. Res. Class'!L$198</f>
        <v>2.5658504508960407E-4</v>
      </c>
      <c r="J728" s="135">
        <f t="shared" si="424"/>
        <v>9.7150568035650028E-5</v>
      </c>
      <c r="K728" s="135">
        <f t="shared" si="425"/>
        <v>6.0114598771764668E-5</v>
      </c>
      <c r="L728" s="135">
        <f t="shared" si="426"/>
        <v>3.2873703440957538E-6</v>
      </c>
      <c r="M728" s="135">
        <f t="shared" si="427"/>
        <v>4.7168103934244091E-5</v>
      </c>
      <c r="N728" s="135">
        <f t="shared" si="428"/>
        <v>4.8864404003849524E-5</v>
      </c>
      <c r="O728" s="135">
        <f t="shared" si="429"/>
        <v>0</v>
      </c>
      <c r="P728" s="135">
        <f t="shared" si="430"/>
        <v>0</v>
      </c>
      <c r="Q728" s="135">
        <f t="shared" si="431"/>
        <v>0</v>
      </c>
      <c r="R728" s="135">
        <f t="shared" si="432"/>
        <v>0</v>
      </c>
      <c r="S728" s="135">
        <f t="shared" si="433"/>
        <v>0</v>
      </c>
      <c r="T728" s="135">
        <f t="shared" si="434"/>
        <v>0</v>
      </c>
      <c r="U728" s="135">
        <f t="shared" si="435"/>
        <v>0</v>
      </c>
      <c r="V728" s="135">
        <f t="shared" si="436"/>
        <v>0</v>
      </c>
      <c r="W728" s="135">
        <f t="shared" si="437"/>
        <v>0</v>
      </c>
      <c r="X728" s="135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 x14ac:dyDescent="0.2">
      <c r="A729" s="44">
        <f t="shared" si="404"/>
        <v>706</v>
      </c>
      <c r="B729" s="44"/>
      <c r="C729" s="138">
        <v>39200</v>
      </c>
      <c r="E729" s="137" t="s">
        <v>298</v>
      </c>
      <c r="G729" s="43">
        <v>6.6</v>
      </c>
      <c r="H729" s="135" t="str">
        <f t="shared" si="423"/>
        <v>P, S, T &amp; D Plant - Commodity</v>
      </c>
      <c r="I729" s="42">
        <f>'Dep. Res. Class'!L$199</f>
        <v>3.1331884950386084</v>
      </c>
      <c r="J729" s="135">
        <f t="shared" si="424"/>
        <v>1.1863163807908814</v>
      </c>
      <c r="K729" s="135">
        <f t="shared" si="425"/>
        <v>0.73406604500188155</v>
      </c>
      <c r="L729" s="135">
        <f t="shared" si="426"/>
        <v>4.0142444535124798E-2</v>
      </c>
      <c r="M729" s="135">
        <f t="shared" si="427"/>
        <v>0.57597495804149157</v>
      </c>
      <c r="N729" s="135">
        <f t="shared" si="428"/>
        <v>0.59668866666922893</v>
      </c>
      <c r="O729" s="135">
        <f t="shared" si="429"/>
        <v>0</v>
      </c>
      <c r="P729" s="135">
        <f t="shared" si="430"/>
        <v>0</v>
      </c>
      <c r="Q729" s="135">
        <f t="shared" si="431"/>
        <v>0</v>
      </c>
      <c r="R729" s="135">
        <f t="shared" si="432"/>
        <v>0</v>
      </c>
      <c r="S729" s="135">
        <f t="shared" si="433"/>
        <v>0</v>
      </c>
      <c r="T729" s="135">
        <f t="shared" si="434"/>
        <v>0</v>
      </c>
      <c r="U729" s="135">
        <f t="shared" si="435"/>
        <v>0</v>
      </c>
      <c r="V729" s="135">
        <f t="shared" si="436"/>
        <v>0</v>
      </c>
      <c r="W729" s="135">
        <f t="shared" si="437"/>
        <v>0</v>
      </c>
      <c r="X729" s="135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 x14ac:dyDescent="0.2">
      <c r="A730" s="44">
        <f t="shared" si="404"/>
        <v>707</v>
      </c>
      <c r="B730" s="44"/>
      <c r="C730" s="138">
        <v>39201</v>
      </c>
      <c r="E730" s="137" t="s">
        <v>299</v>
      </c>
      <c r="G730" s="43">
        <v>6.6</v>
      </c>
      <c r="H730" s="135" t="str">
        <f t="shared" si="423"/>
        <v>P, S, T &amp; D Plant - Commodity</v>
      </c>
      <c r="I730" s="42">
        <f>'Dep. Res. Class'!L$200</f>
        <v>0</v>
      </c>
      <c r="J730" s="135">
        <f t="shared" si="424"/>
        <v>0</v>
      </c>
      <c r="K730" s="135">
        <f t="shared" si="425"/>
        <v>0</v>
      </c>
      <c r="L730" s="135">
        <f t="shared" si="426"/>
        <v>0</v>
      </c>
      <c r="M730" s="135">
        <f t="shared" si="427"/>
        <v>0</v>
      </c>
      <c r="N730" s="135">
        <f t="shared" si="428"/>
        <v>0</v>
      </c>
      <c r="O730" s="135">
        <f t="shared" si="429"/>
        <v>0</v>
      </c>
      <c r="P730" s="135">
        <f t="shared" si="430"/>
        <v>0</v>
      </c>
      <c r="Q730" s="135">
        <f t="shared" si="431"/>
        <v>0</v>
      </c>
      <c r="R730" s="135">
        <f t="shared" si="432"/>
        <v>0</v>
      </c>
      <c r="S730" s="135">
        <f t="shared" si="433"/>
        <v>0</v>
      </c>
      <c r="T730" s="135">
        <f t="shared" si="434"/>
        <v>0</v>
      </c>
      <c r="U730" s="135">
        <f t="shared" si="435"/>
        <v>0</v>
      </c>
      <c r="V730" s="135">
        <f t="shared" si="436"/>
        <v>0</v>
      </c>
      <c r="W730" s="135">
        <f t="shared" si="437"/>
        <v>0</v>
      </c>
      <c r="X730" s="135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 x14ac:dyDescent="0.2">
      <c r="A731" s="44">
        <f t="shared" si="404"/>
        <v>708</v>
      </c>
      <c r="B731" s="44"/>
      <c r="C731" s="138">
        <v>39202</v>
      </c>
      <c r="E731" s="137" t="s">
        <v>300</v>
      </c>
      <c r="G731" s="43">
        <v>6.6</v>
      </c>
      <c r="H731" s="135" t="str">
        <f t="shared" si="423"/>
        <v>P, S, T &amp; D Plant - Commodity</v>
      </c>
      <c r="I731" s="42">
        <f>'Dep. Res. Class'!L$201</f>
        <v>0</v>
      </c>
      <c r="J731" s="135">
        <f t="shared" si="424"/>
        <v>0</v>
      </c>
      <c r="K731" s="135">
        <f t="shared" si="425"/>
        <v>0</v>
      </c>
      <c r="L731" s="135">
        <f t="shared" si="426"/>
        <v>0</v>
      </c>
      <c r="M731" s="135">
        <f t="shared" si="427"/>
        <v>0</v>
      </c>
      <c r="N731" s="135">
        <f t="shared" si="428"/>
        <v>0</v>
      </c>
      <c r="O731" s="135">
        <f t="shared" si="429"/>
        <v>0</v>
      </c>
      <c r="P731" s="135">
        <f t="shared" si="430"/>
        <v>0</v>
      </c>
      <c r="Q731" s="135">
        <f t="shared" si="431"/>
        <v>0</v>
      </c>
      <c r="R731" s="135">
        <f t="shared" si="432"/>
        <v>0</v>
      </c>
      <c r="S731" s="135">
        <f t="shared" si="433"/>
        <v>0</v>
      </c>
      <c r="T731" s="135">
        <f t="shared" si="434"/>
        <v>0</v>
      </c>
      <c r="U731" s="135">
        <f t="shared" si="435"/>
        <v>0</v>
      </c>
      <c r="V731" s="135">
        <f t="shared" si="436"/>
        <v>0</v>
      </c>
      <c r="W731" s="135">
        <f t="shared" si="437"/>
        <v>0</v>
      </c>
      <c r="X731" s="135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 x14ac:dyDescent="0.2">
      <c r="A732" s="44">
        <f t="shared" si="404"/>
        <v>709</v>
      </c>
      <c r="B732" s="44"/>
      <c r="C732" s="138">
        <v>39300</v>
      </c>
      <c r="E732" s="137" t="s">
        <v>186</v>
      </c>
      <c r="G732" s="43">
        <v>6.6</v>
      </c>
      <c r="H732" s="135" t="str">
        <f t="shared" si="423"/>
        <v>P, S, T &amp; D Plant - Commodity</v>
      </c>
      <c r="I732" s="42">
        <f>'Dep. Res. Class'!L$202</f>
        <v>0</v>
      </c>
      <c r="J732" s="135">
        <f t="shared" si="424"/>
        <v>0</v>
      </c>
      <c r="K732" s="135">
        <f t="shared" si="425"/>
        <v>0</v>
      </c>
      <c r="L732" s="135">
        <f t="shared" si="426"/>
        <v>0</v>
      </c>
      <c r="M732" s="135">
        <f t="shared" si="427"/>
        <v>0</v>
      </c>
      <c r="N732" s="135">
        <f t="shared" si="428"/>
        <v>0</v>
      </c>
      <c r="O732" s="135">
        <f t="shared" si="429"/>
        <v>0</v>
      </c>
      <c r="P732" s="135">
        <f t="shared" si="430"/>
        <v>0</v>
      </c>
      <c r="Q732" s="135">
        <f t="shared" si="431"/>
        <v>0</v>
      </c>
      <c r="R732" s="135">
        <f t="shared" si="432"/>
        <v>0</v>
      </c>
      <c r="S732" s="135">
        <f t="shared" si="433"/>
        <v>0</v>
      </c>
      <c r="T732" s="135">
        <f t="shared" si="434"/>
        <v>0</v>
      </c>
      <c r="U732" s="135">
        <f t="shared" si="435"/>
        <v>0</v>
      </c>
      <c r="V732" s="135">
        <f t="shared" si="436"/>
        <v>0</v>
      </c>
      <c r="W732" s="135">
        <f t="shared" si="437"/>
        <v>0</v>
      </c>
      <c r="X732" s="135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 x14ac:dyDescent="0.2">
      <c r="A733" s="44">
        <f t="shared" si="404"/>
        <v>710</v>
      </c>
      <c r="B733" s="44"/>
      <c r="C733" s="138">
        <v>39400</v>
      </c>
      <c r="E733" s="137" t="s">
        <v>301</v>
      </c>
      <c r="G733" s="43">
        <v>6.6</v>
      </c>
      <c r="H733" s="135" t="str">
        <f t="shared" si="423"/>
        <v>P, S, T &amp; D Plant - Commodity</v>
      </c>
      <c r="I733" s="42">
        <f>'Dep. Res. Class'!L$203</f>
        <v>18.966119503703343</v>
      </c>
      <c r="J733" s="135">
        <f t="shared" si="424"/>
        <v>7.1811250050576501</v>
      </c>
      <c r="K733" s="135">
        <f t="shared" si="425"/>
        <v>4.4435195505034581</v>
      </c>
      <c r="L733" s="135">
        <f t="shared" si="426"/>
        <v>0.24299412608898224</v>
      </c>
      <c r="M733" s="135">
        <f t="shared" si="427"/>
        <v>3.486547299230025</v>
      </c>
      <c r="N733" s="135">
        <f t="shared" si="428"/>
        <v>3.611933522823227</v>
      </c>
      <c r="O733" s="135">
        <f t="shared" si="429"/>
        <v>0</v>
      </c>
      <c r="P733" s="135">
        <f t="shared" si="430"/>
        <v>0</v>
      </c>
      <c r="Q733" s="135">
        <f t="shared" si="431"/>
        <v>0</v>
      </c>
      <c r="R733" s="135">
        <f t="shared" si="432"/>
        <v>0</v>
      </c>
      <c r="S733" s="135">
        <f t="shared" si="433"/>
        <v>0</v>
      </c>
      <c r="T733" s="135">
        <f t="shared" si="434"/>
        <v>0</v>
      </c>
      <c r="U733" s="135">
        <f t="shared" si="435"/>
        <v>0</v>
      </c>
      <c r="V733" s="135">
        <f t="shared" si="436"/>
        <v>0</v>
      </c>
      <c r="W733" s="135">
        <f t="shared" si="437"/>
        <v>0</v>
      </c>
      <c r="X733" s="135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 x14ac:dyDescent="0.2">
      <c r="A734" s="44">
        <f t="shared" si="404"/>
        <v>711</v>
      </c>
      <c r="B734" s="44"/>
      <c r="C734" s="138">
        <v>39600</v>
      </c>
      <c r="E734" s="137" t="s">
        <v>302</v>
      </c>
      <c r="G734" s="43">
        <v>6.6</v>
      </c>
      <c r="H734" s="135" t="str">
        <f t="shared" si="423"/>
        <v>P, S, T &amp; D Plant - Commodity</v>
      </c>
      <c r="I734" s="42">
        <f>'Dep. Res. Class'!L$204</f>
        <v>0</v>
      </c>
      <c r="J734" s="135">
        <f t="shared" si="424"/>
        <v>0</v>
      </c>
      <c r="K734" s="135">
        <f t="shared" si="425"/>
        <v>0</v>
      </c>
      <c r="L734" s="135">
        <f t="shared" si="426"/>
        <v>0</v>
      </c>
      <c r="M734" s="135">
        <f t="shared" si="427"/>
        <v>0</v>
      </c>
      <c r="N734" s="135">
        <f t="shared" si="428"/>
        <v>0</v>
      </c>
      <c r="O734" s="135">
        <f t="shared" si="429"/>
        <v>0</v>
      </c>
      <c r="P734" s="135">
        <f t="shared" si="430"/>
        <v>0</v>
      </c>
      <c r="Q734" s="135">
        <f t="shared" si="431"/>
        <v>0</v>
      </c>
      <c r="R734" s="135">
        <f t="shared" si="432"/>
        <v>0</v>
      </c>
      <c r="S734" s="135">
        <f t="shared" si="433"/>
        <v>0</v>
      </c>
      <c r="T734" s="135">
        <f t="shared" si="434"/>
        <v>0</v>
      </c>
      <c r="U734" s="135">
        <f t="shared" si="435"/>
        <v>0</v>
      </c>
      <c r="V734" s="135">
        <f t="shared" si="436"/>
        <v>0</v>
      </c>
      <c r="W734" s="135">
        <f t="shared" si="437"/>
        <v>0</v>
      </c>
      <c r="X734" s="135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 x14ac:dyDescent="0.2">
      <c r="A735" s="44">
        <f t="shared" si="404"/>
        <v>712</v>
      </c>
      <c r="B735" s="44"/>
      <c r="C735" s="138">
        <v>39603</v>
      </c>
      <c r="E735" s="137" t="s">
        <v>303</v>
      </c>
      <c r="G735" s="43">
        <v>6.6</v>
      </c>
      <c r="H735" s="135" t="str">
        <f t="shared" si="423"/>
        <v>P, S, T &amp; D Plant - Commodity</v>
      </c>
      <c r="I735" s="42">
        <f>'Dep. Res. Class'!L$205</f>
        <v>0</v>
      </c>
      <c r="J735" s="135">
        <f t="shared" si="424"/>
        <v>0</v>
      </c>
      <c r="K735" s="135">
        <f t="shared" si="425"/>
        <v>0</v>
      </c>
      <c r="L735" s="135">
        <f t="shared" si="426"/>
        <v>0</v>
      </c>
      <c r="M735" s="135">
        <f t="shared" si="427"/>
        <v>0</v>
      </c>
      <c r="N735" s="135">
        <f t="shared" si="428"/>
        <v>0</v>
      </c>
      <c r="O735" s="135">
        <f t="shared" si="429"/>
        <v>0</v>
      </c>
      <c r="P735" s="135">
        <f t="shared" si="430"/>
        <v>0</v>
      </c>
      <c r="Q735" s="135">
        <f t="shared" si="431"/>
        <v>0</v>
      </c>
      <c r="R735" s="135">
        <f t="shared" si="432"/>
        <v>0</v>
      </c>
      <c r="S735" s="135">
        <f t="shared" si="433"/>
        <v>0</v>
      </c>
      <c r="T735" s="135">
        <f t="shared" si="434"/>
        <v>0</v>
      </c>
      <c r="U735" s="135">
        <f t="shared" si="435"/>
        <v>0</v>
      </c>
      <c r="V735" s="135">
        <f t="shared" si="436"/>
        <v>0</v>
      </c>
      <c r="W735" s="135">
        <f t="shared" si="437"/>
        <v>0</v>
      </c>
      <c r="X735" s="135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 x14ac:dyDescent="0.2">
      <c r="A736" s="44">
        <f t="shared" ref="A736:A796" si="440">A735+1</f>
        <v>713</v>
      </c>
      <c r="B736" s="44"/>
      <c r="C736" s="136">
        <v>39604</v>
      </c>
      <c r="E736" s="137" t="s">
        <v>304</v>
      </c>
      <c r="G736" s="43">
        <v>6.6</v>
      </c>
      <c r="H736" s="135" t="str">
        <f t="shared" si="423"/>
        <v>P, S, T &amp; D Plant - Commodity</v>
      </c>
      <c r="I736" s="42">
        <f>'Dep. Res. Class'!L$206</f>
        <v>0</v>
      </c>
      <c r="J736" s="135">
        <f t="shared" si="424"/>
        <v>0</v>
      </c>
      <c r="K736" s="135">
        <f t="shared" si="425"/>
        <v>0</v>
      </c>
      <c r="L736" s="135">
        <f t="shared" si="426"/>
        <v>0</v>
      </c>
      <c r="M736" s="135">
        <f t="shared" si="427"/>
        <v>0</v>
      </c>
      <c r="N736" s="135">
        <f t="shared" si="428"/>
        <v>0</v>
      </c>
      <c r="O736" s="135">
        <f t="shared" si="429"/>
        <v>0</v>
      </c>
      <c r="P736" s="135">
        <f t="shared" si="430"/>
        <v>0</v>
      </c>
      <c r="Q736" s="135">
        <f t="shared" si="431"/>
        <v>0</v>
      </c>
      <c r="R736" s="135">
        <f t="shared" si="432"/>
        <v>0</v>
      </c>
      <c r="S736" s="135">
        <f t="shared" si="433"/>
        <v>0</v>
      </c>
      <c r="T736" s="135">
        <f t="shared" si="434"/>
        <v>0</v>
      </c>
      <c r="U736" s="135">
        <f t="shared" si="435"/>
        <v>0</v>
      </c>
      <c r="V736" s="135">
        <f t="shared" si="436"/>
        <v>0</v>
      </c>
      <c r="W736" s="135">
        <f t="shared" si="437"/>
        <v>0</v>
      </c>
      <c r="X736" s="135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 x14ac:dyDescent="0.2">
      <c r="A737" s="44">
        <f t="shared" si="440"/>
        <v>714</v>
      </c>
      <c r="B737" s="44"/>
      <c r="C737" s="136">
        <v>39605</v>
      </c>
      <c r="E737" s="140" t="s">
        <v>305</v>
      </c>
      <c r="G737" s="43">
        <v>6.6</v>
      </c>
      <c r="H737" s="135" t="str">
        <f t="shared" si="423"/>
        <v>P, S, T &amp; D Plant - Commodity</v>
      </c>
      <c r="I737" s="42">
        <f>'Dep. Res. Class'!L$207</f>
        <v>0</v>
      </c>
      <c r="J737" s="135">
        <f t="shared" si="424"/>
        <v>0</v>
      </c>
      <c r="K737" s="135">
        <f t="shared" si="425"/>
        <v>0</v>
      </c>
      <c r="L737" s="135">
        <f t="shared" si="426"/>
        <v>0</v>
      </c>
      <c r="M737" s="135">
        <f t="shared" si="427"/>
        <v>0</v>
      </c>
      <c r="N737" s="135">
        <f t="shared" si="428"/>
        <v>0</v>
      </c>
      <c r="O737" s="135">
        <f t="shared" si="429"/>
        <v>0</v>
      </c>
      <c r="P737" s="135">
        <f t="shared" si="430"/>
        <v>0</v>
      </c>
      <c r="Q737" s="135">
        <f t="shared" si="431"/>
        <v>0</v>
      </c>
      <c r="R737" s="135">
        <f t="shared" si="432"/>
        <v>0</v>
      </c>
      <c r="S737" s="135">
        <f t="shared" si="433"/>
        <v>0</v>
      </c>
      <c r="T737" s="135">
        <f t="shared" si="434"/>
        <v>0</v>
      </c>
      <c r="U737" s="135">
        <f t="shared" si="435"/>
        <v>0</v>
      </c>
      <c r="V737" s="135">
        <f t="shared" si="436"/>
        <v>0</v>
      </c>
      <c r="W737" s="135">
        <f t="shared" si="437"/>
        <v>0</v>
      </c>
      <c r="X737" s="135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 x14ac:dyDescent="0.2">
      <c r="A738" s="44">
        <f t="shared" si="440"/>
        <v>715</v>
      </c>
      <c r="B738" s="44"/>
      <c r="C738" s="136">
        <v>39700</v>
      </c>
      <c r="E738" s="137" t="s">
        <v>306</v>
      </c>
      <c r="G738" s="43">
        <v>6.6</v>
      </c>
      <c r="H738" s="135" t="str">
        <f t="shared" si="423"/>
        <v>P, S, T &amp; D Plant - Commodity</v>
      </c>
      <c r="I738" s="42">
        <f>'Dep. Res. Class'!L$208</f>
        <v>311.84129902213317</v>
      </c>
      <c r="J738" s="135">
        <f t="shared" si="424"/>
        <v>118.07219445075407</v>
      </c>
      <c r="K738" s="135">
        <f t="shared" si="425"/>
        <v>73.060433294679797</v>
      </c>
      <c r="L738" s="135">
        <f t="shared" si="426"/>
        <v>3.9953140609253373</v>
      </c>
      <c r="M738" s="135">
        <f t="shared" si="427"/>
        <v>57.325877266654558</v>
      </c>
      <c r="N738" s="135">
        <f t="shared" si="428"/>
        <v>59.387479949119403</v>
      </c>
      <c r="O738" s="135">
        <f t="shared" si="429"/>
        <v>0</v>
      </c>
      <c r="P738" s="135">
        <f t="shared" si="430"/>
        <v>0</v>
      </c>
      <c r="Q738" s="135">
        <f t="shared" si="431"/>
        <v>0</v>
      </c>
      <c r="R738" s="135">
        <f t="shared" si="432"/>
        <v>0</v>
      </c>
      <c r="S738" s="135">
        <f t="shared" si="433"/>
        <v>0</v>
      </c>
      <c r="T738" s="135">
        <f t="shared" si="434"/>
        <v>0</v>
      </c>
      <c r="U738" s="135">
        <f t="shared" si="435"/>
        <v>0</v>
      </c>
      <c r="V738" s="135">
        <f t="shared" si="436"/>
        <v>0</v>
      </c>
      <c r="W738" s="135">
        <f t="shared" si="437"/>
        <v>0</v>
      </c>
      <c r="X738" s="135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 x14ac:dyDescent="0.2">
      <c r="A739" s="44">
        <f t="shared" si="440"/>
        <v>716</v>
      </c>
      <c r="B739" s="44"/>
      <c r="C739" s="136">
        <v>39701</v>
      </c>
      <c r="E739" s="137" t="s">
        <v>307</v>
      </c>
      <c r="G739" s="43">
        <v>6.6</v>
      </c>
      <c r="H739" s="135" t="str">
        <f t="shared" si="423"/>
        <v>P, S, T &amp; D Plant - Commodity</v>
      </c>
      <c r="I739" s="42">
        <f>'Dep. Res. Class'!L$209</f>
        <v>0</v>
      </c>
      <c r="J739" s="135">
        <f t="shared" si="424"/>
        <v>0</v>
      </c>
      <c r="K739" s="135">
        <f t="shared" si="425"/>
        <v>0</v>
      </c>
      <c r="L739" s="135">
        <f t="shared" si="426"/>
        <v>0</v>
      </c>
      <c r="M739" s="135">
        <f t="shared" si="427"/>
        <v>0</v>
      </c>
      <c r="N739" s="135">
        <f t="shared" si="428"/>
        <v>0</v>
      </c>
      <c r="O739" s="135">
        <f t="shared" si="429"/>
        <v>0</v>
      </c>
      <c r="P739" s="135">
        <f t="shared" si="430"/>
        <v>0</v>
      </c>
      <c r="Q739" s="135">
        <f t="shared" si="431"/>
        <v>0</v>
      </c>
      <c r="R739" s="135">
        <f t="shared" si="432"/>
        <v>0</v>
      </c>
      <c r="S739" s="135">
        <f t="shared" si="433"/>
        <v>0</v>
      </c>
      <c r="T739" s="135">
        <f t="shared" si="434"/>
        <v>0</v>
      </c>
      <c r="U739" s="135">
        <f t="shared" si="435"/>
        <v>0</v>
      </c>
      <c r="V739" s="135">
        <f t="shared" si="436"/>
        <v>0</v>
      </c>
      <c r="W739" s="135">
        <f t="shared" si="437"/>
        <v>0</v>
      </c>
      <c r="X739" s="135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 x14ac:dyDescent="0.2">
      <c r="A740" s="44">
        <f t="shared" si="440"/>
        <v>717</v>
      </c>
      <c r="B740" s="44"/>
      <c r="C740" s="136">
        <v>39702</v>
      </c>
      <c r="E740" s="137" t="s">
        <v>308</v>
      </c>
      <c r="G740" s="43">
        <v>6.6</v>
      </c>
      <c r="H740" s="135" t="str">
        <f t="shared" si="423"/>
        <v>P, S, T &amp; D Plant - Commodity</v>
      </c>
      <c r="I740" s="42">
        <f>'Dep. Res. Class'!L$210</f>
        <v>0</v>
      </c>
      <c r="J740" s="135">
        <f t="shared" si="424"/>
        <v>0</v>
      </c>
      <c r="K740" s="135">
        <f t="shared" si="425"/>
        <v>0</v>
      </c>
      <c r="L740" s="135">
        <f t="shared" si="426"/>
        <v>0</v>
      </c>
      <c r="M740" s="135">
        <f t="shared" si="427"/>
        <v>0</v>
      </c>
      <c r="N740" s="135">
        <f t="shared" si="428"/>
        <v>0</v>
      </c>
      <c r="O740" s="135">
        <f t="shared" si="429"/>
        <v>0</v>
      </c>
      <c r="P740" s="135">
        <f t="shared" si="430"/>
        <v>0</v>
      </c>
      <c r="Q740" s="135">
        <f t="shared" si="431"/>
        <v>0</v>
      </c>
      <c r="R740" s="135">
        <f t="shared" si="432"/>
        <v>0</v>
      </c>
      <c r="S740" s="135">
        <f t="shared" si="433"/>
        <v>0</v>
      </c>
      <c r="T740" s="135">
        <f t="shared" si="434"/>
        <v>0</v>
      </c>
      <c r="U740" s="135">
        <f t="shared" si="435"/>
        <v>0</v>
      </c>
      <c r="V740" s="135">
        <f t="shared" si="436"/>
        <v>0</v>
      </c>
      <c r="W740" s="135">
        <f t="shared" si="437"/>
        <v>0</v>
      </c>
      <c r="X740" s="135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 x14ac:dyDescent="0.2">
      <c r="A741" s="44">
        <f t="shared" si="440"/>
        <v>718</v>
      </c>
      <c r="B741" s="44"/>
      <c r="C741" s="136">
        <v>39705</v>
      </c>
      <c r="E741" s="137" t="s">
        <v>309</v>
      </c>
      <c r="G741" s="43">
        <v>6.6</v>
      </c>
      <c r="H741" s="135" t="str">
        <f t="shared" si="423"/>
        <v>P, S, T &amp; D Plant - Commodity</v>
      </c>
      <c r="I741" s="42">
        <f>'Dep. Res. Class'!L$211</f>
        <v>0</v>
      </c>
      <c r="J741" s="135">
        <f t="shared" si="424"/>
        <v>0</v>
      </c>
      <c r="K741" s="135">
        <f t="shared" si="425"/>
        <v>0</v>
      </c>
      <c r="L741" s="135">
        <f t="shared" si="426"/>
        <v>0</v>
      </c>
      <c r="M741" s="135">
        <f t="shared" si="427"/>
        <v>0</v>
      </c>
      <c r="N741" s="135">
        <f t="shared" si="428"/>
        <v>0</v>
      </c>
      <c r="O741" s="135">
        <f t="shared" si="429"/>
        <v>0</v>
      </c>
      <c r="P741" s="135">
        <f t="shared" si="430"/>
        <v>0</v>
      </c>
      <c r="Q741" s="135">
        <f t="shared" si="431"/>
        <v>0</v>
      </c>
      <c r="R741" s="135">
        <f t="shared" si="432"/>
        <v>0</v>
      </c>
      <c r="S741" s="135">
        <f t="shared" si="433"/>
        <v>0</v>
      </c>
      <c r="T741" s="135">
        <f t="shared" si="434"/>
        <v>0</v>
      </c>
      <c r="U741" s="135">
        <f t="shared" si="435"/>
        <v>0</v>
      </c>
      <c r="V741" s="135">
        <f t="shared" si="436"/>
        <v>0</v>
      </c>
      <c r="W741" s="135">
        <f t="shared" si="437"/>
        <v>0</v>
      </c>
      <c r="X741" s="135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 x14ac:dyDescent="0.2">
      <c r="A742" s="44">
        <f t="shared" si="440"/>
        <v>719</v>
      </c>
      <c r="B742" s="44"/>
      <c r="C742" s="136">
        <v>39800</v>
      </c>
      <c r="E742" s="137" t="s">
        <v>310</v>
      </c>
      <c r="G742" s="43">
        <v>6.6</v>
      </c>
      <c r="H742" s="135" t="str">
        <f t="shared" si="423"/>
        <v>P, S, T &amp; D Plant - Commodity</v>
      </c>
      <c r="I742" s="42">
        <f>'Dep. Res. Class'!L$212</f>
        <v>31.445891652793566</v>
      </c>
      <c r="J742" s="135">
        <f t="shared" si="424"/>
        <v>11.906330064519329</v>
      </c>
      <c r="K742" s="135">
        <f t="shared" si="425"/>
        <v>7.367370764215516</v>
      </c>
      <c r="L742" s="135">
        <f t="shared" si="426"/>
        <v>0.40288510044278547</v>
      </c>
      <c r="M742" s="135">
        <f t="shared" si="427"/>
        <v>5.7807074658851247</v>
      </c>
      <c r="N742" s="135">
        <f t="shared" si="428"/>
        <v>5.9885982577308097</v>
      </c>
      <c r="O742" s="135">
        <f t="shared" si="429"/>
        <v>0</v>
      </c>
      <c r="P742" s="135">
        <f t="shared" si="430"/>
        <v>0</v>
      </c>
      <c r="Q742" s="135">
        <f t="shared" si="431"/>
        <v>0</v>
      </c>
      <c r="R742" s="135">
        <f t="shared" si="432"/>
        <v>0</v>
      </c>
      <c r="S742" s="135">
        <f t="shared" si="433"/>
        <v>0</v>
      </c>
      <c r="T742" s="135">
        <f t="shared" si="434"/>
        <v>0</v>
      </c>
      <c r="U742" s="135">
        <f t="shared" si="435"/>
        <v>0</v>
      </c>
      <c r="V742" s="135">
        <f t="shared" si="436"/>
        <v>0</v>
      </c>
      <c r="W742" s="135">
        <f t="shared" si="437"/>
        <v>0</v>
      </c>
      <c r="X742" s="135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 x14ac:dyDescent="0.2">
      <c r="A743" s="44">
        <f t="shared" si="440"/>
        <v>720</v>
      </c>
      <c r="B743" s="44"/>
      <c r="C743" s="136">
        <v>39900</v>
      </c>
      <c r="E743" s="137" t="s">
        <v>311</v>
      </c>
      <c r="G743" s="43">
        <v>6.6</v>
      </c>
      <c r="H743" s="135" t="str">
        <f t="shared" si="423"/>
        <v>P, S, T &amp; D Plant - Commodity</v>
      </c>
      <c r="I743" s="42">
        <f>'Dep. Res. Class'!L$213</f>
        <v>92.931927378785318</v>
      </c>
      <c r="J743" s="135">
        <f t="shared" si="424"/>
        <v>35.186733234370287</v>
      </c>
      <c r="K743" s="135">
        <f t="shared" si="425"/>
        <v>21.772763589988351</v>
      </c>
      <c r="L743" s="135">
        <f t="shared" si="426"/>
        <v>1.1906448482918888</v>
      </c>
      <c r="M743" s="135">
        <f t="shared" si="427"/>
        <v>17.083703408674502</v>
      </c>
      <c r="N743" s="135">
        <f t="shared" si="428"/>
        <v>17.698082297460282</v>
      </c>
      <c r="O743" s="135">
        <f t="shared" si="429"/>
        <v>0</v>
      </c>
      <c r="P743" s="135">
        <f t="shared" si="430"/>
        <v>0</v>
      </c>
      <c r="Q743" s="135">
        <f t="shared" si="431"/>
        <v>0</v>
      </c>
      <c r="R743" s="135">
        <f t="shared" si="432"/>
        <v>0</v>
      </c>
      <c r="S743" s="135">
        <f t="shared" si="433"/>
        <v>0</v>
      </c>
      <c r="T743" s="135">
        <f t="shared" si="434"/>
        <v>0</v>
      </c>
      <c r="U743" s="135">
        <f t="shared" si="435"/>
        <v>0</v>
      </c>
      <c r="V743" s="135">
        <f t="shared" si="436"/>
        <v>0</v>
      </c>
      <c r="W743" s="135">
        <f t="shared" si="437"/>
        <v>0</v>
      </c>
      <c r="X743" s="135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 x14ac:dyDescent="0.2">
      <c r="A744" s="44">
        <f t="shared" si="440"/>
        <v>721</v>
      </c>
      <c r="B744" s="44"/>
      <c r="C744" s="136">
        <v>39901</v>
      </c>
      <c r="E744" s="137" t="s">
        <v>312</v>
      </c>
      <c r="G744" s="43">
        <v>6.6</v>
      </c>
      <c r="H744" s="135" t="str">
        <f t="shared" si="423"/>
        <v>P, S, T &amp; D Plant - Commodity</v>
      </c>
      <c r="I744" s="42">
        <f>'Dep. Res. Class'!L$214</f>
        <v>14708.988073551804</v>
      </c>
      <c r="J744" s="135">
        <f t="shared" si="424"/>
        <v>5569.2511076634719</v>
      </c>
      <c r="K744" s="135">
        <f t="shared" si="425"/>
        <v>3446.1280316296352</v>
      </c>
      <c r="L744" s="135">
        <f t="shared" si="426"/>
        <v>188.45171263884959</v>
      </c>
      <c r="M744" s="135">
        <f t="shared" si="427"/>
        <v>2703.9575824793787</v>
      </c>
      <c r="N744" s="135">
        <f t="shared" si="428"/>
        <v>2801.1996391404678</v>
      </c>
      <c r="O744" s="135">
        <f t="shared" si="429"/>
        <v>0</v>
      </c>
      <c r="P744" s="135">
        <f t="shared" si="430"/>
        <v>0</v>
      </c>
      <c r="Q744" s="135">
        <f t="shared" si="431"/>
        <v>0</v>
      </c>
      <c r="R744" s="135">
        <f t="shared" si="432"/>
        <v>0</v>
      </c>
      <c r="S744" s="135">
        <f t="shared" si="433"/>
        <v>0</v>
      </c>
      <c r="T744" s="135">
        <f t="shared" si="434"/>
        <v>0</v>
      </c>
      <c r="U744" s="135">
        <f t="shared" si="435"/>
        <v>0</v>
      </c>
      <c r="V744" s="135">
        <f t="shared" si="436"/>
        <v>0</v>
      </c>
      <c r="W744" s="135">
        <f t="shared" si="437"/>
        <v>0</v>
      </c>
      <c r="X744" s="135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 x14ac:dyDescent="0.2">
      <c r="A745" s="44">
        <f t="shared" si="440"/>
        <v>722</v>
      </c>
      <c r="B745" s="44"/>
      <c r="C745" s="136">
        <v>39902</v>
      </c>
      <c r="E745" s="137" t="s">
        <v>313</v>
      </c>
      <c r="G745" s="43">
        <v>6.6</v>
      </c>
      <c r="H745" s="135" t="str">
        <f t="shared" si="423"/>
        <v>P, S, T &amp; D Plant - Commodity</v>
      </c>
      <c r="I745" s="42">
        <f>'Dep. Res. Class'!L$215</f>
        <v>10680.778115797217</v>
      </c>
      <c r="J745" s="135">
        <f t="shared" si="424"/>
        <v>4044.0535443134486</v>
      </c>
      <c r="K745" s="135">
        <f t="shared" si="425"/>
        <v>2502.3698897851659</v>
      </c>
      <c r="L745" s="135">
        <f t="shared" si="426"/>
        <v>136.84224354337204</v>
      </c>
      <c r="M745" s="135">
        <f t="shared" si="427"/>
        <v>1963.450566998516</v>
      </c>
      <c r="N745" s="135">
        <f t="shared" si="428"/>
        <v>2034.0618711567138</v>
      </c>
      <c r="O745" s="135">
        <f t="shared" si="429"/>
        <v>0</v>
      </c>
      <c r="P745" s="135">
        <f t="shared" si="430"/>
        <v>0</v>
      </c>
      <c r="Q745" s="135">
        <f t="shared" si="431"/>
        <v>0</v>
      </c>
      <c r="R745" s="135">
        <f t="shared" si="432"/>
        <v>0</v>
      </c>
      <c r="S745" s="135">
        <f t="shared" si="433"/>
        <v>0</v>
      </c>
      <c r="T745" s="135">
        <f t="shared" si="434"/>
        <v>0</v>
      </c>
      <c r="U745" s="135">
        <f t="shared" si="435"/>
        <v>0</v>
      </c>
      <c r="V745" s="135">
        <f t="shared" si="436"/>
        <v>0</v>
      </c>
      <c r="W745" s="135">
        <f t="shared" si="437"/>
        <v>0</v>
      </c>
      <c r="X745" s="135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 x14ac:dyDescent="0.2">
      <c r="A746" s="44">
        <f t="shared" si="440"/>
        <v>723</v>
      </c>
      <c r="B746" s="44"/>
      <c r="C746" s="136">
        <v>39903</v>
      </c>
      <c r="E746" s="137" t="s">
        <v>314</v>
      </c>
      <c r="G746" s="43">
        <v>6.6</v>
      </c>
      <c r="H746" s="135" t="str">
        <f t="shared" si="423"/>
        <v>P, S, T &amp; D Plant - Commodity</v>
      </c>
      <c r="I746" s="42">
        <f>'Dep. Res. Class'!L$216</f>
        <v>1477.8918805240694</v>
      </c>
      <c r="J746" s="135">
        <f t="shared" si="424"/>
        <v>559.57289185754507</v>
      </c>
      <c r="K746" s="135">
        <f t="shared" si="425"/>
        <v>346.25119088576531</v>
      </c>
      <c r="L746" s="135">
        <f t="shared" si="426"/>
        <v>18.93476659217648</v>
      </c>
      <c r="M746" s="135">
        <f t="shared" si="427"/>
        <v>271.68129693525594</v>
      </c>
      <c r="N746" s="135">
        <f t="shared" si="428"/>
        <v>281.45173425332649</v>
      </c>
      <c r="O746" s="135">
        <f t="shared" si="429"/>
        <v>0</v>
      </c>
      <c r="P746" s="135">
        <f t="shared" si="430"/>
        <v>0</v>
      </c>
      <c r="Q746" s="135">
        <f t="shared" si="431"/>
        <v>0</v>
      </c>
      <c r="R746" s="135">
        <f t="shared" si="432"/>
        <v>0</v>
      </c>
      <c r="S746" s="135">
        <f t="shared" si="433"/>
        <v>0</v>
      </c>
      <c r="T746" s="135">
        <f t="shared" si="434"/>
        <v>0</v>
      </c>
      <c r="U746" s="135">
        <f t="shared" si="435"/>
        <v>0</v>
      </c>
      <c r="V746" s="135">
        <f t="shared" si="436"/>
        <v>0</v>
      </c>
      <c r="W746" s="135">
        <f t="shared" si="437"/>
        <v>0</v>
      </c>
      <c r="X746" s="135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 x14ac:dyDescent="0.2">
      <c r="A747" s="44">
        <f t="shared" si="440"/>
        <v>724</v>
      </c>
      <c r="B747" s="44"/>
      <c r="C747" s="136">
        <v>39904</v>
      </c>
      <c r="E747" s="137" t="s">
        <v>315</v>
      </c>
      <c r="G747" s="43">
        <v>6.6</v>
      </c>
      <c r="H747" s="135" t="str">
        <f t="shared" si="423"/>
        <v>P, S, T &amp; D Plant - Commodity</v>
      </c>
      <c r="I747" s="42">
        <f>'Dep. Res. Class'!L$217</f>
        <v>0</v>
      </c>
      <c r="J747" s="135">
        <f t="shared" si="424"/>
        <v>0</v>
      </c>
      <c r="K747" s="135">
        <f t="shared" si="425"/>
        <v>0</v>
      </c>
      <c r="L747" s="135">
        <f t="shared" si="426"/>
        <v>0</v>
      </c>
      <c r="M747" s="135">
        <f t="shared" si="427"/>
        <v>0</v>
      </c>
      <c r="N747" s="135">
        <f t="shared" si="428"/>
        <v>0</v>
      </c>
      <c r="O747" s="135">
        <f t="shared" si="429"/>
        <v>0</v>
      </c>
      <c r="P747" s="135">
        <f t="shared" si="430"/>
        <v>0</v>
      </c>
      <c r="Q747" s="135">
        <f t="shared" si="431"/>
        <v>0</v>
      </c>
      <c r="R747" s="135">
        <f t="shared" si="432"/>
        <v>0</v>
      </c>
      <c r="S747" s="135">
        <f t="shared" si="433"/>
        <v>0</v>
      </c>
      <c r="T747" s="135">
        <f t="shared" si="434"/>
        <v>0</v>
      </c>
      <c r="U747" s="135">
        <f t="shared" si="435"/>
        <v>0</v>
      </c>
      <c r="V747" s="135">
        <f t="shared" si="436"/>
        <v>0</v>
      </c>
      <c r="W747" s="135">
        <f t="shared" si="437"/>
        <v>0</v>
      </c>
      <c r="X747" s="135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 x14ac:dyDescent="0.2">
      <c r="A748" s="44">
        <f t="shared" si="440"/>
        <v>725</v>
      </c>
      <c r="B748" s="44"/>
      <c r="C748" s="136">
        <v>39905</v>
      </c>
      <c r="E748" s="137" t="s">
        <v>316</v>
      </c>
      <c r="G748" s="43">
        <v>6.6</v>
      </c>
      <c r="H748" s="135" t="str">
        <f t="shared" si="423"/>
        <v>P, S, T &amp; D Plant - Commodity</v>
      </c>
      <c r="I748" s="42">
        <f>'Dep. Res. Class'!L$218</f>
        <v>0</v>
      </c>
      <c r="J748" s="135">
        <f t="shared" si="424"/>
        <v>0</v>
      </c>
      <c r="K748" s="135">
        <f t="shared" si="425"/>
        <v>0</v>
      </c>
      <c r="L748" s="135">
        <f t="shared" si="426"/>
        <v>0</v>
      </c>
      <c r="M748" s="135">
        <f t="shared" si="427"/>
        <v>0</v>
      </c>
      <c r="N748" s="135">
        <f t="shared" si="428"/>
        <v>0</v>
      </c>
      <c r="O748" s="135">
        <f t="shared" si="429"/>
        <v>0</v>
      </c>
      <c r="P748" s="135">
        <f t="shared" si="430"/>
        <v>0</v>
      </c>
      <c r="Q748" s="135">
        <f t="shared" si="431"/>
        <v>0</v>
      </c>
      <c r="R748" s="135">
        <f t="shared" si="432"/>
        <v>0</v>
      </c>
      <c r="S748" s="135">
        <f t="shared" si="433"/>
        <v>0</v>
      </c>
      <c r="T748" s="135">
        <f t="shared" si="434"/>
        <v>0</v>
      </c>
      <c r="U748" s="135">
        <f t="shared" si="435"/>
        <v>0</v>
      </c>
      <c r="V748" s="135">
        <f t="shared" si="436"/>
        <v>0</v>
      </c>
      <c r="W748" s="135">
        <f t="shared" si="437"/>
        <v>0</v>
      </c>
      <c r="X748" s="135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 x14ac:dyDescent="0.2">
      <c r="A749" s="44">
        <f t="shared" si="440"/>
        <v>726</v>
      </c>
      <c r="B749" s="44"/>
      <c r="C749" s="136">
        <v>39906</v>
      </c>
      <c r="E749" s="137" t="s">
        <v>317</v>
      </c>
      <c r="G749" s="43">
        <v>6.6</v>
      </c>
      <c r="H749" s="135" t="str">
        <f t="shared" si="423"/>
        <v>P, S, T &amp; D Plant - Commodity</v>
      </c>
      <c r="I749" s="42">
        <f>'Dep. Res. Class'!L$219</f>
        <v>1035.8868688062305</v>
      </c>
      <c r="J749" s="135">
        <f t="shared" si="424"/>
        <v>392.21692632184363</v>
      </c>
      <c r="K749" s="135">
        <f t="shared" si="425"/>
        <v>242.69506225306196</v>
      </c>
      <c r="L749" s="135">
        <f t="shared" si="426"/>
        <v>13.271793650961241</v>
      </c>
      <c r="M749" s="135">
        <f t="shared" si="427"/>
        <v>190.42738626839255</v>
      </c>
      <c r="N749" s="135">
        <f t="shared" si="428"/>
        <v>197.27570031197106</v>
      </c>
      <c r="O749" s="135">
        <f t="shared" si="429"/>
        <v>0</v>
      </c>
      <c r="P749" s="135">
        <f t="shared" si="430"/>
        <v>0</v>
      </c>
      <c r="Q749" s="135">
        <f t="shared" si="431"/>
        <v>0</v>
      </c>
      <c r="R749" s="135">
        <f t="shared" si="432"/>
        <v>0</v>
      </c>
      <c r="S749" s="135">
        <f t="shared" si="433"/>
        <v>0</v>
      </c>
      <c r="T749" s="135">
        <f t="shared" si="434"/>
        <v>0</v>
      </c>
      <c r="U749" s="135">
        <f t="shared" si="435"/>
        <v>0</v>
      </c>
      <c r="V749" s="135">
        <f t="shared" si="436"/>
        <v>0</v>
      </c>
      <c r="W749" s="135">
        <f t="shared" si="437"/>
        <v>0</v>
      </c>
      <c r="X749" s="135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 x14ac:dyDescent="0.2">
      <c r="A750" s="44">
        <f t="shared" si="440"/>
        <v>727</v>
      </c>
      <c r="B750" s="44"/>
      <c r="C750" s="136">
        <v>39907</v>
      </c>
      <c r="E750" s="137" t="s">
        <v>318</v>
      </c>
      <c r="G750" s="43">
        <v>6.6</v>
      </c>
      <c r="H750" s="135" t="str">
        <f t="shared" si="423"/>
        <v>P, S, T &amp; D Plant - Commodity</v>
      </c>
      <c r="I750" s="42">
        <f>'Dep. Res. Class'!L$220</f>
        <v>1012.5046964800523</v>
      </c>
      <c r="J750" s="135">
        <f t="shared" si="424"/>
        <v>383.36375515357702</v>
      </c>
      <c r="K750" s="135">
        <f t="shared" si="425"/>
        <v>237.21691793132413</v>
      </c>
      <c r="L750" s="135">
        <f t="shared" si="426"/>
        <v>12.972221008842633</v>
      </c>
      <c r="M750" s="135">
        <f t="shared" si="427"/>
        <v>186.12903468634914</v>
      </c>
      <c r="N750" s="135">
        <f t="shared" si="428"/>
        <v>192.82276769995931</v>
      </c>
      <c r="O750" s="135">
        <f t="shared" si="429"/>
        <v>0</v>
      </c>
      <c r="P750" s="135">
        <f t="shared" si="430"/>
        <v>0</v>
      </c>
      <c r="Q750" s="135">
        <f t="shared" si="431"/>
        <v>0</v>
      </c>
      <c r="R750" s="135">
        <f t="shared" si="432"/>
        <v>0</v>
      </c>
      <c r="S750" s="135">
        <f t="shared" si="433"/>
        <v>0</v>
      </c>
      <c r="T750" s="135">
        <f t="shared" si="434"/>
        <v>0</v>
      </c>
      <c r="U750" s="135">
        <f t="shared" si="435"/>
        <v>0</v>
      </c>
      <c r="V750" s="135">
        <f t="shared" si="436"/>
        <v>0</v>
      </c>
      <c r="W750" s="135">
        <f t="shared" si="437"/>
        <v>0</v>
      </c>
      <c r="X750" s="135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 x14ac:dyDescent="0.2">
      <c r="A751" s="44">
        <f t="shared" si="440"/>
        <v>728</v>
      </c>
      <c r="B751" s="44"/>
      <c r="C751" s="136">
        <v>39908</v>
      </c>
      <c r="E751" s="137" t="s">
        <v>319</v>
      </c>
      <c r="G751" s="43">
        <v>6.6</v>
      </c>
      <c r="H751" s="135" t="str">
        <f t="shared" si="423"/>
        <v>P, S, T &amp; D Plant - Commodity</v>
      </c>
      <c r="I751" s="42">
        <f>'Dep. Res. Class'!L$221</f>
        <v>25.447010009127876</v>
      </c>
      <c r="J751" s="135">
        <f t="shared" si="424"/>
        <v>9.6349788286854814</v>
      </c>
      <c r="K751" s="135">
        <f t="shared" si="425"/>
        <v>5.9619094172288589</v>
      </c>
      <c r="L751" s="135">
        <f t="shared" si="426"/>
        <v>0.32602736461394866</v>
      </c>
      <c r="M751" s="135">
        <f t="shared" si="427"/>
        <v>4.6779312976215417</v>
      </c>
      <c r="N751" s="135">
        <f t="shared" si="428"/>
        <v>4.8461631009780444</v>
      </c>
      <c r="O751" s="135">
        <f t="shared" si="429"/>
        <v>0</v>
      </c>
      <c r="P751" s="135">
        <f t="shared" si="430"/>
        <v>0</v>
      </c>
      <c r="Q751" s="135">
        <f t="shared" si="431"/>
        <v>0</v>
      </c>
      <c r="R751" s="135">
        <f t="shared" si="432"/>
        <v>0</v>
      </c>
      <c r="S751" s="135">
        <f t="shared" si="433"/>
        <v>0</v>
      </c>
      <c r="T751" s="135">
        <f t="shared" si="434"/>
        <v>0</v>
      </c>
      <c r="U751" s="135">
        <f t="shared" si="435"/>
        <v>0</v>
      </c>
      <c r="V751" s="135">
        <f t="shared" si="436"/>
        <v>0</v>
      </c>
      <c r="W751" s="135">
        <f t="shared" si="437"/>
        <v>0</v>
      </c>
      <c r="X751" s="135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 x14ac:dyDescent="0.2">
      <c r="A752" s="44">
        <f t="shared" si="440"/>
        <v>729</v>
      </c>
      <c r="B752" s="44"/>
      <c r="C752" s="136">
        <v>39909</v>
      </c>
      <c r="E752" s="137" t="s">
        <v>320</v>
      </c>
      <c r="G752" s="43">
        <v>6.6</v>
      </c>
      <c r="H752" s="135" t="str">
        <f t="shared" si="423"/>
        <v>P, S, T &amp; D Plant - Commodity</v>
      </c>
      <c r="I752" s="42">
        <f>'Dep. Res. Class'!L$222</f>
        <v>27825.536244355389</v>
      </c>
      <c r="J752" s="135">
        <f t="shared" si="424"/>
        <v>10535.55810741684</v>
      </c>
      <c r="K752" s="135">
        <f t="shared" si="425"/>
        <v>6519.1677338578938</v>
      </c>
      <c r="L752" s="135">
        <f t="shared" si="426"/>
        <v>356.50106819869995</v>
      </c>
      <c r="M752" s="135">
        <f t="shared" si="427"/>
        <v>5115.1764715729651</v>
      </c>
      <c r="N752" s="135">
        <f t="shared" si="428"/>
        <v>5299.1328633089879</v>
      </c>
      <c r="O752" s="135">
        <f t="shared" si="429"/>
        <v>0</v>
      </c>
      <c r="P752" s="135">
        <f t="shared" si="430"/>
        <v>0</v>
      </c>
      <c r="Q752" s="135">
        <f t="shared" si="431"/>
        <v>0</v>
      </c>
      <c r="R752" s="135">
        <f t="shared" si="432"/>
        <v>0</v>
      </c>
      <c r="S752" s="135">
        <f t="shared" si="433"/>
        <v>0</v>
      </c>
      <c r="T752" s="135">
        <f t="shared" si="434"/>
        <v>0</v>
      </c>
      <c r="U752" s="135">
        <f t="shared" si="435"/>
        <v>0</v>
      </c>
      <c r="V752" s="135">
        <f t="shared" si="436"/>
        <v>0</v>
      </c>
      <c r="W752" s="135">
        <f t="shared" si="437"/>
        <v>0</v>
      </c>
      <c r="X752" s="135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 x14ac:dyDescent="0.2">
      <c r="A753" s="44">
        <f t="shared" si="440"/>
        <v>730</v>
      </c>
      <c r="B753" s="44"/>
      <c r="C753" s="136">
        <v>39924</v>
      </c>
      <c r="E753" s="137" t="s">
        <v>321</v>
      </c>
      <c r="G753" s="43">
        <v>6.6</v>
      </c>
      <c r="H753" s="135" t="str">
        <f t="shared" si="423"/>
        <v>P, S, T &amp; D Plant - Commodity</v>
      </c>
      <c r="I753" s="42">
        <f>'Dep. Res. Class'!L$223</f>
        <v>0</v>
      </c>
      <c r="J753" s="135">
        <f t="shared" si="424"/>
        <v>0</v>
      </c>
      <c r="K753" s="135">
        <f t="shared" si="425"/>
        <v>0</v>
      </c>
      <c r="L753" s="135">
        <f t="shared" si="426"/>
        <v>0</v>
      </c>
      <c r="M753" s="135">
        <f t="shared" si="427"/>
        <v>0</v>
      </c>
      <c r="N753" s="135">
        <f t="shared" si="428"/>
        <v>0</v>
      </c>
      <c r="O753" s="135">
        <f t="shared" si="429"/>
        <v>0</v>
      </c>
      <c r="P753" s="135">
        <f t="shared" si="430"/>
        <v>0</v>
      </c>
      <c r="Q753" s="135">
        <f t="shared" si="431"/>
        <v>0</v>
      </c>
      <c r="R753" s="135">
        <f t="shared" si="432"/>
        <v>0</v>
      </c>
      <c r="S753" s="135">
        <f t="shared" si="433"/>
        <v>0</v>
      </c>
      <c r="T753" s="135">
        <f t="shared" si="434"/>
        <v>0</v>
      </c>
      <c r="U753" s="135">
        <f t="shared" si="435"/>
        <v>0</v>
      </c>
      <c r="V753" s="135">
        <f t="shared" si="436"/>
        <v>0</v>
      </c>
      <c r="W753" s="135">
        <f t="shared" si="437"/>
        <v>0</v>
      </c>
      <c r="X753" s="135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 x14ac:dyDescent="0.2">
      <c r="A754" s="44">
        <f t="shared" si="440"/>
        <v>731</v>
      </c>
      <c r="B754" s="44"/>
      <c r="C754" s="146"/>
      <c r="E754" s="137" t="s">
        <v>355</v>
      </c>
      <c r="G754" s="43">
        <v>6.6</v>
      </c>
      <c r="H754" s="135" t="str">
        <f t="shared" si="423"/>
        <v>P, S, T &amp; D Plant - Commodity</v>
      </c>
      <c r="I754" s="42">
        <f>'Dep. Res. Class'!L$224</f>
        <v>0</v>
      </c>
      <c r="J754" s="135">
        <f t="shared" si="424"/>
        <v>0</v>
      </c>
      <c r="K754" s="135">
        <f t="shared" si="425"/>
        <v>0</v>
      </c>
      <c r="L754" s="135">
        <f t="shared" si="426"/>
        <v>0</v>
      </c>
      <c r="M754" s="135">
        <f t="shared" si="427"/>
        <v>0</v>
      </c>
      <c r="N754" s="135">
        <f t="shared" si="428"/>
        <v>0</v>
      </c>
      <c r="O754" s="135">
        <f t="shared" si="429"/>
        <v>0</v>
      </c>
      <c r="P754" s="135">
        <f t="shared" si="430"/>
        <v>0</v>
      </c>
      <c r="Q754" s="135">
        <f t="shared" si="431"/>
        <v>0</v>
      </c>
      <c r="R754" s="135">
        <f t="shared" si="432"/>
        <v>0</v>
      </c>
      <c r="S754" s="135">
        <f t="shared" si="433"/>
        <v>0</v>
      </c>
      <c r="T754" s="135">
        <f t="shared" si="434"/>
        <v>0</v>
      </c>
      <c r="U754" s="135">
        <f t="shared" si="435"/>
        <v>0</v>
      </c>
      <c r="V754" s="135">
        <f t="shared" si="436"/>
        <v>0</v>
      </c>
      <c r="W754" s="135">
        <f t="shared" si="437"/>
        <v>0</v>
      </c>
      <c r="X754" s="135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 x14ac:dyDescent="0.2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0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 x14ac:dyDescent="0.2">
      <c r="A756" s="44">
        <f t="shared" si="440"/>
        <v>733</v>
      </c>
      <c r="B756" s="44"/>
      <c r="C756" s="44"/>
      <c r="D756" s="44" t="s">
        <v>149</v>
      </c>
      <c r="E756" s="44"/>
      <c r="G756" s="43"/>
      <c r="H756" s="44"/>
      <c r="I756" s="42">
        <f>'Dep. Res. Class'!L$226</f>
        <v>64818.480796558331</v>
      </c>
      <c r="J756" s="135">
        <f>SUM(J720:J754)</f>
        <v>24542.163891096763</v>
      </c>
      <c r="K756" s="135">
        <f t="shared" ref="K756:X756" si="441">SUM(K720:K754)</f>
        <v>15186.14214136953</v>
      </c>
      <c r="L756" s="135">
        <f t="shared" si="441"/>
        <v>830.45506976267393</v>
      </c>
      <c r="M756" s="135">
        <f t="shared" si="441"/>
        <v>11915.600295427124</v>
      </c>
      <c r="N756" s="135">
        <f t="shared" si="441"/>
        <v>12344.119398902243</v>
      </c>
      <c r="O756" s="135">
        <f t="shared" si="441"/>
        <v>0</v>
      </c>
      <c r="P756" s="135">
        <f t="shared" si="441"/>
        <v>0</v>
      </c>
      <c r="Q756" s="135">
        <f t="shared" si="441"/>
        <v>0</v>
      </c>
      <c r="R756" s="135">
        <f t="shared" si="441"/>
        <v>0</v>
      </c>
      <c r="S756" s="135">
        <f t="shared" si="441"/>
        <v>0</v>
      </c>
      <c r="T756" s="135">
        <f t="shared" si="441"/>
        <v>0</v>
      </c>
      <c r="U756" s="135">
        <f t="shared" si="441"/>
        <v>0</v>
      </c>
      <c r="V756" s="135">
        <f t="shared" si="441"/>
        <v>0</v>
      </c>
      <c r="W756" s="135">
        <f t="shared" si="441"/>
        <v>0</v>
      </c>
      <c r="X756" s="135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 x14ac:dyDescent="0.2">
      <c r="A757" s="44">
        <f t="shared" si="440"/>
        <v>734</v>
      </c>
      <c r="B757" s="44"/>
      <c r="C757" s="44"/>
      <c r="D757" s="44"/>
      <c r="E757" s="44"/>
      <c r="G757" s="43"/>
      <c r="H757" s="135"/>
      <c r="I757" s="42">
        <f>SUM(I622:I629)</f>
        <v>18269.899960930972</v>
      </c>
      <c r="J757" s="42">
        <f t="shared" ref="J757:O757" si="442">SUM(J622:J629)</f>
        <v>6917.5160171127927</v>
      </c>
      <c r="K757" s="42">
        <f t="shared" si="442"/>
        <v>4280.4042042594601</v>
      </c>
      <c r="L757" s="42">
        <f t="shared" si="442"/>
        <v>234.07415385486186</v>
      </c>
      <c r="M757" s="42">
        <f t="shared" si="442"/>
        <v>3358.5610569177688</v>
      </c>
      <c r="N757" s="42">
        <f t="shared" si="442"/>
        <v>3479.3445287860877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 x14ac:dyDescent="0.2">
      <c r="A758" s="44">
        <f t="shared" si="440"/>
        <v>735</v>
      </c>
      <c r="B758" s="44"/>
      <c r="C758" s="44"/>
      <c r="D758" s="44" t="s">
        <v>352</v>
      </c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 x14ac:dyDescent="0.2">
      <c r="A759" s="44">
        <f t="shared" si="440"/>
        <v>736</v>
      </c>
      <c r="B759" s="44"/>
      <c r="C759" s="44"/>
      <c r="D759" s="44"/>
      <c r="E759" s="44"/>
      <c r="G759" s="43"/>
      <c r="H759" s="135"/>
      <c r="I759" s="42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 x14ac:dyDescent="0.2">
      <c r="A760" s="44">
        <f t="shared" si="440"/>
        <v>737</v>
      </c>
      <c r="B760" s="44"/>
      <c r="C760" s="44"/>
      <c r="D760" s="44" t="s">
        <v>148</v>
      </c>
      <c r="E760" s="44"/>
      <c r="G760" s="43"/>
      <c r="H760" s="135"/>
      <c r="I760" s="42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 x14ac:dyDescent="0.2">
      <c r="A761" s="44">
        <f t="shared" si="440"/>
        <v>738</v>
      </c>
      <c r="B761" s="44"/>
      <c r="C761" s="44"/>
      <c r="D761" s="44"/>
      <c r="E761" s="44"/>
      <c r="G761" s="43"/>
      <c r="H761" s="135"/>
      <c r="I761" s="42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 x14ac:dyDescent="0.2">
      <c r="A762" s="44">
        <f t="shared" si="440"/>
        <v>739</v>
      </c>
      <c r="B762" s="44"/>
      <c r="C762" s="138">
        <v>37400</v>
      </c>
      <c r="E762" s="137" t="s">
        <v>115</v>
      </c>
      <c r="G762" s="43">
        <v>6.6</v>
      </c>
      <c r="H762" s="135" t="str">
        <f t="shared" ref="H762:H796" si="444">VLOOKUP($G762,alloc,3)</f>
        <v>P, S, T &amp; D Plant - Commodity</v>
      </c>
      <c r="I762" s="42">
        <f>'Dep. Res. Class'!L$232</f>
        <v>0</v>
      </c>
      <c r="J762" s="135">
        <f t="shared" ref="J762:J796" si="445">$I762*VLOOKUP($G762,alloc,6)</f>
        <v>0</v>
      </c>
      <c r="K762" s="135">
        <f t="shared" ref="K762:K796" si="446">$I762*VLOOKUP($G762,alloc,7)</f>
        <v>0</v>
      </c>
      <c r="L762" s="135">
        <f t="shared" ref="L762:L796" si="447">$I762*VLOOKUP($G762,alloc,8)</f>
        <v>0</v>
      </c>
      <c r="M762" s="135">
        <f t="shared" ref="M762:M796" si="448">$I762*VLOOKUP($G762,alloc,9)</f>
        <v>0</v>
      </c>
      <c r="N762" s="135">
        <f t="shared" ref="N762:N796" si="449">$I762*VLOOKUP($G762,alloc,10)</f>
        <v>0</v>
      </c>
      <c r="O762" s="135">
        <f t="shared" ref="O762:O796" si="450">$I762*VLOOKUP($G762,alloc,11)</f>
        <v>0</v>
      </c>
      <c r="P762" s="135">
        <f t="shared" ref="P762:P796" si="451">$I762*VLOOKUP($G762,alloc,12)</f>
        <v>0</v>
      </c>
      <c r="Q762" s="135">
        <f t="shared" ref="Q762:Q796" si="452">$I762*VLOOKUP($G762,alloc,13)</f>
        <v>0</v>
      </c>
      <c r="R762" s="135">
        <f t="shared" ref="R762:R796" si="453">$I762*VLOOKUP($G762,alloc,14)</f>
        <v>0</v>
      </c>
      <c r="S762" s="135">
        <f t="shared" ref="S762:S796" si="454">$I762*VLOOKUP($G762,alloc,15)</f>
        <v>0</v>
      </c>
      <c r="T762" s="135">
        <f t="shared" ref="T762:T796" si="455">$I762*VLOOKUP($G762,alloc,16)</f>
        <v>0</v>
      </c>
      <c r="U762" s="135">
        <f t="shared" ref="U762:U796" si="456">$I762*VLOOKUP($G762,alloc,17)</f>
        <v>0</v>
      </c>
      <c r="V762" s="135">
        <f t="shared" ref="V762:V796" si="457">$I762*VLOOKUP($G762,alloc,18)</f>
        <v>0</v>
      </c>
      <c r="W762" s="135">
        <f t="shared" ref="W762:W796" si="458">$I762*VLOOKUP($G762,alloc,19)</f>
        <v>0</v>
      </c>
      <c r="X762" s="135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 x14ac:dyDescent="0.2">
      <c r="A763" s="44">
        <f t="shared" si="440"/>
        <v>740</v>
      </c>
      <c r="B763" s="44"/>
      <c r="C763" s="138">
        <v>39001</v>
      </c>
      <c r="E763" s="137" t="s">
        <v>291</v>
      </c>
      <c r="G763" s="43">
        <v>6.6</v>
      </c>
      <c r="H763" s="135" t="str">
        <f t="shared" si="444"/>
        <v>P, S, T &amp; D Plant - Commodity</v>
      </c>
      <c r="I763" s="42">
        <f>'Dep. Res. Class'!L$233</f>
        <v>0</v>
      </c>
      <c r="J763" s="135">
        <f t="shared" si="445"/>
        <v>0</v>
      </c>
      <c r="K763" s="135">
        <f t="shared" si="446"/>
        <v>0</v>
      </c>
      <c r="L763" s="135">
        <f t="shared" si="447"/>
        <v>0</v>
      </c>
      <c r="M763" s="135">
        <f t="shared" si="448"/>
        <v>0</v>
      </c>
      <c r="N763" s="135">
        <f t="shared" si="449"/>
        <v>0</v>
      </c>
      <c r="O763" s="135">
        <f t="shared" si="450"/>
        <v>0</v>
      </c>
      <c r="P763" s="135">
        <f t="shared" si="451"/>
        <v>0</v>
      </c>
      <c r="Q763" s="135">
        <f t="shared" si="452"/>
        <v>0</v>
      </c>
      <c r="R763" s="135">
        <f t="shared" si="453"/>
        <v>0</v>
      </c>
      <c r="S763" s="135">
        <f t="shared" si="454"/>
        <v>0</v>
      </c>
      <c r="T763" s="135">
        <f t="shared" si="455"/>
        <v>0</v>
      </c>
      <c r="U763" s="135">
        <f t="shared" si="456"/>
        <v>0</v>
      </c>
      <c r="V763" s="135">
        <f t="shared" si="457"/>
        <v>0</v>
      </c>
      <c r="W763" s="135">
        <f t="shared" si="458"/>
        <v>0</v>
      </c>
      <c r="X763" s="135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 x14ac:dyDescent="0.2">
      <c r="A764" s="44">
        <f t="shared" si="440"/>
        <v>741</v>
      </c>
      <c r="B764" s="44"/>
      <c r="C764" s="138">
        <v>36602</v>
      </c>
      <c r="E764" s="137" t="s">
        <v>139</v>
      </c>
      <c r="G764" s="43">
        <v>6.6</v>
      </c>
      <c r="H764" s="135" t="str">
        <f t="shared" si="444"/>
        <v>P, S, T &amp; D Plant - Commodity</v>
      </c>
      <c r="I764" s="42">
        <f>'Dep. Res. Class'!L$234</f>
        <v>2254.2614330815359</v>
      </c>
      <c r="J764" s="135">
        <f t="shared" si="445"/>
        <v>853.52900691562127</v>
      </c>
      <c r="K764" s="135">
        <f t="shared" si="446"/>
        <v>528.14466068759327</v>
      </c>
      <c r="L764" s="135">
        <f t="shared" si="447"/>
        <v>28.881621609564675</v>
      </c>
      <c r="M764" s="135">
        <f t="shared" si="448"/>
        <v>414.40153900402049</v>
      </c>
      <c r="N764" s="135">
        <f t="shared" si="449"/>
        <v>429.30460486473606</v>
      </c>
      <c r="O764" s="135">
        <f t="shared" si="450"/>
        <v>0</v>
      </c>
      <c r="P764" s="135">
        <f t="shared" si="451"/>
        <v>0</v>
      </c>
      <c r="Q764" s="135">
        <f t="shared" si="452"/>
        <v>0</v>
      </c>
      <c r="R764" s="135">
        <f t="shared" si="453"/>
        <v>0</v>
      </c>
      <c r="S764" s="135">
        <f t="shared" si="454"/>
        <v>0</v>
      </c>
      <c r="T764" s="135">
        <f t="shared" si="455"/>
        <v>0</v>
      </c>
      <c r="U764" s="135">
        <f t="shared" si="456"/>
        <v>0</v>
      </c>
      <c r="V764" s="135">
        <f t="shared" si="457"/>
        <v>0</v>
      </c>
      <c r="W764" s="135">
        <f t="shared" si="458"/>
        <v>0</v>
      </c>
      <c r="X764" s="135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 x14ac:dyDescent="0.2">
      <c r="A765" s="44">
        <f t="shared" si="440"/>
        <v>742</v>
      </c>
      <c r="B765" s="44"/>
      <c r="C765" s="138">
        <v>37503</v>
      </c>
      <c r="E765" s="137" t="s">
        <v>278</v>
      </c>
      <c r="G765" s="43">
        <v>6.6</v>
      </c>
      <c r="H765" s="135" t="str">
        <f t="shared" si="444"/>
        <v>P, S, T &amp; D Plant - Commodity</v>
      </c>
      <c r="I765" s="42">
        <f>'Dep. Res. Class'!L$235</f>
        <v>0</v>
      </c>
      <c r="J765" s="135">
        <f t="shared" si="445"/>
        <v>0</v>
      </c>
      <c r="K765" s="135">
        <f t="shared" si="446"/>
        <v>0</v>
      </c>
      <c r="L765" s="135">
        <f t="shared" si="447"/>
        <v>0</v>
      </c>
      <c r="M765" s="135">
        <f t="shared" si="448"/>
        <v>0</v>
      </c>
      <c r="N765" s="135">
        <f t="shared" si="449"/>
        <v>0</v>
      </c>
      <c r="O765" s="135">
        <f t="shared" si="450"/>
        <v>0</v>
      </c>
      <c r="P765" s="135">
        <f t="shared" si="451"/>
        <v>0</v>
      </c>
      <c r="Q765" s="135">
        <f t="shared" si="452"/>
        <v>0</v>
      </c>
      <c r="R765" s="135">
        <f t="shared" si="453"/>
        <v>0</v>
      </c>
      <c r="S765" s="135">
        <f t="shared" si="454"/>
        <v>0</v>
      </c>
      <c r="T765" s="135">
        <f t="shared" si="455"/>
        <v>0</v>
      </c>
      <c r="U765" s="135">
        <f t="shared" si="456"/>
        <v>0</v>
      </c>
      <c r="V765" s="135">
        <f t="shared" si="457"/>
        <v>0</v>
      </c>
      <c r="W765" s="135">
        <f t="shared" si="458"/>
        <v>0</v>
      </c>
      <c r="X765" s="135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 x14ac:dyDescent="0.2">
      <c r="A766" s="44">
        <f t="shared" si="440"/>
        <v>743</v>
      </c>
      <c r="B766" s="44"/>
      <c r="C766" s="138">
        <v>39004</v>
      </c>
      <c r="E766" s="137" t="s">
        <v>293</v>
      </c>
      <c r="G766" s="43">
        <v>6.6</v>
      </c>
      <c r="H766" s="135" t="str">
        <f t="shared" si="444"/>
        <v>P, S, T &amp; D Plant - Commodity</v>
      </c>
      <c r="I766" s="42">
        <f>'Dep. Res. Class'!L$236</f>
        <v>0</v>
      </c>
      <c r="J766" s="135">
        <f t="shared" si="445"/>
        <v>0</v>
      </c>
      <c r="K766" s="135">
        <f t="shared" si="446"/>
        <v>0</v>
      </c>
      <c r="L766" s="135">
        <f t="shared" si="447"/>
        <v>0</v>
      </c>
      <c r="M766" s="135">
        <f t="shared" si="448"/>
        <v>0</v>
      </c>
      <c r="N766" s="135">
        <f t="shared" si="449"/>
        <v>0</v>
      </c>
      <c r="O766" s="135">
        <f t="shared" si="450"/>
        <v>0</v>
      </c>
      <c r="P766" s="135">
        <f t="shared" si="451"/>
        <v>0</v>
      </c>
      <c r="Q766" s="135">
        <f t="shared" si="452"/>
        <v>0</v>
      </c>
      <c r="R766" s="135">
        <f t="shared" si="453"/>
        <v>0</v>
      </c>
      <c r="S766" s="135">
        <f t="shared" si="454"/>
        <v>0</v>
      </c>
      <c r="T766" s="135">
        <f t="shared" si="455"/>
        <v>0</v>
      </c>
      <c r="U766" s="135">
        <f t="shared" si="456"/>
        <v>0</v>
      </c>
      <c r="V766" s="135">
        <f t="shared" si="457"/>
        <v>0</v>
      </c>
      <c r="W766" s="135">
        <f t="shared" si="458"/>
        <v>0</v>
      </c>
      <c r="X766" s="135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 x14ac:dyDescent="0.2">
      <c r="A767" s="44">
        <f t="shared" si="440"/>
        <v>744</v>
      </c>
      <c r="B767" s="44"/>
      <c r="C767" s="138">
        <v>39009</v>
      </c>
      <c r="E767" s="137" t="s">
        <v>294</v>
      </c>
      <c r="G767" s="43">
        <v>6.6</v>
      </c>
      <c r="H767" s="135" t="str">
        <f t="shared" si="444"/>
        <v>P, S, T &amp; D Plant - Commodity</v>
      </c>
      <c r="I767" s="42">
        <f>'Dep. Res. Class'!L$237</f>
        <v>1098.1213035144447</v>
      </c>
      <c r="J767" s="135">
        <f t="shared" si="445"/>
        <v>415.78069513451612</v>
      </c>
      <c r="K767" s="135">
        <f t="shared" si="446"/>
        <v>257.27579540126783</v>
      </c>
      <c r="L767" s="135">
        <f t="shared" si="447"/>
        <v>14.069141894581211</v>
      </c>
      <c r="M767" s="135">
        <f t="shared" si="448"/>
        <v>201.86796061511978</v>
      </c>
      <c r="N767" s="135">
        <f t="shared" si="449"/>
        <v>209.12771046895969</v>
      </c>
      <c r="O767" s="135">
        <f t="shared" si="450"/>
        <v>0</v>
      </c>
      <c r="P767" s="135">
        <f t="shared" si="451"/>
        <v>0</v>
      </c>
      <c r="Q767" s="135">
        <f t="shared" si="452"/>
        <v>0</v>
      </c>
      <c r="R767" s="135">
        <f t="shared" si="453"/>
        <v>0</v>
      </c>
      <c r="S767" s="135">
        <f t="shared" si="454"/>
        <v>0</v>
      </c>
      <c r="T767" s="135">
        <f t="shared" si="455"/>
        <v>0</v>
      </c>
      <c r="U767" s="135">
        <f t="shared" si="456"/>
        <v>0</v>
      </c>
      <c r="V767" s="135">
        <f t="shared" si="457"/>
        <v>0</v>
      </c>
      <c r="W767" s="135">
        <f t="shared" si="458"/>
        <v>0</v>
      </c>
      <c r="X767" s="135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 x14ac:dyDescent="0.2">
      <c r="A768" s="44">
        <f t="shared" si="440"/>
        <v>745</v>
      </c>
      <c r="B768" s="44"/>
      <c r="C768" s="138">
        <v>39100</v>
      </c>
      <c r="E768" s="137" t="s">
        <v>295</v>
      </c>
      <c r="G768" s="43">
        <v>6.6</v>
      </c>
      <c r="H768" s="135" t="str">
        <f t="shared" si="444"/>
        <v>P, S, T &amp; D Plant - Commodity</v>
      </c>
      <c r="I768" s="42">
        <f>'Dep. Res. Class'!L$238</f>
        <v>603.11438125470897</v>
      </c>
      <c r="J768" s="135">
        <f t="shared" si="445"/>
        <v>228.35666322214095</v>
      </c>
      <c r="K768" s="135">
        <f t="shared" si="446"/>
        <v>141.30199610794426</v>
      </c>
      <c r="L768" s="135">
        <f t="shared" si="447"/>
        <v>7.727107908186972</v>
      </c>
      <c r="M768" s="135">
        <f t="shared" si="448"/>
        <v>110.87069322113049</v>
      </c>
      <c r="N768" s="135">
        <f t="shared" si="449"/>
        <v>114.85792079530626</v>
      </c>
      <c r="O768" s="135">
        <f t="shared" si="450"/>
        <v>0</v>
      </c>
      <c r="P768" s="135">
        <f t="shared" si="451"/>
        <v>0</v>
      </c>
      <c r="Q768" s="135">
        <f t="shared" si="452"/>
        <v>0</v>
      </c>
      <c r="R768" s="135">
        <f t="shared" si="453"/>
        <v>0</v>
      </c>
      <c r="S768" s="135">
        <f t="shared" si="454"/>
        <v>0</v>
      </c>
      <c r="T768" s="135">
        <f t="shared" si="455"/>
        <v>0</v>
      </c>
      <c r="U768" s="135">
        <f t="shared" si="456"/>
        <v>0</v>
      </c>
      <c r="V768" s="135">
        <f t="shared" si="457"/>
        <v>0</v>
      </c>
      <c r="W768" s="135">
        <f t="shared" si="458"/>
        <v>0</v>
      </c>
      <c r="X768" s="135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 x14ac:dyDescent="0.2">
      <c r="A769" s="44">
        <f t="shared" si="440"/>
        <v>746</v>
      </c>
      <c r="B769" s="44"/>
      <c r="C769" s="138">
        <v>39102</v>
      </c>
      <c r="E769" s="137" t="s">
        <v>296</v>
      </c>
      <c r="G769" s="43">
        <v>6.6</v>
      </c>
      <c r="H769" s="135" t="str">
        <f t="shared" si="444"/>
        <v>P, S, T &amp; D Plant - Commodity</v>
      </c>
      <c r="I769" s="42">
        <f>'Dep. Res. Class'!L$239</f>
        <v>0</v>
      </c>
      <c r="J769" s="135">
        <f t="shared" si="445"/>
        <v>0</v>
      </c>
      <c r="K769" s="135">
        <f t="shared" si="446"/>
        <v>0</v>
      </c>
      <c r="L769" s="135">
        <f t="shared" si="447"/>
        <v>0</v>
      </c>
      <c r="M769" s="135">
        <f t="shared" si="448"/>
        <v>0</v>
      </c>
      <c r="N769" s="135">
        <f t="shared" si="449"/>
        <v>0</v>
      </c>
      <c r="O769" s="135">
        <f t="shared" si="450"/>
        <v>0</v>
      </c>
      <c r="P769" s="135">
        <f t="shared" si="451"/>
        <v>0</v>
      </c>
      <c r="Q769" s="135">
        <f t="shared" si="452"/>
        <v>0</v>
      </c>
      <c r="R769" s="135">
        <f t="shared" si="453"/>
        <v>0</v>
      </c>
      <c r="S769" s="135">
        <f t="shared" si="454"/>
        <v>0</v>
      </c>
      <c r="T769" s="135">
        <f t="shared" si="455"/>
        <v>0</v>
      </c>
      <c r="U769" s="135">
        <f t="shared" si="456"/>
        <v>0</v>
      </c>
      <c r="V769" s="135">
        <f t="shared" si="457"/>
        <v>0</v>
      </c>
      <c r="W769" s="135">
        <f t="shared" si="458"/>
        <v>0</v>
      </c>
      <c r="X769" s="135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 x14ac:dyDescent="0.2">
      <c r="A770" s="44">
        <f t="shared" si="440"/>
        <v>747</v>
      </c>
      <c r="B770" s="44"/>
      <c r="C770" s="145">
        <v>39103</v>
      </c>
      <c r="E770" s="137" t="s">
        <v>297</v>
      </c>
      <c r="G770" s="43">
        <v>6.6</v>
      </c>
      <c r="H770" s="135" t="str">
        <f t="shared" si="444"/>
        <v>P, S, T &amp; D Plant - Commodity</v>
      </c>
      <c r="I770" s="42">
        <f>'Dep. Res. Class'!L$240</f>
        <v>0</v>
      </c>
      <c r="J770" s="135">
        <f t="shared" si="445"/>
        <v>0</v>
      </c>
      <c r="K770" s="135">
        <f t="shared" si="446"/>
        <v>0</v>
      </c>
      <c r="L770" s="135">
        <f t="shared" si="447"/>
        <v>0</v>
      </c>
      <c r="M770" s="135">
        <f t="shared" si="448"/>
        <v>0</v>
      </c>
      <c r="N770" s="135">
        <f t="shared" si="449"/>
        <v>0</v>
      </c>
      <c r="O770" s="135">
        <f t="shared" si="450"/>
        <v>0</v>
      </c>
      <c r="P770" s="135">
        <f t="shared" si="451"/>
        <v>0</v>
      </c>
      <c r="Q770" s="135">
        <f t="shared" si="452"/>
        <v>0</v>
      </c>
      <c r="R770" s="135">
        <f t="shared" si="453"/>
        <v>0</v>
      </c>
      <c r="S770" s="135">
        <f t="shared" si="454"/>
        <v>0</v>
      </c>
      <c r="T770" s="135">
        <f t="shared" si="455"/>
        <v>0</v>
      </c>
      <c r="U770" s="135">
        <f t="shared" si="456"/>
        <v>0</v>
      </c>
      <c r="V770" s="135">
        <f t="shared" si="457"/>
        <v>0</v>
      </c>
      <c r="W770" s="135">
        <f t="shared" si="458"/>
        <v>0</v>
      </c>
      <c r="X770" s="135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 x14ac:dyDescent="0.2">
      <c r="A771" s="44">
        <f t="shared" si="440"/>
        <v>748</v>
      </c>
      <c r="B771" s="44"/>
      <c r="C771" s="138">
        <v>39200</v>
      </c>
      <c r="E771" s="137" t="s">
        <v>298</v>
      </c>
      <c r="G771" s="43">
        <v>6.6</v>
      </c>
      <c r="H771" s="135" t="str">
        <f t="shared" si="444"/>
        <v>P, S, T &amp; D Plant - Commodity</v>
      </c>
      <c r="I771" s="42">
        <f>'Dep. Res. Class'!L$241</f>
        <v>24.613335708770695</v>
      </c>
      <c r="J771" s="135">
        <f t="shared" si="445"/>
        <v>9.3193254677963484</v>
      </c>
      <c r="K771" s="135">
        <f t="shared" si="446"/>
        <v>5.7665901769559031</v>
      </c>
      <c r="L771" s="135">
        <f t="shared" si="447"/>
        <v>0.315346320554378</v>
      </c>
      <c r="M771" s="135">
        <f t="shared" si="448"/>
        <v>4.5246767069932243</v>
      </c>
      <c r="N771" s="135">
        <f t="shared" si="449"/>
        <v>4.6873970364708404</v>
      </c>
      <c r="O771" s="135">
        <f t="shared" si="450"/>
        <v>0</v>
      </c>
      <c r="P771" s="135">
        <f t="shared" si="451"/>
        <v>0</v>
      </c>
      <c r="Q771" s="135">
        <f t="shared" si="452"/>
        <v>0</v>
      </c>
      <c r="R771" s="135">
        <f t="shared" si="453"/>
        <v>0</v>
      </c>
      <c r="S771" s="135">
        <f t="shared" si="454"/>
        <v>0</v>
      </c>
      <c r="T771" s="135">
        <f t="shared" si="455"/>
        <v>0</v>
      </c>
      <c r="U771" s="135">
        <f t="shared" si="456"/>
        <v>0</v>
      </c>
      <c r="V771" s="135">
        <f t="shared" si="457"/>
        <v>0</v>
      </c>
      <c r="W771" s="135">
        <f t="shared" si="458"/>
        <v>0</v>
      </c>
      <c r="X771" s="135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 x14ac:dyDescent="0.2">
      <c r="A772" s="44">
        <f t="shared" si="440"/>
        <v>749</v>
      </c>
      <c r="B772" s="44"/>
      <c r="C772" s="138">
        <v>39201</v>
      </c>
      <c r="E772" s="137" t="s">
        <v>299</v>
      </c>
      <c r="G772" s="43">
        <v>6.6</v>
      </c>
      <c r="H772" s="135" t="str">
        <f t="shared" si="444"/>
        <v>P, S, T &amp; D Plant - Commodity</v>
      </c>
      <c r="I772" s="42">
        <f>'Dep. Res. Class'!L$242</f>
        <v>0</v>
      </c>
      <c r="J772" s="135">
        <f t="shared" si="445"/>
        <v>0</v>
      </c>
      <c r="K772" s="135">
        <f t="shared" si="446"/>
        <v>0</v>
      </c>
      <c r="L772" s="135">
        <f t="shared" si="447"/>
        <v>0</v>
      </c>
      <c r="M772" s="135">
        <f t="shared" si="448"/>
        <v>0</v>
      </c>
      <c r="N772" s="135">
        <f t="shared" si="449"/>
        <v>0</v>
      </c>
      <c r="O772" s="135">
        <f t="shared" si="450"/>
        <v>0</v>
      </c>
      <c r="P772" s="135">
        <f t="shared" si="451"/>
        <v>0</v>
      </c>
      <c r="Q772" s="135">
        <f t="shared" si="452"/>
        <v>0</v>
      </c>
      <c r="R772" s="135">
        <f t="shared" si="453"/>
        <v>0</v>
      </c>
      <c r="S772" s="135">
        <f t="shared" si="454"/>
        <v>0</v>
      </c>
      <c r="T772" s="135">
        <f t="shared" si="455"/>
        <v>0</v>
      </c>
      <c r="U772" s="135">
        <f t="shared" si="456"/>
        <v>0</v>
      </c>
      <c r="V772" s="135">
        <f t="shared" si="457"/>
        <v>0</v>
      </c>
      <c r="W772" s="135">
        <f t="shared" si="458"/>
        <v>0</v>
      </c>
      <c r="X772" s="135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 x14ac:dyDescent="0.2">
      <c r="A773" s="44">
        <f t="shared" si="440"/>
        <v>750</v>
      </c>
      <c r="B773" s="44"/>
      <c r="C773" s="138">
        <v>39202</v>
      </c>
      <c r="E773" s="137" t="s">
        <v>300</v>
      </c>
      <c r="G773" s="43">
        <v>6.6</v>
      </c>
      <c r="H773" s="135" t="str">
        <f t="shared" si="444"/>
        <v>P, S, T &amp; D Plant - Commodity</v>
      </c>
      <c r="I773" s="42">
        <f>'Dep. Res. Class'!L$243</f>
        <v>0</v>
      </c>
      <c r="J773" s="135">
        <f t="shared" si="445"/>
        <v>0</v>
      </c>
      <c r="K773" s="135">
        <f t="shared" si="446"/>
        <v>0</v>
      </c>
      <c r="L773" s="135">
        <f t="shared" si="447"/>
        <v>0</v>
      </c>
      <c r="M773" s="135">
        <f t="shared" si="448"/>
        <v>0</v>
      </c>
      <c r="N773" s="135">
        <f t="shared" si="449"/>
        <v>0</v>
      </c>
      <c r="O773" s="135">
        <f t="shared" si="450"/>
        <v>0</v>
      </c>
      <c r="P773" s="135">
        <f t="shared" si="451"/>
        <v>0</v>
      </c>
      <c r="Q773" s="135">
        <f t="shared" si="452"/>
        <v>0</v>
      </c>
      <c r="R773" s="135">
        <f t="shared" si="453"/>
        <v>0</v>
      </c>
      <c r="S773" s="135">
        <f t="shared" si="454"/>
        <v>0</v>
      </c>
      <c r="T773" s="135">
        <f t="shared" si="455"/>
        <v>0</v>
      </c>
      <c r="U773" s="135">
        <f t="shared" si="456"/>
        <v>0</v>
      </c>
      <c r="V773" s="135">
        <f t="shared" si="457"/>
        <v>0</v>
      </c>
      <c r="W773" s="135">
        <f t="shared" si="458"/>
        <v>0</v>
      </c>
      <c r="X773" s="135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 x14ac:dyDescent="0.2">
      <c r="A774" s="44">
        <f t="shared" si="440"/>
        <v>751</v>
      </c>
      <c r="B774" s="44"/>
      <c r="C774" s="138">
        <v>39300</v>
      </c>
      <c r="E774" s="137" t="s">
        <v>186</v>
      </c>
      <c r="G774" s="43">
        <v>6.6</v>
      </c>
      <c r="H774" s="135" t="str">
        <f t="shared" si="444"/>
        <v>P, S, T &amp; D Plant - Commodity</v>
      </c>
      <c r="I774" s="42">
        <f>'Dep. Res. Class'!L$244</f>
        <v>0</v>
      </c>
      <c r="J774" s="135">
        <f t="shared" si="445"/>
        <v>0</v>
      </c>
      <c r="K774" s="135">
        <f t="shared" si="446"/>
        <v>0</v>
      </c>
      <c r="L774" s="135">
        <f t="shared" si="447"/>
        <v>0</v>
      </c>
      <c r="M774" s="135">
        <f t="shared" si="448"/>
        <v>0</v>
      </c>
      <c r="N774" s="135">
        <f t="shared" si="449"/>
        <v>0</v>
      </c>
      <c r="O774" s="135">
        <f t="shared" si="450"/>
        <v>0</v>
      </c>
      <c r="P774" s="135">
        <f t="shared" si="451"/>
        <v>0</v>
      </c>
      <c r="Q774" s="135">
        <f t="shared" si="452"/>
        <v>0</v>
      </c>
      <c r="R774" s="135">
        <f t="shared" si="453"/>
        <v>0</v>
      </c>
      <c r="S774" s="135">
        <f t="shared" si="454"/>
        <v>0</v>
      </c>
      <c r="T774" s="135">
        <f t="shared" si="455"/>
        <v>0</v>
      </c>
      <c r="U774" s="135">
        <f t="shared" si="456"/>
        <v>0</v>
      </c>
      <c r="V774" s="135">
        <f t="shared" si="457"/>
        <v>0</v>
      </c>
      <c r="W774" s="135">
        <f t="shared" si="458"/>
        <v>0</v>
      </c>
      <c r="X774" s="135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 x14ac:dyDescent="0.2">
      <c r="A775" s="44">
        <f t="shared" si="440"/>
        <v>752</v>
      </c>
      <c r="B775" s="44"/>
      <c r="C775" s="138">
        <v>39400</v>
      </c>
      <c r="E775" s="137" t="s">
        <v>301</v>
      </c>
      <c r="G775" s="43">
        <v>6.6</v>
      </c>
      <c r="H775" s="135" t="str">
        <f t="shared" si="444"/>
        <v>P, S, T &amp; D Plant - Commodity</v>
      </c>
      <c r="I775" s="42">
        <f>'Dep. Res. Class'!L$245</f>
        <v>40.240092919133822</v>
      </c>
      <c r="J775" s="135">
        <f t="shared" si="445"/>
        <v>15.236070689684876</v>
      </c>
      <c r="K775" s="135">
        <f t="shared" si="446"/>
        <v>9.4277397949186561</v>
      </c>
      <c r="L775" s="135">
        <f t="shared" si="447"/>
        <v>0.51555650119757412</v>
      </c>
      <c r="M775" s="135">
        <f t="shared" si="448"/>
        <v>7.3973480584985438</v>
      </c>
      <c r="N775" s="135">
        <f t="shared" si="449"/>
        <v>7.6633778748341692</v>
      </c>
      <c r="O775" s="135">
        <f t="shared" si="450"/>
        <v>0</v>
      </c>
      <c r="P775" s="135">
        <f t="shared" si="451"/>
        <v>0</v>
      </c>
      <c r="Q775" s="135">
        <f t="shared" si="452"/>
        <v>0</v>
      </c>
      <c r="R775" s="135">
        <f t="shared" si="453"/>
        <v>0</v>
      </c>
      <c r="S775" s="135">
        <f t="shared" si="454"/>
        <v>0</v>
      </c>
      <c r="T775" s="135">
        <f t="shared" si="455"/>
        <v>0</v>
      </c>
      <c r="U775" s="135">
        <f t="shared" si="456"/>
        <v>0</v>
      </c>
      <c r="V775" s="135">
        <f t="shared" si="457"/>
        <v>0</v>
      </c>
      <c r="W775" s="135">
        <f t="shared" si="458"/>
        <v>0</v>
      </c>
      <c r="X775" s="135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 x14ac:dyDescent="0.2">
      <c r="A776" s="44">
        <f t="shared" si="440"/>
        <v>753</v>
      </c>
      <c r="B776" s="44"/>
      <c r="C776" s="138">
        <v>39500</v>
      </c>
      <c r="E776" s="137" t="s">
        <v>443</v>
      </c>
      <c r="G776" s="43">
        <v>6.6</v>
      </c>
      <c r="H776" s="135" t="str">
        <f t="shared" si="444"/>
        <v>P, S, T &amp; D Plant - Commodity</v>
      </c>
      <c r="I776" s="42">
        <f>'Dep. Res. Class'!L$246</f>
        <v>4.6885106855045047</v>
      </c>
      <c r="J776" s="135">
        <f t="shared" si="445"/>
        <v>1.7752066422223156</v>
      </c>
      <c r="K776" s="135">
        <f t="shared" si="446"/>
        <v>1.0984581685102042</v>
      </c>
      <c r="L776" s="135">
        <f t="shared" si="447"/>
        <v>6.006924908706629E-2</v>
      </c>
      <c r="M776" s="135">
        <f t="shared" si="448"/>
        <v>0.86189029151508656</v>
      </c>
      <c r="N776" s="135">
        <f t="shared" si="449"/>
        <v>0.89288633416983176</v>
      </c>
      <c r="O776" s="135">
        <f t="shared" si="450"/>
        <v>0</v>
      </c>
      <c r="P776" s="135">
        <f t="shared" si="451"/>
        <v>0</v>
      </c>
      <c r="Q776" s="135">
        <f t="shared" si="452"/>
        <v>0</v>
      </c>
      <c r="R776" s="135">
        <f t="shared" si="453"/>
        <v>0</v>
      </c>
      <c r="S776" s="135">
        <f t="shared" si="454"/>
        <v>0</v>
      </c>
      <c r="T776" s="135">
        <f t="shared" si="455"/>
        <v>0</v>
      </c>
      <c r="U776" s="135">
        <f t="shared" si="456"/>
        <v>0</v>
      </c>
      <c r="V776" s="135">
        <f t="shared" si="457"/>
        <v>0</v>
      </c>
      <c r="W776" s="135">
        <f t="shared" si="458"/>
        <v>0</v>
      </c>
      <c r="X776" s="135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 x14ac:dyDescent="0.2">
      <c r="A777" s="44">
        <f t="shared" si="440"/>
        <v>754</v>
      </c>
      <c r="B777" s="44"/>
      <c r="C777" s="138">
        <v>39603</v>
      </c>
      <c r="E777" s="137" t="s">
        <v>303</v>
      </c>
      <c r="G777" s="43">
        <v>6.6</v>
      </c>
      <c r="H777" s="135" t="str">
        <f t="shared" si="444"/>
        <v>P, S, T &amp; D Plant - Commodity</v>
      </c>
      <c r="I777" s="42">
        <f>'Dep. Res. Class'!L$247</f>
        <v>0</v>
      </c>
      <c r="J777" s="135">
        <f t="shared" si="445"/>
        <v>0</v>
      </c>
      <c r="K777" s="135">
        <f t="shared" si="446"/>
        <v>0</v>
      </c>
      <c r="L777" s="135">
        <f t="shared" si="447"/>
        <v>0</v>
      </c>
      <c r="M777" s="135">
        <f t="shared" si="448"/>
        <v>0</v>
      </c>
      <c r="N777" s="135">
        <f t="shared" si="449"/>
        <v>0</v>
      </c>
      <c r="O777" s="135">
        <f t="shared" si="450"/>
        <v>0</v>
      </c>
      <c r="P777" s="135">
        <f t="shared" si="451"/>
        <v>0</v>
      </c>
      <c r="Q777" s="135">
        <f t="shared" si="452"/>
        <v>0</v>
      </c>
      <c r="R777" s="135">
        <f t="shared" si="453"/>
        <v>0</v>
      </c>
      <c r="S777" s="135">
        <f t="shared" si="454"/>
        <v>0</v>
      </c>
      <c r="T777" s="135">
        <f t="shared" si="455"/>
        <v>0</v>
      </c>
      <c r="U777" s="135">
        <f t="shared" si="456"/>
        <v>0</v>
      </c>
      <c r="V777" s="135">
        <f t="shared" si="457"/>
        <v>0</v>
      </c>
      <c r="W777" s="135">
        <f t="shared" si="458"/>
        <v>0</v>
      </c>
      <c r="X777" s="135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 x14ac:dyDescent="0.2">
      <c r="A778" s="44">
        <f t="shared" si="440"/>
        <v>755</v>
      </c>
      <c r="B778" s="44"/>
      <c r="C778" s="136">
        <v>39604</v>
      </c>
      <c r="E778" s="137" t="s">
        <v>304</v>
      </c>
      <c r="G778" s="43">
        <v>6.6</v>
      </c>
      <c r="H778" s="135" t="str">
        <f t="shared" si="444"/>
        <v>P, S, T &amp; D Plant - Commodity</v>
      </c>
      <c r="I778" s="42">
        <f>'Dep. Res. Class'!L$248</f>
        <v>0</v>
      </c>
      <c r="J778" s="135">
        <f t="shared" si="445"/>
        <v>0</v>
      </c>
      <c r="K778" s="135">
        <f t="shared" si="446"/>
        <v>0</v>
      </c>
      <c r="L778" s="135">
        <f t="shared" si="447"/>
        <v>0</v>
      </c>
      <c r="M778" s="135">
        <f t="shared" si="448"/>
        <v>0</v>
      </c>
      <c r="N778" s="135">
        <f t="shared" si="449"/>
        <v>0</v>
      </c>
      <c r="O778" s="135">
        <f t="shared" si="450"/>
        <v>0</v>
      </c>
      <c r="P778" s="135">
        <f t="shared" si="451"/>
        <v>0</v>
      </c>
      <c r="Q778" s="135">
        <f t="shared" si="452"/>
        <v>0</v>
      </c>
      <c r="R778" s="135">
        <f t="shared" si="453"/>
        <v>0</v>
      </c>
      <c r="S778" s="135">
        <f t="shared" si="454"/>
        <v>0</v>
      </c>
      <c r="T778" s="135">
        <f t="shared" si="455"/>
        <v>0</v>
      </c>
      <c r="U778" s="135">
        <f t="shared" si="456"/>
        <v>0</v>
      </c>
      <c r="V778" s="135">
        <f t="shared" si="457"/>
        <v>0</v>
      </c>
      <c r="W778" s="135">
        <f t="shared" si="458"/>
        <v>0</v>
      </c>
      <c r="X778" s="135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 x14ac:dyDescent="0.2">
      <c r="A779" s="44">
        <f t="shared" si="440"/>
        <v>756</v>
      </c>
      <c r="B779" s="44"/>
      <c r="C779" s="136">
        <v>39605</v>
      </c>
      <c r="E779" s="140" t="s">
        <v>305</v>
      </c>
      <c r="G779" s="43">
        <v>6.6</v>
      </c>
      <c r="H779" s="135" t="str">
        <f t="shared" si="444"/>
        <v>P, S, T &amp; D Plant - Commodity</v>
      </c>
      <c r="I779" s="42">
        <f>'Dep. Res. Class'!L$249</f>
        <v>0</v>
      </c>
      <c r="J779" s="135">
        <f t="shared" si="445"/>
        <v>0</v>
      </c>
      <c r="K779" s="135">
        <f t="shared" si="446"/>
        <v>0</v>
      </c>
      <c r="L779" s="135">
        <f t="shared" si="447"/>
        <v>0</v>
      </c>
      <c r="M779" s="135">
        <f t="shared" si="448"/>
        <v>0</v>
      </c>
      <c r="N779" s="135">
        <f t="shared" si="449"/>
        <v>0</v>
      </c>
      <c r="O779" s="135">
        <f t="shared" si="450"/>
        <v>0</v>
      </c>
      <c r="P779" s="135">
        <f t="shared" si="451"/>
        <v>0</v>
      </c>
      <c r="Q779" s="135">
        <f t="shared" si="452"/>
        <v>0</v>
      </c>
      <c r="R779" s="135">
        <f t="shared" si="453"/>
        <v>0</v>
      </c>
      <c r="S779" s="135">
        <f t="shared" si="454"/>
        <v>0</v>
      </c>
      <c r="T779" s="135">
        <f t="shared" si="455"/>
        <v>0</v>
      </c>
      <c r="U779" s="135">
        <f t="shared" si="456"/>
        <v>0</v>
      </c>
      <c r="V779" s="135">
        <f t="shared" si="457"/>
        <v>0</v>
      </c>
      <c r="W779" s="135">
        <f t="shared" si="458"/>
        <v>0</v>
      </c>
      <c r="X779" s="135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 x14ac:dyDescent="0.2">
      <c r="A780" s="44">
        <f t="shared" si="440"/>
        <v>757</v>
      </c>
      <c r="B780" s="44"/>
      <c r="C780" s="136">
        <v>39700</v>
      </c>
      <c r="E780" s="137" t="s">
        <v>306</v>
      </c>
      <c r="G780" s="43">
        <v>6.6</v>
      </c>
      <c r="H780" s="135" t="str">
        <f t="shared" si="444"/>
        <v>P, S, T &amp; D Plant - Commodity</v>
      </c>
      <c r="I780" s="42">
        <f>'Dep. Res. Class'!L$250</f>
        <v>772.93952639926442</v>
      </c>
      <c r="J780" s="135">
        <f t="shared" si="445"/>
        <v>292.6574072961717</v>
      </c>
      <c r="K780" s="135">
        <f t="shared" si="446"/>
        <v>181.0898584837756</v>
      </c>
      <c r="L780" s="135">
        <f t="shared" si="447"/>
        <v>9.9029094855353623</v>
      </c>
      <c r="M780" s="135">
        <f t="shared" si="448"/>
        <v>142.08969935622747</v>
      </c>
      <c r="N780" s="135">
        <f t="shared" si="449"/>
        <v>147.19965177755424</v>
      </c>
      <c r="O780" s="135">
        <f t="shared" si="450"/>
        <v>0</v>
      </c>
      <c r="P780" s="135">
        <f t="shared" si="451"/>
        <v>0</v>
      </c>
      <c r="Q780" s="135">
        <f t="shared" si="452"/>
        <v>0</v>
      </c>
      <c r="R780" s="135">
        <f t="shared" si="453"/>
        <v>0</v>
      </c>
      <c r="S780" s="135">
        <f t="shared" si="454"/>
        <v>0</v>
      </c>
      <c r="T780" s="135">
        <f t="shared" si="455"/>
        <v>0</v>
      </c>
      <c r="U780" s="135">
        <f t="shared" si="456"/>
        <v>0</v>
      </c>
      <c r="V780" s="135">
        <f t="shared" si="457"/>
        <v>0</v>
      </c>
      <c r="W780" s="135">
        <f t="shared" si="458"/>
        <v>0</v>
      </c>
      <c r="X780" s="135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 x14ac:dyDescent="0.2">
      <c r="A781" s="44">
        <f t="shared" si="440"/>
        <v>758</v>
      </c>
      <c r="B781" s="44"/>
      <c r="C781" s="136">
        <v>39701</v>
      </c>
      <c r="E781" s="137" t="s">
        <v>307</v>
      </c>
      <c r="G781" s="43">
        <v>6.6</v>
      </c>
      <c r="H781" s="135" t="str">
        <f t="shared" si="444"/>
        <v>P, S, T &amp; D Plant - Commodity</v>
      </c>
      <c r="I781" s="42">
        <f>'Dep. Res. Class'!L$251</f>
        <v>0</v>
      </c>
      <c r="J781" s="135">
        <f t="shared" si="445"/>
        <v>0</v>
      </c>
      <c r="K781" s="135">
        <f t="shared" si="446"/>
        <v>0</v>
      </c>
      <c r="L781" s="135">
        <f t="shared" si="447"/>
        <v>0</v>
      </c>
      <c r="M781" s="135">
        <f t="shared" si="448"/>
        <v>0</v>
      </c>
      <c r="N781" s="135">
        <f t="shared" si="449"/>
        <v>0</v>
      </c>
      <c r="O781" s="135">
        <f t="shared" si="450"/>
        <v>0</v>
      </c>
      <c r="P781" s="135">
        <f t="shared" si="451"/>
        <v>0</v>
      </c>
      <c r="Q781" s="135">
        <f t="shared" si="452"/>
        <v>0</v>
      </c>
      <c r="R781" s="135">
        <f t="shared" si="453"/>
        <v>0</v>
      </c>
      <c r="S781" s="135">
        <f t="shared" si="454"/>
        <v>0</v>
      </c>
      <c r="T781" s="135">
        <f t="shared" si="455"/>
        <v>0</v>
      </c>
      <c r="U781" s="135">
        <f t="shared" si="456"/>
        <v>0</v>
      </c>
      <c r="V781" s="135">
        <f t="shared" si="457"/>
        <v>0</v>
      </c>
      <c r="W781" s="135">
        <f t="shared" si="458"/>
        <v>0</v>
      </c>
      <c r="X781" s="135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 x14ac:dyDescent="0.2">
      <c r="A782" s="44">
        <f t="shared" si="440"/>
        <v>759</v>
      </c>
      <c r="B782" s="44"/>
      <c r="C782" s="136">
        <v>39702</v>
      </c>
      <c r="E782" s="137" t="s">
        <v>308</v>
      </c>
      <c r="G782" s="43">
        <v>6.6</v>
      </c>
      <c r="H782" s="135" t="str">
        <f t="shared" si="444"/>
        <v>P, S, T &amp; D Plant - Commodity</v>
      </c>
      <c r="I782" s="42">
        <f>'Dep. Res. Class'!L$252</f>
        <v>0</v>
      </c>
      <c r="J782" s="135">
        <f t="shared" si="445"/>
        <v>0</v>
      </c>
      <c r="K782" s="135">
        <f t="shared" si="446"/>
        <v>0</v>
      </c>
      <c r="L782" s="135">
        <f t="shared" si="447"/>
        <v>0</v>
      </c>
      <c r="M782" s="135">
        <f t="shared" si="448"/>
        <v>0</v>
      </c>
      <c r="N782" s="135">
        <f t="shared" si="449"/>
        <v>0</v>
      </c>
      <c r="O782" s="135">
        <f t="shared" si="450"/>
        <v>0</v>
      </c>
      <c r="P782" s="135">
        <f t="shared" si="451"/>
        <v>0</v>
      </c>
      <c r="Q782" s="135">
        <f t="shared" si="452"/>
        <v>0</v>
      </c>
      <c r="R782" s="135">
        <f t="shared" si="453"/>
        <v>0</v>
      </c>
      <c r="S782" s="135">
        <f t="shared" si="454"/>
        <v>0</v>
      </c>
      <c r="T782" s="135">
        <f t="shared" si="455"/>
        <v>0</v>
      </c>
      <c r="U782" s="135">
        <f t="shared" si="456"/>
        <v>0</v>
      </c>
      <c r="V782" s="135">
        <f t="shared" si="457"/>
        <v>0</v>
      </c>
      <c r="W782" s="135">
        <f t="shared" si="458"/>
        <v>0</v>
      </c>
      <c r="X782" s="135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 x14ac:dyDescent="0.2">
      <c r="A783" s="44">
        <f t="shared" si="440"/>
        <v>760</v>
      </c>
      <c r="B783" s="44"/>
      <c r="C783" s="136">
        <v>39705</v>
      </c>
      <c r="E783" s="137" t="s">
        <v>309</v>
      </c>
      <c r="G783" s="43">
        <v>6.6</v>
      </c>
      <c r="H783" s="135" t="str">
        <f t="shared" si="444"/>
        <v>P, S, T &amp; D Plant - Commodity</v>
      </c>
      <c r="I783" s="42">
        <f>'Dep. Res. Class'!L$253</f>
        <v>0</v>
      </c>
      <c r="J783" s="135">
        <f t="shared" si="445"/>
        <v>0</v>
      </c>
      <c r="K783" s="135">
        <f t="shared" si="446"/>
        <v>0</v>
      </c>
      <c r="L783" s="135">
        <f t="shared" si="447"/>
        <v>0</v>
      </c>
      <c r="M783" s="135">
        <f t="shared" si="448"/>
        <v>0</v>
      </c>
      <c r="N783" s="135">
        <f t="shared" si="449"/>
        <v>0</v>
      </c>
      <c r="O783" s="135">
        <f t="shared" si="450"/>
        <v>0</v>
      </c>
      <c r="P783" s="135">
        <f t="shared" si="451"/>
        <v>0</v>
      </c>
      <c r="Q783" s="135">
        <f t="shared" si="452"/>
        <v>0</v>
      </c>
      <c r="R783" s="135">
        <f t="shared" si="453"/>
        <v>0</v>
      </c>
      <c r="S783" s="135">
        <f t="shared" si="454"/>
        <v>0</v>
      </c>
      <c r="T783" s="135">
        <f t="shared" si="455"/>
        <v>0</v>
      </c>
      <c r="U783" s="135">
        <f t="shared" si="456"/>
        <v>0</v>
      </c>
      <c r="V783" s="135">
        <f t="shared" si="457"/>
        <v>0</v>
      </c>
      <c r="W783" s="135">
        <f t="shared" si="458"/>
        <v>0</v>
      </c>
      <c r="X783" s="135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 x14ac:dyDescent="0.2">
      <c r="A784" s="44">
        <f t="shared" si="440"/>
        <v>761</v>
      </c>
      <c r="B784" s="44"/>
      <c r="C784" s="136">
        <v>39800</v>
      </c>
      <c r="E784" s="137" t="s">
        <v>310</v>
      </c>
      <c r="G784" s="43">
        <v>6.6</v>
      </c>
      <c r="H784" s="135" t="str">
        <f t="shared" si="444"/>
        <v>P, S, T &amp; D Plant - Commodity</v>
      </c>
      <c r="I784" s="42">
        <f>'Dep. Res. Class'!L$254</f>
        <v>53.544650871028715</v>
      </c>
      <c r="J784" s="135">
        <f t="shared" si="445"/>
        <v>20.273563666091327</v>
      </c>
      <c r="K784" s="135">
        <f t="shared" si="446"/>
        <v>12.544827787457539</v>
      </c>
      <c r="L784" s="135">
        <f t="shared" si="447"/>
        <v>0.68601464008516544</v>
      </c>
      <c r="M784" s="135">
        <f t="shared" si="448"/>
        <v>9.8431288406754636</v>
      </c>
      <c r="N784" s="135">
        <f t="shared" si="449"/>
        <v>10.197115936719216</v>
      </c>
      <c r="O784" s="135">
        <f t="shared" si="450"/>
        <v>0</v>
      </c>
      <c r="P784" s="135">
        <f t="shared" si="451"/>
        <v>0</v>
      </c>
      <c r="Q784" s="135">
        <f t="shared" si="452"/>
        <v>0</v>
      </c>
      <c r="R784" s="135">
        <f t="shared" si="453"/>
        <v>0</v>
      </c>
      <c r="S784" s="135">
        <f t="shared" si="454"/>
        <v>0</v>
      </c>
      <c r="T784" s="135">
        <f t="shared" si="455"/>
        <v>0</v>
      </c>
      <c r="U784" s="135">
        <f t="shared" si="456"/>
        <v>0</v>
      </c>
      <c r="V784" s="135">
        <f t="shared" si="457"/>
        <v>0</v>
      </c>
      <c r="W784" s="135">
        <f t="shared" si="458"/>
        <v>0</v>
      </c>
      <c r="X784" s="135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 x14ac:dyDescent="0.2">
      <c r="A785" s="44">
        <f t="shared" si="440"/>
        <v>762</v>
      </c>
      <c r="B785" s="44"/>
      <c r="C785" s="136">
        <v>39900</v>
      </c>
      <c r="E785" s="137" t="s">
        <v>311</v>
      </c>
      <c r="G785" s="43">
        <v>6.6</v>
      </c>
      <c r="H785" s="135" t="str">
        <f t="shared" si="444"/>
        <v>P, S, T &amp; D Plant - Commodity</v>
      </c>
      <c r="I785" s="42">
        <f>'Dep. Res. Class'!L$255</f>
        <v>350.01987234121162</v>
      </c>
      <c r="J785" s="135">
        <f t="shared" si="445"/>
        <v>132.52771380280325</v>
      </c>
      <c r="K785" s="135">
        <f t="shared" si="446"/>
        <v>82.005185378548575</v>
      </c>
      <c r="L785" s="135">
        <f t="shared" si="447"/>
        <v>4.4844583509411278</v>
      </c>
      <c r="M785" s="135">
        <f t="shared" si="448"/>
        <v>64.344255573724539</v>
      </c>
      <c r="N785" s="135">
        <f t="shared" si="449"/>
        <v>66.658259235194123</v>
      </c>
      <c r="O785" s="135">
        <f t="shared" si="450"/>
        <v>0</v>
      </c>
      <c r="P785" s="135">
        <f t="shared" si="451"/>
        <v>0</v>
      </c>
      <c r="Q785" s="135">
        <f t="shared" si="452"/>
        <v>0</v>
      </c>
      <c r="R785" s="135">
        <f t="shared" si="453"/>
        <v>0</v>
      </c>
      <c r="S785" s="135">
        <f t="shared" si="454"/>
        <v>0</v>
      </c>
      <c r="T785" s="135">
        <f t="shared" si="455"/>
        <v>0</v>
      </c>
      <c r="U785" s="135">
        <f t="shared" si="456"/>
        <v>0</v>
      </c>
      <c r="V785" s="135">
        <f t="shared" si="457"/>
        <v>0</v>
      </c>
      <c r="W785" s="135">
        <f t="shared" si="458"/>
        <v>0</v>
      </c>
      <c r="X785" s="135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 x14ac:dyDescent="0.2">
      <c r="A786" s="44">
        <f t="shared" si="440"/>
        <v>763</v>
      </c>
      <c r="B786" s="44"/>
      <c r="C786" s="136">
        <v>39901</v>
      </c>
      <c r="E786" s="137" t="s">
        <v>312</v>
      </c>
      <c r="G786" s="43">
        <v>6.6</v>
      </c>
      <c r="H786" s="135" t="str">
        <f t="shared" si="444"/>
        <v>P, S, T &amp; D Plant - Commodity</v>
      </c>
      <c r="I786" s="42">
        <f>'Dep. Res. Class'!L$256</f>
        <v>3724.2679841073332</v>
      </c>
      <c r="J786" s="135">
        <f t="shared" si="445"/>
        <v>1410.1162834593906</v>
      </c>
      <c r="K786" s="135">
        <f t="shared" si="446"/>
        <v>872.54841958913573</v>
      </c>
      <c r="L786" s="135">
        <f t="shared" si="447"/>
        <v>47.71536127580714</v>
      </c>
      <c r="M786" s="135">
        <f t="shared" si="448"/>
        <v>684.63327350978886</v>
      </c>
      <c r="N786" s="135">
        <f t="shared" si="449"/>
        <v>709.25464627321071</v>
      </c>
      <c r="O786" s="135">
        <f t="shared" si="450"/>
        <v>0</v>
      </c>
      <c r="P786" s="135">
        <f t="shared" si="451"/>
        <v>0</v>
      </c>
      <c r="Q786" s="135">
        <f t="shared" si="452"/>
        <v>0</v>
      </c>
      <c r="R786" s="135">
        <f t="shared" si="453"/>
        <v>0</v>
      </c>
      <c r="S786" s="135">
        <f t="shared" si="454"/>
        <v>0</v>
      </c>
      <c r="T786" s="135">
        <f t="shared" si="455"/>
        <v>0</v>
      </c>
      <c r="U786" s="135">
        <f t="shared" si="456"/>
        <v>0</v>
      </c>
      <c r="V786" s="135">
        <f t="shared" si="457"/>
        <v>0</v>
      </c>
      <c r="W786" s="135">
        <f t="shared" si="458"/>
        <v>0</v>
      </c>
      <c r="X786" s="135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 x14ac:dyDescent="0.2">
      <c r="A787" s="44">
        <f t="shared" si="440"/>
        <v>764</v>
      </c>
      <c r="B787" s="44"/>
      <c r="C787" s="136">
        <v>39902</v>
      </c>
      <c r="E787" s="137" t="s">
        <v>313</v>
      </c>
      <c r="G787" s="43">
        <v>6.6</v>
      </c>
      <c r="H787" s="135" t="str">
        <f t="shared" si="444"/>
        <v>P, S, T &amp; D Plant - Commodity</v>
      </c>
      <c r="I787" s="42">
        <f>'Dep. Res. Class'!L$257</f>
        <v>852.04603517523412</v>
      </c>
      <c r="J787" s="135">
        <f t="shared" si="445"/>
        <v>322.60943454787207</v>
      </c>
      <c r="K787" s="135">
        <f t="shared" si="446"/>
        <v>199.6235030835293</v>
      </c>
      <c r="L787" s="135">
        <f t="shared" si="447"/>
        <v>10.91642292270493</v>
      </c>
      <c r="M787" s="135">
        <f t="shared" si="448"/>
        <v>156.63187201682462</v>
      </c>
      <c r="N787" s="135">
        <f t="shared" si="449"/>
        <v>162.26480260430313</v>
      </c>
      <c r="O787" s="135">
        <f t="shared" si="450"/>
        <v>0</v>
      </c>
      <c r="P787" s="135">
        <f t="shared" si="451"/>
        <v>0</v>
      </c>
      <c r="Q787" s="135">
        <f t="shared" si="452"/>
        <v>0</v>
      </c>
      <c r="R787" s="135">
        <f t="shared" si="453"/>
        <v>0</v>
      </c>
      <c r="S787" s="135">
        <f t="shared" si="454"/>
        <v>0</v>
      </c>
      <c r="T787" s="135">
        <f t="shared" si="455"/>
        <v>0</v>
      </c>
      <c r="U787" s="135">
        <f t="shared" si="456"/>
        <v>0</v>
      </c>
      <c r="V787" s="135">
        <f t="shared" si="457"/>
        <v>0</v>
      </c>
      <c r="W787" s="135">
        <f t="shared" si="458"/>
        <v>0</v>
      </c>
      <c r="X787" s="135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 x14ac:dyDescent="0.2">
      <c r="A788" s="44">
        <f t="shared" si="440"/>
        <v>765</v>
      </c>
      <c r="B788" s="44"/>
      <c r="C788" s="136">
        <v>39903</v>
      </c>
      <c r="E788" s="137" t="s">
        <v>314</v>
      </c>
      <c r="G788" s="43">
        <v>6.6</v>
      </c>
      <c r="H788" s="135" t="str">
        <f t="shared" si="444"/>
        <v>P, S, T &amp; D Plant - Commodity</v>
      </c>
      <c r="I788" s="42">
        <f>'Dep. Res. Class'!L$258</f>
        <v>252.92573655206391</v>
      </c>
      <c r="J788" s="135">
        <f t="shared" si="445"/>
        <v>95.765047289826427</v>
      </c>
      <c r="K788" s="135">
        <f t="shared" si="446"/>
        <v>59.257269520796441</v>
      </c>
      <c r="L788" s="135">
        <f t="shared" si="447"/>
        <v>3.2404872439446715</v>
      </c>
      <c r="M788" s="135">
        <f t="shared" si="448"/>
        <v>46.4954121748086</v>
      </c>
      <c r="N788" s="135">
        <f t="shared" si="449"/>
        <v>48.167520322687764</v>
      </c>
      <c r="O788" s="135">
        <f t="shared" si="450"/>
        <v>0</v>
      </c>
      <c r="P788" s="135">
        <f t="shared" si="451"/>
        <v>0</v>
      </c>
      <c r="Q788" s="135">
        <f t="shared" si="452"/>
        <v>0</v>
      </c>
      <c r="R788" s="135">
        <f t="shared" si="453"/>
        <v>0</v>
      </c>
      <c r="S788" s="135">
        <f t="shared" si="454"/>
        <v>0</v>
      </c>
      <c r="T788" s="135">
        <f t="shared" si="455"/>
        <v>0</v>
      </c>
      <c r="U788" s="135">
        <f t="shared" si="456"/>
        <v>0</v>
      </c>
      <c r="V788" s="135">
        <f t="shared" si="457"/>
        <v>0</v>
      </c>
      <c r="W788" s="135">
        <f t="shared" si="458"/>
        <v>0</v>
      </c>
      <c r="X788" s="135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 x14ac:dyDescent="0.2">
      <c r="A789" s="44">
        <f t="shared" si="440"/>
        <v>766</v>
      </c>
      <c r="B789" s="44"/>
      <c r="C789" s="136">
        <v>39904</v>
      </c>
      <c r="E789" s="137" t="s">
        <v>315</v>
      </c>
      <c r="G789" s="43">
        <v>6.6</v>
      </c>
      <c r="H789" s="135" t="str">
        <f t="shared" si="444"/>
        <v>P, S, T &amp; D Plant - Commodity</v>
      </c>
      <c r="I789" s="42">
        <f>'Dep. Res. Class'!L$259</f>
        <v>0</v>
      </c>
      <c r="J789" s="135">
        <f t="shared" si="445"/>
        <v>0</v>
      </c>
      <c r="K789" s="135">
        <f t="shared" si="446"/>
        <v>0</v>
      </c>
      <c r="L789" s="135">
        <f t="shared" si="447"/>
        <v>0</v>
      </c>
      <c r="M789" s="135">
        <f t="shared" si="448"/>
        <v>0</v>
      </c>
      <c r="N789" s="135">
        <f t="shared" si="449"/>
        <v>0</v>
      </c>
      <c r="O789" s="135">
        <f t="shared" si="450"/>
        <v>0</v>
      </c>
      <c r="P789" s="135">
        <f t="shared" si="451"/>
        <v>0</v>
      </c>
      <c r="Q789" s="135">
        <f t="shared" si="452"/>
        <v>0</v>
      </c>
      <c r="R789" s="135">
        <f t="shared" si="453"/>
        <v>0</v>
      </c>
      <c r="S789" s="135">
        <f t="shared" si="454"/>
        <v>0</v>
      </c>
      <c r="T789" s="135">
        <f t="shared" si="455"/>
        <v>0</v>
      </c>
      <c r="U789" s="135">
        <f t="shared" si="456"/>
        <v>0</v>
      </c>
      <c r="V789" s="135">
        <f t="shared" si="457"/>
        <v>0</v>
      </c>
      <c r="W789" s="135">
        <f t="shared" si="458"/>
        <v>0</v>
      </c>
      <c r="X789" s="135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 x14ac:dyDescent="0.2">
      <c r="A790" s="44">
        <f t="shared" si="440"/>
        <v>767</v>
      </c>
      <c r="B790" s="44"/>
      <c r="C790" s="136">
        <v>39905</v>
      </c>
      <c r="E790" s="137" t="s">
        <v>316</v>
      </c>
      <c r="G790" s="43">
        <v>6.6</v>
      </c>
      <c r="H790" s="135" t="str">
        <f t="shared" si="444"/>
        <v>P, S, T &amp; D Plant - Commodity</v>
      </c>
      <c r="I790" s="42">
        <f>'Dep. Res. Class'!L$260</f>
        <v>0</v>
      </c>
      <c r="J790" s="135">
        <f t="shared" si="445"/>
        <v>0</v>
      </c>
      <c r="K790" s="135">
        <f t="shared" si="446"/>
        <v>0</v>
      </c>
      <c r="L790" s="135">
        <f t="shared" si="447"/>
        <v>0</v>
      </c>
      <c r="M790" s="135">
        <f t="shared" si="448"/>
        <v>0</v>
      </c>
      <c r="N790" s="135">
        <f t="shared" si="449"/>
        <v>0</v>
      </c>
      <c r="O790" s="135">
        <f t="shared" si="450"/>
        <v>0</v>
      </c>
      <c r="P790" s="135">
        <f t="shared" si="451"/>
        <v>0</v>
      </c>
      <c r="Q790" s="135">
        <f t="shared" si="452"/>
        <v>0</v>
      </c>
      <c r="R790" s="135">
        <f t="shared" si="453"/>
        <v>0</v>
      </c>
      <c r="S790" s="135">
        <f t="shared" si="454"/>
        <v>0</v>
      </c>
      <c r="T790" s="135">
        <f t="shared" si="455"/>
        <v>0</v>
      </c>
      <c r="U790" s="135">
        <f t="shared" si="456"/>
        <v>0</v>
      </c>
      <c r="V790" s="135">
        <f t="shared" si="457"/>
        <v>0</v>
      </c>
      <c r="W790" s="135">
        <f t="shared" si="458"/>
        <v>0</v>
      </c>
      <c r="X790" s="135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 x14ac:dyDescent="0.2">
      <c r="A791" s="44">
        <f t="shared" si="440"/>
        <v>768</v>
      </c>
      <c r="B791" s="44"/>
      <c r="C791" s="136">
        <v>39906</v>
      </c>
      <c r="E791" s="137" t="s">
        <v>317</v>
      </c>
      <c r="G791" s="43">
        <v>6.6</v>
      </c>
      <c r="H791" s="135" t="str">
        <f t="shared" si="444"/>
        <v>P, S, T &amp; D Plant - Commodity</v>
      </c>
      <c r="I791" s="42">
        <f>'Dep. Res. Class'!L$261</f>
        <v>483.24841389903889</v>
      </c>
      <c r="J791" s="135">
        <f t="shared" si="445"/>
        <v>182.97191832136403</v>
      </c>
      <c r="K791" s="135">
        <f t="shared" si="446"/>
        <v>113.218930972721</v>
      </c>
      <c r="L791" s="135">
        <f t="shared" si="447"/>
        <v>6.1913838514175197</v>
      </c>
      <c r="M791" s="135">
        <f t="shared" si="448"/>
        <v>88.835697360648723</v>
      </c>
      <c r="N791" s="135">
        <f t="shared" si="449"/>
        <v>92.030483392887618</v>
      </c>
      <c r="O791" s="135">
        <f t="shared" si="450"/>
        <v>0</v>
      </c>
      <c r="P791" s="135">
        <f t="shared" si="451"/>
        <v>0</v>
      </c>
      <c r="Q791" s="135">
        <f t="shared" si="452"/>
        <v>0</v>
      </c>
      <c r="R791" s="135">
        <f t="shared" si="453"/>
        <v>0</v>
      </c>
      <c r="S791" s="135">
        <f t="shared" si="454"/>
        <v>0</v>
      </c>
      <c r="T791" s="135">
        <f t="shared" si="455"/>
        <v>0</v>
      </c>
      <c r="U791" s="135">
        <f t="shared" si="456"/>
        <v>0</v>
      </c>
      <c r="V791" s="135">
        <f t="shared" si="457"/>
        <v>0</v>
      </c>
      <c r="W791" s="135">
        <f t="shared" si="458"/>
        <v>0</v>
      </c>
      <c r="X791" s="135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 x14ac:dyDescent="0.2">
      <c r="A792" s="44">
        <f t="shared" si="440"/>
        <v>769</v>
      </c>
      <c r="B792" s="44"/>
      <c r="C792" s="136">
        <v>39907</v>
      </c>
      <c r="E792" s="137" t="s">
        <v>318</v>
      </c>
      <c r="G792" s="43">
        <v>6.6</v>
      </c>
      <c r="H792" s="135" t="str">
        <f t="shared" si="444"/>
        <v>P, S, T &amp; D Plant - Commodity</v>
      </c>
      <c r="I792" s="42">
        <f>'Dep. Res. Class'!L$262</f>
        <v>112.01549322861528</v>
      </c>
      <c r="J792" s="135">
        <f t="shared" si="445"/>
        <v>42.412326845288923</v>
      </c>
      <c r="K792" s="135">
        <f t="shared" si="446"/>
        <v>26.243799319278249</v>
      </c>
      <c r="L792" s="135">
        <f t="shared" si="447"/>
        <v>1.4351436982245551</v>
      </c>
      <c r="M792" s="135">
        <f t="shared" si="448"/>
        <v>20.591840904086318</v>
      </c>
      <c r="N792" s="135">
        <f t="shared" si="449"/>
        <v>21.332382461737236</v>
      </c>
      <c r="O792" s="135">
        <f t="shared" si="450"/>
        <v>0</v>
      </c>
      <c r="P792" s="135">
        <f t="shared" si="451"/>
        <v>0</v>
      </c>
      <c r="Q792" s="135">
        <f t="shared" si="452"/>
        <v>0</v>
      </c>
      <c r="R792" s="135">
        <f t="shared" si="453"/>
        <v>0</v>
      </c>
      <c r="S792" s="135">
        <f t="shared" si="454"/>
        <v>0</v>
      </c>
      <c r="T792" s="135">
        <f t="shared" si="455"/>
        <v>0</v>
      </c>
      <c r="U792" s="135">
        <f t="shared" si="456"/>
        <v>0</v>
      </c>
      <c r="V792" s="135">
        <f t="shared" si="457"/>
        <v>0</v>
      </c>
      <c r="W792" s="135">
        <f t="shared" si="458"/>
        <v>0</v>
      </c>
      <c r="X792" s="135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 x14ac:dyDescent="0.2">
      <c r="A793" s="44">
        <f t="shared" si="440"/>
        <v>770</v>
      </c>
      <c r="B793" s="44"/>
      <c r="C793" s="136">
        <v>39908</v>
      </c>
      <c r="E793" s="137" t="s">
        <v>319</v>
      </c>
      <c r="G793" s="43">
        <v>6.6</v>
      </c>
      <c r="H793" s="135" t="str">
        <f t="shared" si="444"/>
        <v>P, S, T &amp; D Plant - Commodity</v>
      </c>
      <c r="I793" s="42">
        <f>'Dep. Res. Class'!L$263</f>
        <v>22583.214506291853</v>
      </c>
      <c r="J793" s="135">
        <f t="shared" si="445"/>
        <v>8550.6624775852033</v>
      </c>
      <c r="K793" s="135">
        <f t="shared" si="446"/>
        <v>5290.9587094148019</v>
      </c>
      <c r="L793" s="135">
        <f t="shared" si="447"/>
        <v>289.33638597842344</v>
      </c>
      <c r="M793" s="135">
        <f t="shared" si="448"/>
        <v>4151.4789321806093</v>
      </c>
      <c r="N793" s="135">
        <f t="shared" si="449"/>
        <v>4300.7780011328132</v>
      </c>
      <c r="O793" s="135">
        <f t="shared" si="450"/>
        <v>0</v>
      </c>
      <c r="P793" s="135">
        <f t="shared" si="451"/>
        <v>0</v>
      </c>
      <c r="Q793" s="135">
        <f t="shared" si="452"/>
        <v>0</v>
      </c>
      <c r="R793" s="135">
        <f t="shared" si="453"/>
        <v>0</v>
      </c>
      <c r="S793" s="135">
        <f t="shared" si="454"/>
        <v>0</v>
      </c>
      <c r="T793" s="135">
        <f t="shared" si="455"/>
        <v>0</v>
      </c>
      <c r="U793" s="135">
        <f t="shared" si="456"/>
        <v>0</v>
      </c>
      <c r="V793" s="135">
        <f t="shared" si="457"/>
        <v>0</v>
      </c>
      <c r="W793" s="135">
        <f t="shared" si="458"/>
        <v>0</v>
      </c>
      <c r="X793" s="135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 x14ac:dyDescent="0.2">
      <c r="A794" s="44">
        <f t="shared" si="440"/>
        <v>771</v>
      </c>
      <c r="B794" s="44"/>
      <c r="C794" s="136">
        <v>39909</v>
      </c>
      <c r="E794" s="137" t="s">
        <v>320</v>
      </c>
      <c r="G794" s="43">
        <v>6.6</v>
      </c>
      <c r="H794" s="135" t="str">
        <f t="shared" si="444"/>
        <v>P, S, T &amp; D Plant - Commodity</v>
      </c>
      <c r="I794" s="42">
        <f>'Dep. Res. Class'!L$264</f>
        <v>53.57833811452258</v>
      </c>
      <c r="J794" s="135">
        <f t="shared" si="445"/>
        <v>20.286318637215391</v>
      </c>
      <c r="K794" s="135">
        <f t="shared" si="446"/>
        <v>12.552720278329925</v>
      </c>
      <c r="L794" s="135">
        <f t="shared" si="447"/>
        <v>0.6864462414093867</v>
      </c>
      <c r="M794" s="135">
        <f t="shared" si="448"/>
        <v>9.8493215765062754</v>
      </c>
      <c r="N794" s="135">
        <f t="shared" si="449"/>
        <v>10.2035313810616</v>
      </c>
      <c r="O794" s="135">
        <f t="shared" si="450"/>
        <v>0</v>
      </c>
      <c r="P794" s="135">
        <f t="shared" si="451"/>
        <v>0</v>
      </c>
      <c r="Q794" s="135">
        <f t="shared" si="452"/>
        <v>0</v>
      </c>
      <c r="R794" s="135">
        <f t="shared" si="453"/>
        <v>0</v>
      </c>
      <c r="S794" s="135">
        <f t="shared" si="454"/>
        <v>0</v>
      </c>
      <c r="T794" s="135">
        <f t="shared" si="455"/>
        <v>0</v>
      </c>
      <c r="U794" s="135">
        <f t="shared" si="456"/>
        <v>0</v>
      </c>
      <c r="V794" s="135">
        <f t="shared" si="457"/>
        <v>0</v>
      </c>
      <c r="W794" s="135">
        <f t="shared" si="458"/>
        <v>0</v>
      </c>
      <c r="X794" s="135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 x14ac:dyDescent="0.2">
      <c r="A795" s="44">
        <f t="shared" si="440"/>
        <v>772</v>
      </c>
      <c r="B795" s="44"/>
      <c r="C795" s="136">
        <v>39924</v>
      </c>
      <c r="E795" s="137" t="s">
        <v>321</v>
      </c>
      <c r="G795" s="43">
        <v>6.6</v>
      </c>
      <c r="H795" s="135" t="str">
        <f t="shared" si="444"/>
        <v>P, S, T &amp; D Plant - Commodity</v>
      </c>
      <c r="I795" s="42">
        <f>'Dep. Res. Class'!L$265</f>
        <v>0</v>
      </c>
      <c r="J795" s="135">
        <f t="shared" si="445"/>
        <v>0</v>
      </c>
      <c r="K795" s="135">
        <f t="shared" si="446"/>
        <v>0</v>
      </c>
      <c r="L795" s="135">
        <f t="shared" si="447"/>
        <v>0</v>
      </c>
      <c r="M795" s="135">
        <f t="shared" si="448"/>
        <v>0</v>
      </c>
      <c r="N795" s="135">
        <f t="shared" si="449"/>
        <v>0</v>
      </c>
      <c r="O795" s="135">
        <f t="shared" si="450"/>
        <v>0</v>
      </c>
      <c r="P795" s="135">
        <f t="shared" si="451"/>
        <v>0</v>
      </c>
      <c r="Q795" s="135">
        <f t="shared" si="452"/>
        <v>0</v>
      </c>
      <c r="R795" s="135">
        <f t="shared" si="453"/>
        <v>0</v>
      </c>
      <c r="S795" s="135">
        <f t="shared" si="454"/>
        <v>0</v>
      </c>
      <c r="T795" s="135">
        <f t="shared" si="455"/>
        <v>0</v>
      </c>
      <c r="U795" s="135">
        <f t="shared" si="456"/>
        <v>0</v>
      </c>
      <c r="V795" s="135">
        <f t="shared" si="457"/>
        <v>0</v>
      </c>
      <c r="W795" s="135">
        <f t="shared" si="458"/>
        <v>0</v>
      </c>
      <c r="X795" s="135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 x14ac:dyDescent="0.2">
      <c r="A796" s="44">
        <f t="shared" si="440"/>
        <v>773</v>
      </c>
      <c r="B796" s="44"/>
      <c r="C796" s="146"/>
      <c r="E796" s="137" t="s">
        <v>355</v>
      </c>
      <c r="G796" s="43">
        <v>6.6</v>
      </c>
      <c r="H796" s="135" t="str">
        <f t="shared" si="444"/>
        <v>P, S, T &amp; D Plant - Commodity</v>
      </c>
      <c r="I796" s="42">
        <f>'Dep. Res. Class'!L$266</f>
        <v>0</v>
      </c>
      <c r="J796" s="135">
        <f t="shared" si="445"/>
        <v>0</v>
      </c>
      <c r="K796" s="135">
        <f t="shared" si="446"/>
        <v>0</v>
      </c>
      <c r="L796" s="135">
        <f t="shared" si="447"/>
        <v>0</v>
      </c>
      <c r="M796" s="135">
        <f t="shared" si="448"/>
        <v>0</v>
      </c>
      <c r="N796" s="135">
        <f t="shared" si="449"/>
        <v>0</v>
      </c>
      <c r="O796" s="135">
        <f t="shared" si="450"/>
        <v>0</v>
      </c>
      <c r="P796" s="135">
        <f t="shared" si="451"/>
        <v>0</v>
      </c>
      <c r="Q796" s="135">
        <f t="shared" si="452"/>
        <v>0</v>
      </c>
      <c r="R796" s="135">
        <f t="shared" si="453"/>
        <v>0</v>
      </c>
      <c r="S796" s="135">
        <f t="shared" si="454"/>
        <v>0</v>
      </c>
      <c r="T796" s="135">
        <f t="shared" si="455"/>
        <v>0</v>
      </c>
      <c r="U796" s="135">
        <f t="shared" si="456"/>
        <v>0</v>
      </c>
      <c r="V796" s="135">
        <f t="shared" si="457"/>
        <v>0</v>
      </c>
      <c r="W796" s="135">
        <f t="shared" si="458"/>
        <v>0</v>
      </c>
      <c r="X796" s="135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 x14ac:dyDescent="0.2">
      <c r="A797" s="44">
        <f>A796+1</f>
        <v>774</v>
      </c>
      <c r="B797" s="44"/>
      <c r="C797" s="44"/>
      <c r="D797" s="44"/>
      <c r="E797" s="137"/>
      <c r="G797" s="43"/>
      <c r="H797" s="135"/>
      <c r="I797" s="42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 x14ac:dyDescent="0.2">
      <c r="A798" s="44">
        <f>A797+1</f>
        <v>775</v>
      </c>
      <c r="B798" s="44"/>
      <c r="C798" s="44"/>
      <c r="D798" s="44" t="s">
        <v>149</v>
      </c>
      <c r="E798" s="44"/>
      <c r="G798" s="43"/>
      <c r="H798" s="44"/>
      <c r="I798" s="42">
        <f>'Dep. Res. Class'!L$268</f>
        <v>33262.839614144264</v>
      </c>
      <c r="J798" s="135">
        <f>SUM(J762:J796)</f>
        <v>12594.27945952321</v>
      </c>
      <c r="K798" s="135">
        <f t="shared" ref="K798:X798" si="461">SUM(K762:K796)</f>
        <v>7793.0584641655632</v>
      </c>
      <c r="L798" s="135">
        <f t="shared" si="461"/>
        <v>426.1638571716652</v>
      </c>
      <c r="M798" s="135">
        <f t="shared" si="461"/>
        <v>6114.7175413911782</v>
      </c>
      <c r="N798" s="135">
        <f t="shared" si="461"/>
        <v>6334.6202918926465</v>
      </c>
      <c r="O798" s="135">
        <f t="shared" si="461"/>
        <v>0</v>
      </c>
      <c r="P798" s="135">
        <f t="shared" si="461"/>
        <v>0</v>
      </c>
      <c r="Q798" s="135">
        <f t="shared" si="461"/>
        <v>0</v>
      </c>
      <c r="R798" s="135">
        <f t="shared" si="461"/>
        <v>0</v>
      </c>
      <c r="S798" s="135">
        <f t="shared" si="461"/>
        <v>0</v>
      </c>
      <c r="T798" s="135">
        <f t="shared" si="461"/>
        <v>0</v>
      </c>
      <c r="U798" s="135">
        <f t="shared" si="461"/>
        <v>0</v>
      </c>
      <c r="V798" s="135">
        <f t="shared" si="461"/>
        <v>0</v>
      </c>
      <c r="W798" s="135">
        <f t="shared" si="461"/>
        <v>0</v>
      </c>
      <c r="X798" s="135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 x14ac:dyDescent="0.2">
      <c r="A799" s="44">
        <f>A798+1</f>
        <v>776</v>
      </c>
      <c r="B799" s="44"/>
      <c r="C799" s="44"/>
      <c r="D799" s="44"/>
      <c r="E799" s="44"/>
      <c r="G799" s="43"/>
      <c r="H799" s="135"/>
      <c r="I799" s="42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 x14ac:dyDescent="0.2">
      <c r="A800" s="44">
        <f>A799+1</f>
        <v>777</v>
      </c>
      <c r="B800" s="44"/>
      <c r="C800" s="44"/>
      <c r="D800" s="44" t="s">
        <v>426</v>
      </c>
      <c r="E800" s="44"/>
      <c r="G800" s="43"/>
      <c r="H800" s="44"/>
      <c r="I800" s="42">
        <f>'Dep. Res. Class'!L$270</f>
        <v>2765909.9023050722</v>
      </c>
      <c r="J800" s="42">
        <f>J664+J674+J714+J756+J798</f>
        <v>1047254.0129941276</v>
      </c>
      <c r="K800" s="42">
        <f t="shared" ref="K800:X800" si="462">K664+K674+K714+K756+K798</f>
        <v>648017.36187646969</v>
      </c>
      <c r="L800" s="42">
        <f t="shared" si="462"/>
        <v>35436.867273785167</v>
      </c>
      <c r="M800" s="42">
        <f t="shared" si="462"/>
        <v>508458.02684689075</v>
      </c>
      <c r="N800" s="42">
        <f t="shared" si="462"/>
        <v>526743.63331379893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 x14ac:dyDescent="0.2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 x14ac:dyDescent="0.2">
      <c r="A802" s="44"/>
      <c r="B802" s="44"/>
      <c r="C802" s="44"/>
      <c r="D802" s="44"/>
      <c r="E802" s="44"/>
      <c r="F802" s="152" t="s">
        <v>124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 x14ac:dyDescent="0.2">
      <c r="A803" s="44"/>
      <c r="B803" s="44"/>
      <c r="C803" s="44"/>
      <c r="D803" s="44"/>
      <c r="E803" s="44"/>
      <c r="G803" s="128"/>
      <c r="H803" s="44"/>
      <c r="I803" s="44"/>
      <c r="J803" s="44"/>
      <c r="K803" s="44"/>
      <c r="L803" s="44"/>
      <c r="M803" s="44"/>
      <c r="N803" s="131"/>
      <c r="O803" s="131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 x14ac:dyDescent="0.2">
      <c r="A804" s="44"/>
      <c r="B804" s="44"/>
      <c r="C804" s="44"/>
      <c r="D804" s="44"/>
      <c r="E804" s="44"/>
      <c r="F804" s="44"/>
      <c r="G804" s="128"/>
      <c r="H804" s="44"/>
      <c r="I804" s="44"/>
      <c r="J804" s="42"/>
      <c r="K804" s="131"/>
      <c r="L804" s="131"/>
      <c r="M804" s="131"/>
      <c r="N804" s="45"/>
      <c r="O804" s="45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44"/>
      <c r="AB804" s="44"/>
      <c r="AC804" s="44"/>
      <c r="AD804" s="44"/>
      <c r="AE804" s="44"/>
      <c r="AF804" s="44"/>
      <c r="AG804" s="44"/>
    </row>
    <row r="805" spans="1:33" x14ac:dyDescent="0.2">
      <c r="A805" s="131" t="s">
        <v>290</v>
      </c>
      <c r="B805" s="44"/>
      <c r="C805" s="131" t="s">
        <v>288</v>
      </c>
      <c r="D805" s="44"/>
      <c r="E805" s="44"/>
      <c r="F805" s="44"/>
      <c r="G805" s="130" t="s">
        <v>38</v>
      </c>
      <c r="H805" s="148" t="s">
        <v>38</v>
      </c>
      <c r="I805" s="45" t="s">
        <v>1</v>
      </c>
      <c r="J805" s="3" t="s">
        <v>56</v>
      </c>
      <c r="K805" s="3" t="s">
        <v>545</v>
      </c>
      <c r="L805" s="3" t="s">
        <v>545</v>
      </c>
      <c r="M805" s="68" t="s">
        <v>546</v>
      </c>
      <c r="N805" s="68" t="s">
        <v>546</v>
      </c>
      <c r="O805" s="45"/>
      <c r="P805" s="45"/>
      <c r="Q805" s="45"/>
      <c r="R805" s="45"/>
      <c r="S805" s="45"/>
      <c r="T805" s="131"/>
      <c r="U805" s="131"/>
      <c r="V805" s="131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 x14ac:dyDescent="0.2">
      <c r="A806" s="132" t="s">
        <v>289</v>
      </c>
      <c r="B806" s="133"/>
      <c r="C806" s="132" t="s">
        <v>289</v>
      </c>
      <c r="D806" s="44"/>
      <c r="E806" s="44"/>
      <c r="F806" s="44"/>
      <c r="G806" s="130" t="s">
        <v>39</v>
      </c>
      <c r="H806" s="148" t="s">
        <v>21</v>
      </c>
      <c r="I806" s="45" t="s">
        <v>2</v>
      </c>
      <c r="J806" s="3" t="s">
        <v>467</v>
      </c>
      <c r="K806" s="68" t="s">
        <v>547</v>
      </c>
      <c r="L806" s="68" t="s">
        <v>548</v>
      </c>
      <c r="M806" s="68" t="s">
        <v>547</v>
      </c>
      <c r="N806" s="68" t="s">
        <v>548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 x14ac:dyDescent="0.2">
      <c r="A807" s="44">
        <f>+A800+1</f>
        <v>778</v>
      </c>
      <c r="B807" s="44"/>
      <c r="C807" s="44"/>
      <c r="D807" s="44" t="s">
        <v>322</v>
      </c>
      <c r="E807" s="44"/>
      <c r="G807" s="128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 x14ac:dyDescent="0.2">
      <c r="A808" s="44">
        <f t="shared" ref="A808:A871" si="463">A807+1</f>
        <v>779</v>
      </c>
      <c r="B808" s="44"/>
      <c r="C808" s="44"/>
      <c r="D808" s="44"/>
      <c r="E808" s="44"/>
      <c r="G808" s="43"/>
      <c r="H808" s="135"/>
      <c r="I808" s="42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 x14ac:dyDescent="0.2">
      <c r="A809" s="44">
        <f t="shared" si="463"/>
        <v>780</v>
      </c>
      <c r="B809" s="44"/>
      <c r="C809" s="136">
        <v>30100</v>
      </c>
      <c r="D809" s="44"/>
      <c r="E809" s="137" t="s">
        <v>323</v>
      </c>
      <c r="G809" s="43"/>
      <c r="H809" s="135"/>
      <c r="I809" s="42">
        <f>'Dep. Res. Class'!G$14</f>
        <v>8329.7199999999993</v>
      </c>
      <c r="J809" s="135">
        <f t="shared" ref="J809:X809" si="464">+J14+J279+J544</f>
        <v>4791.8579364345414</v>
      </c>
      <c r="K809" s="135">
        <f t="shared" si="464"/>
        <v>2018.5726833057076</v>
      </c>
      <c r="L809" s="135">
        <f t="shared" si="464"/>
        <v>70.968964365779684</v>
      </c>
      <c r="M809" s="135">
        <f t="shared" si="464"/>
        <v>763.3805025864051</v>
      </c>
      <c r="N809" s="135">
        <f t="shared" si="464"/>
        <v>684.9399133075641</v>
      </c>
      <c r="O809" s="135">
        <f t="shared" si="464"/>
        <v>0</v>
      </c>
      <c r="P809" s="135">
        <f t="shared" si="464"/>
        <v>0</v>
      </c>
      <c r="Q809" s="135">
        <f t="shared" si="464"/>
        <v>0</v>
      </c>
      <c r="R809" s="135">
        <f t="shared" si="464"/>
        <v>0</v>
      </c>
      <c r="S809" s="135">
        <f t="shared" si="464"/>
        <v>0</v>
      </c>
      <c r="T809" s="135">
        <f t="shared" si="464"/>
        <v>0</v>
      </c>
      <c r="U809" s="135">
        <f t="shared" si="464"/>
        <v>0</v>
      </c>
      <c r="V809" s="135">
        <f t="shared" si="464"/>
        <v>0</v>
      </c>
      <c r="W809" s="135">
        <f t="shared" si="464"/>
        <v>0</v>
      </c>
      <c r="X809" s="135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 x14ac:dyDescent="0.2">
      <c r="A810" s="44">
        <f t="shared" si="463"/>
        <v>781</v>
      </c>
      <c r="B810" s="44"/>
      <c r="C810" s="136">
        <v>30200</v>
      </c>
      <c r="D810" s="44"/>
      <c r="E810" s="137" t="s">
        <v>185</v>
      </c>
      <c r="G810" s="43"/>
      <c r="H810" s="135"/>
      <c r="I810" s="42">
        <f>'Dep. Res. Class'!G$15</f>
        <v>119852.68999999996</v>
      </c>
      <c r="J810" s="135">
        <f t="shared" ref="J810:X810" si="465">+J15+J280+J545</f>
        <v>68947.943481837152</v>
      </c>
      <c r="K810" s="135">
        <f t="shared" si="465"/>
        <v>29044.357560002871</v>
      </c>
      <c r="L810" s="135">
        <f t="shared" si="465"/>
        <v>1021.1413211671985</v>
      </c>
      <c r="M810" s="135">
        <f t="shared" si="465"/>
        <v>10983.947447036944</v>
      </c>
      <c r="N810" s="135">
        <f t="shared" si="465"/>
        <v>9855.3001899557639</v>
      </c>
      <c r="O810" s="135">
        <f t="shared" si="465"/>
        <v>0</v>
      </c>
      <c r="P810" s="135">
        <f t="shared" si="465"/>
        <v>0</v>
      </c>
      <c r="Q810" s="135">
        <f t="shared" si="465"/>
        <v>0</v>
      </c>
      <c r="R810" s="135">
        <f t="shared" si="465"/>
        <v>0</v>
      </c>
      <c r="S810" s="135">
        <f t="shared" si="465"/>
        <v>0</v>
      </c>
      <c r="T810" s="135">
        <f t="shared" si="465"/>
        <v>0</v>
      </c>
      <c r="U810" s="135">
        <f t="shared" si="465"/>
        <v>0</v>
      </c>
      <c r="V810" s="135">
        <f t="shared" si="465"/>
        <v>0</v>
      </c>
      <c r="W810" s="135">
        <f t="shared" si="465"/>
        <v>0</v>
      </c>
      <c r="X810" s="135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 x14ac:dyDescent="0.2">
      <c r="A811" s="44">
        <f t="shared" si="463"/>
        <v>782</v>
      </c>
      <c r="B811" s="44"/>
      <c r="C811" s="138">
        <v>30300</v>
      </c>
      <c r="D811" s="44"/>
      <c r="E811" s="137" t="s">
        <v>324</v>
      </c>
      <c r="G811" s="43"/>
      <c r="H811" s="135"/>
      <c r="I811" s="42">
        <f>'Dep. Res. Class'!G$16</f>
        <v>0</v>
      </c>
      <c r="J811" s="135">
        <f t="shared" ref="J811:X811" si="466">+J16+J281+J546</f>
        <v>0</v>
      </c>
      <c r="K811" s="135">
        <f t="shared" si="466"/>
        <v>0</v>
      </c>
      <c r="L811" s="135">
        <f t="shared" si="466"/>
        <v>0</v>
      </c>
      <c r="M811" s="135">
        <f t="shared" si="466"/>
        <v>0</v>
      </c>
      <c r="N811" s="135">
        <f t="shared" si="466"/>
        <v>0</v>
      </c>
      <c r="O811" s="135">
        <f t="shared" si="466"/>
        <v>0</v>
      </c>
      <c r="P811" s="135">
        <f t="shared" si="466"/>
        <v>0</v>
      </c>
      <c r="Q811" s="135">
        <f t="shared" si="466"/>
        <v>0</v>
      </c>
      <c r="R811" s="135">
        <f t="shared" si="466"/>
        <v>0</v>
      </c>
      <c r="S811" s="135">
        <f t="shared" si="466"/>
        <v>0</v>
      </c>
      <c r="T811" s="135">
        <f t="shared" si="466"/>
        <v>0</v>
      </c>
      <c r="U811" s="135">
        <f t="shared" si="466"/>
        <v>0</v>
      </c>
      <c r="V811" s="135">
        <f t="shared" si="466"/>
        <v>0</v>
      </c>
      <c r="W811" s="135">
        <f t="shared" si="466"/>
        <v>0</v>
      </c>
      <c r="X811" s="135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 x14ac:dyDescent="0.2">
      <c r="A812" s="44">
        <f t="shared" si="463"/>
        <v>783</v>
      </c>
      <c r="B812" s="44"/>
      <c r="C812" s="44"/>
      <c r="D812" s="44"/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 x14ac:dyDescent="0.2">
      <c r="A813" s="44">
        <f t="shared" si="463"/>
        <v>784</v>
      </c>
      <c r="B813" s="44"/>
      <c r="C813" s="44"/>
      <c r="D813" s="44" t="s">
        <v>325</v>
      </c>
      <c r="E813" s="44"/>
      <c r="G813" s="43"/>
      <c r="H813" s="44"/>
      <c r="I813" s="42">
        <f>'Dep. Res. Class'!G$18</f>
        <v>128182.40999999996</v>
      </c>
      <c r="J813" s="42">
        <f>SUM(J809:J811)</f>
        <v>73739.801418271687</v>
      </c>
      <c r="K813" s="42">
        <f t="shared" ref="K813:X813" si="467">SUM(K809:K811)</f>
        <v>31062.93024330858</v>
      </c>
      <c r="L813" s="42">
        <f t="shared" si="467"/>
        <v>1092.1102855329782</v>
      </c>
      <c r="M813" s="42">
        <f t="shared" si="467"/>
        <v>11747.32794962335</v>
      </c>
      <c r="N813" s="42">
        <f t="shared" si="467"/>
        <v>10540.240103263328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 x14ac:dyDescent="0.2">
      <c r="A814" s="44">
        <f t="shared" si="463"/>
        <v>785</v>
      </c>
      <c r="B814" s="44"/>
      <c r="C814" s="44"/>
      <c r="D814" s="44"/>
      <c r="E814" s="44"/>
      <c r="G814" s="43"/>
      <c r="H814" s="135"/>
      <c r="I814" s="42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 x14ac:dyDescent="0.2">
      <c r="A815" s="44">
        <f t="shared" si="463"/>
        <v>786</v>
      </c>
      <c r="B815" s="44"/>
      <c r="C815" s="44"/>
      <c r="D815" s="44" t="s">
        <v>334</v>
      </c>
      <c r="E815" s="44"/>
      <c r="G815" s="43"/>
      <c r="H815" s="135"/>
      <c r="I815" s="42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 x14ac:dyDescent="0.2">
      <c r="A816" s="44">
        <f t="shared" si="463"/>
        <v>787</v>
      </c>
      <c r="B816" s="44"/>
      <c r="C816" s="44"/>
      <c r="D816" s="44"/>
      <c r="E816" s="44"/>
      <c r="G816" s="43"/>
      <c r="H816" s="135"/>
      <c r="I816" s="42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 x14ac:dyDescent="0.2">
      <c r="A817" s="44">
        <f t="shared" si="463"/>
        <v>788</v>
      </c>
      <c r="B817" s="44"/>
      <c r="C817" s="136">
        <v>32520</v>
      </c>
      <c r="D817" s="44"/>
      <c r="E817" s="137" t="s">
        <v>326</v>
      </c>
      <c r="G817" s="43"/>
      <c r="H817" s="135"/>
      <c r="I817" s="42">
        <f>'Dep. Res. Class'!G$22</f>
        <v>0</v>
      </c>
      <c r="J817" s="135">
        <f t="shared" ref="J817:X817" si="468">+J22+J287+J552</f>
        <v>0</v>
      </c>
      <c r="K817" s="135">
        <f t="shared" si="468"/>
        <v>0</v>
      </c>
      <c r="L817" s="135">
        <f t="shared" si="468"/>
        <v>0</v>
      </c>
      <c r="M817" s="135">
        <f t="shared" si="468"/>
        <v>0</v>
      </c>
      <c r="N817" s="135">
        <f t="shared" si="468"/>
        <v>0</v>
      </c>
      <c r="O817" s="135">
        <f t="shared" si="468"/>
        <v>0</v>
      </c>
      <c r="P817" s="135">
        <f t="shared" si="468"/>
        <v>0</v>
      </c>
      <c r="Q817" s="135">
        <f t="shared" si="468"/>
        <v>0</v>
      </c>
      <c r="R817" s="135">
        <f t="shared" si="468"/>
        <v>0</v>
      </c>
      <c r="S817" s="135">
        <f t="shared" si="468"/>
        <v>0</v>
      </c>
      <c r="T817" s="135">
        <f t="shared" si="468"/>
        <v>0</v>
      </c>
      <c r="U817" s="135">
        <f t="shared" si="468"/>
        <v>0</v>
      </c>
      <c r="V817" s="135">
        <f t="shared" si="468"/>
        <v>0</v>
      </c>
      <c r="W817" s="135">
        <f t="shared" si="468"/>
        <v>0</v>
      </c>
      <c r="X817" s="135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 x14ac:dyDescent="0.2">
      <c r="A818" s="44">
        <f t="shared" si="463"/>
        <v>789</v>
      </c>
      <c r="B818" s="44"/>
      <c r="C818" s="136">
        <v>32540</v>
      </c>
      <c r="D818" s="44"/>
      <c r="E818" s="137" t="s">
        <v>327</v>
      </c>
      <c r="G818" s="43"/>
      <c r="H818" s="135"/>
      <c r="I818" s="42">
        <f>'Dep. Res. Class'!G$23</f>
        <v>0</v>
      </c>
      <c r="J818" s="135">
        <f t="shared" ref="J818:X818" si="470">+J23+J288+J553</f>
        <v>0</v>
      </c>
      <c r="K818" s="135">
        <f t="shared" si="470"/>
        <v>0</v>
      </c>
      <c r="L818" s="135">
        <f t="shared" si="470"/>
        <v>0</v>
      </c>
      <c r="M818" s="135">
        <f t="shared" si="470"/>
        <v>0</v>
      </c>
      <c r="N818" s="135">
        <f t="shared" si="470"/>
        <v>0</v>
      </c>
      <c r="O818" s="135">
        <f t="shared" si="470"/>
        <v>0</v>
      </c>
      <c r="P818" s="135">
        <f t="shared" si="470"/>
        <v>0</v>
      </c>
      <c r="Q818" s="135">
        <f t="shared" si="470"/>
        <v>0</v>
      </c>
      <c r="R818" s="135">
        <f t="shared" si="470"/>
        <v>0</v>
      </c>
      <c r="S818" s="135">
        <f t="shared" si="470"/>
        <v>0</v>
      </c>
      <c r="T818" s="135">
        <f t="shared" si="470"/>
        <v>0</v>
      </c>
      <c r="U818" s="135">
        <f t="shared" si="470"/>
        <v>0</v>
      </c>
      <c r="V818" s="135">
        <f t="shared" si="470"/>
        <v>0</v>
      </c>
      <c r="W818" s="135">
        <f t="shared" si="470"/>
        <v>0</v>
      </c>
      <c r="X818" s="135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 x14ac:dyDescent="0.2">
      <c r="A819" s="44">
        <f t="shared" si="463"/>
        <v>790</v>
      </c>
      <c r="B819" s="44"/>
      <c r="C819" s="136">
        <v>33100</v>
      </c>
      <c r="D819" s="44"/>
      <c r="E819" s="137" t="s">
        <v>328</v>
      </c>
      <c r="G819" s="43"/>
      <c r="H819" s="135"/>
      <c r="I819" s="42">
        <f>'Dep. Res. Class'!G$24</f>
        <v>0</v>
      </c>
      <c r="J819" s="135">
        <f t="shared" ref="J819:X819" si="471">+J24+J289+J554</f>
        <v>0</v>
      </c>
      <c r="K819" s="135">
        <f t="shared" si="471"/>
        <v>0</v>
      </c>
      <c r="L819" s="135">
        <f t="shared" si="471"/>
        <v>0</v>
      </c>
      <c r="M819" s="135">
        <f t="shared" si="471"/>
        <v>0</v>
      </c>
      <c r="N819" s="135">
        <f t="shared" si="471"/>
        <v>0</v>
      </c>
      <c r="O819" s="135">
        <f t="shared" si="471"/>
        <v>0</v>
      </c>
      <c r="P819" s="135">
        <f t="shared" si="471"/>
        <v>0</v>
      </c>
      <c r="Q819" s="135">
        <f t="shared" si="471"/>
        <v>0</v>
      </c>
      <c r="R819" s="135">
        <f t="shared" si="471"/>
        <v>0</v>
      </c>
      <c r="S819" s="135">
        <f t="shared" si="471"/>
        <v>0</v>
      </c>
      <c r="T819" s="135">
        <f t="shared" si="471"/>
        <v>0</v>
      </c>
      <c r="U819" s="135">
        <f t="shared" si="471"/>
        <v>0</v>
      </c>
      <c r="V819" s="135">
        <f t="shared" si="471"/>
        <v>0</v>
      </c>
      <c r="W819" s="135">
        <f t="shared" si="471"/>
        <v>0</v>
      </c>
      <c r="X819" s="135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 x14ac:dyDescent="0.2">
      <c r="A820" s="44">
        <f t="shared" si="463"/>
        <v>791</v>
      </c>
      <c r="B820" s="44"/>
      <c r="C820" s="136">
        <v>33201</v>
      </c>
      <c r="D820" s="44"/>
      <c r="E820" s="137" t="s">
        <v>329</v>
      </c>
      <c r="G820" s="43"/>
      <c r="H820" s="135"/>
      <c r="I820" s="42">
        <f>'Dep. Res. Class'!G$25</f>
        <v>0</v>
      </c>
      <c r="J820" s="135">
        <f t="shared" ref="J820:X820" si="472">+J25+J290+J555</f>
        <v>0</v>
      </c>
      <c r="K820" s="135">
        <f t="shared" si="472"/>
        <v>0</v>
      </c>
      <c r="L820" s="135">
        <f t="shared" si="472"/>
        <v>0</v>
      </c>
      <c r="M820" s="135">
        <f t="shared" si="472"/>
        <v>0</v>
      </c>
      <c r="N820" s="135">
        <f t="shared" si="472"/>
        <v>0</v>
      </c>
      <c r="O820" s="135">
        <f t="shared" si="472"/>
        <v>0</v>
      </c>
      <c r="P820" s="135">
        <f t="shared" si="472"/>
        <v>0</v>
      </c>
      <c r="Q820" s="135">
        <f t="shared" si="472"/>
        <v>0</v>
      </c>
      <c r="R820" s="135">
        <f t="shared" si="472"/>
        <v>0</v>
      </c>
      <c r="S820" s="135">
        <f t="shared" si="472"/>
        <v>0</v>
      </c>
      <c r="T820" s="135">
        <f t="shared" si="472"/>
        <v>0</v>
      </c>
      <c r="U820" s="135">
        <f t="shared" si="472"/>
        <v>0</v>
      </c>
      <c r="V820" s="135">
        <f t="shared" si="472"/>
        <v>0</v>
      </c>
      <c r="W820" s="135">
        <f t="shared" si="472"/>
        <v>0</v>
      </c>
      <c r="X820" s="135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 x14ac:dyDescent="0.2">
      <c r="A821" s="44">
        <f t="shared" si="463"/>
        <v>792</v>
      </c>
      <c r="B821" s="44"/>
      <c r="C821" s="136">
        <v>33202</v>
      </c>
      <c r="D821" s="44"/>
      <c r="E821" s="137" t="s">
        <v>330</v>
      </c>
      <c r="G821" s="43"/>
      <c r="H821" s="135"/>
      <c r="I821" s="42">
        <f>'Dep. Res. Class'!G$26</f>
        <v>0</v>
      </c>
      <c r="J821" s="135">
        <f t="shared" ref="J821:X821" si="473">+J26+J291+J556</f>
        <v>0</v>
      </c>
      <c r="K821" s="135">
        <f t="shared" si="473"/>
        <v>0</v>
      </c>
      <c r="L821" s="135">
        <f t="shared" si="473"/>
        <v>0</v>
      </c>
      <c r="M821" s="135">
        <f t="shared" si="473"/>
        <v>0</v>
      </c>
      <c r="N821" s="135">
        <f t="shared" si="473"/>
        <v>0</v>
      </c>
      <c r="O821" s="135">
        <f t="shared" si="473"/>
        <v>0</v>
      </c>
      <c r="P821" s="135">
        <f t="shared" si="473"/>
        <v>0</v>
      </c>
      <c r="Q821" s="135">
        <f t="shared" si="473"/>
        <v>0</v>
      </c>
      <c r="R821" s="135">
        <f t="shared" si="473"/>
        <v>0</v>
      </c>
      <c r="S821" s="135">
        <f t="shared" si="473"/>
        <v>0</v>
      </c>
      <c r="T821" s="135">
        <f t="shared" si="473"/>
        <v>0</v>
      </c>
      <c r="U821" s="135">
        <f t="shared" si="473"/>
        <v>0</v>
      </c>
      <c r="V821" s="135">
        <f t="shared" si="473"/>
        <v>0</v>
      </c>
      <c r="W821" s="135">
        <f t="shared" si="473"/>
        <v>0</v>
      </c>
      <c r="X821" s="135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 x14ac:dyDescent="0.2">
      <c r="A822" s="44">
        <f t="shared" si="463"/>
        <v>793</v>
      </c>
      <c r="B822" s="44"/>
      <c r="C822" s="136">
        <v>33400</v>
      </c>
      <c r="D822" s="44"/>
      <c r="E822" s="137" t="s">
        <v>331</v>
      </c>
      <c r="G822" s="43"/>
      <c r="H822" s="135"/>
      <c r="I822" s="42">
        <f>'Dep. Res. Class'!G$27</f>
        <v>0</v>
      </c>
      <c r="J822" s="135">
        <f t="shared" ref="J822:X822" si="474">+J27+J292+J557</f>
        <v>0</v>
      </c>
      <c r="K822" s="135">
        <f t="shared" si="474"/>
        <v>0</v>
      </c>
      <c r="L822" s="135">
        <f t="shared" si="474"/>
        <v>0</v>
      </c>
      <c r="M822" s="135">
        <f t="shared" si="474"/>
        <v>0</v>
      </c>
      <c r="N822" s="135">
        <f t="shared" si="474"/>
        <v>0</v>
      </c>
      <c r="O822" s="135">
        <f t="shared" si="474"/>
        <v>0</v>
      </c>
      <c r="P822" s="135">
        <f t="shared" si="474"/>
        <v>0</v>
      </c>
      <c r="Q822" s="135">
        <f t="shared" si="474"/>
        <v>0</v>
      </c>
      <c r="R822" s="135">
        <f t="shared" si="474"/>
        <v>0</v>
      </c>
      <c r="S822" s="135">
        <f t="shared" si="474"/>
        <v>0</v>
      </c>
      <c r="T822" s="135">
        <f t="shared" si="474"/>
        <v>0</v>
      </c>
      <c r="U822" s="135">
        <f t="shared" si="474"/>
        <v>0</v>
      </c>
      <c r="V822" s="135">
        <f t="shared" si="474"/>
        <v>0</v>
      </c>
      <c r="W822" s="135">
        <f t="shared" si="474"/>
        <v>0</v>
      </c>
      <c r="X822" s="135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 x14ac:dyDescent="0.2">
      <c r="A823" s="44">
        <f t="shared" si="463"/>
        <v>794</v>
      </c>
      <c r="B823" s="44"/>
      <c r="C823" s="136">
        <v>33600</v>
      </c>
      <c r="D823" s="44"/>
      <c r="E823" s="137" t="s">
        <v>332</v>
      </c>
      <c r="G823" s="43"/>
      <c r="H823" s="135"/>
      <c r="I823" s="42">
        <f>'Dep. Res. Class'!G$28</f>
        <v>0</v>
      </c>
      <c r="J823" s="135">
        <f t="shared" ref="J823:X823" si="475">+J28+J293+J558</f>
        <v>0</v>
      </c>
      <c r="K823" s="135">
        <f t="shared" si="475"/>
        <v>0</v>
      </c>
      <c r="L823" s="135">
        <f t="shared" si="475"/>
        <v>0</v>
      </c>
      <c r="M823" s="135">
        <f t="shared" si="475"/>
        <v>0</v>
      </c>
      <c r="N823" s="135">
        <f t="shared" si="475"/>
        <v>0</v>
      </c>
      <c r="O823" s="135">
        <f t="shared" si="475"/>
        <v>0</v>
      </c>
      <c r="P823" s="135">
        <f t="shared" si="475"/>
        <v>0</v>
      </c>
      <c r="Q823" s="135">
        <f t="shared" si="475"/>
        <v>0</v>
      </c>
      <c r="R823" s="135">
        <f t="shared" si="475"/>
        <v>0</v>
      </c>
      <c r="S823" s="135">
        <f t="shared" si="475"/>
        <v>0</v>
      </c>
      <c r="T823" s="135">
        <f t="shared" si="475"/>
        <v>0</v>
      </c>
      <c r="U823" s="135">
        <f t="shared" si="475"/>
        <v>0</v>
      </c>
      <c r="V823" s="135">
        <f t="shared" si="475"/>
        <v>0</v>
      </c>
      <c r="W823" s="135">
        <f t="shared" si="475"/>
        <v>0</v>
      </c>
      <c r="X823" s="135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 x14ac:dyDescent="0.2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0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 x14ac:dyDescent="0.2">
      <c r="A825" s="44">
        <f t="shared" si="463"/>
        <v>796</v>
      </c>
      <c r="B825" s="44"/>
      <c r="C825" s="44"/>
      <c r="D825" s="44" t="s">
        <v>333</v>
      </c>
      <c r="E825" s="44"/>
      <c r="G825" s="43"/>
      <c r="H825" s="135"/>
      <c r="I825" s="42">
        <f>'Dep. Res. Class'!G$30</f>
        <v>0</v>
      </c>
      <c r="J825" s="42">
        <f t="shared" ref="J825:P825" si="476">SUM(J816:J823)</f>
        <v>0</v>
      </c>
      <c r="K825" s="42">
        <f t="shared" si="476"/>
        <v>0</v>
      </c>
      <c r="L825" s="42">
        <f t="shared" si="476"/>
        <v>0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 x14ac:dyDescent="0.2">
      <c r="A826" s="44">
        <f t="shared" si="463"/>
        <v>797</v>
      </c>
      <c r="B826" s="44"/>
      <c r="C826" s="44"/>
      <c r="D826" s="44"/>
      <c r="E826" s="44"/>
      <c r="G826" s="43"/>
      <c r="H826" s="135"/>
      <c r="I826" s="42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 x14ac:dyDescent="0.2">
      <c r="A827" s="44">
        <f t="shared" si="463"/>
        <v>798</v>
      </c>
      <c r="B827" s="44"/>
      <c r="C827" s="44"/>
      <c r="D827" s="44" t="s">
        <v>346</v>
      </c>
      <c r="E827" s="44"/>
      <c r="G827" s="43"/>
      <c r="H827" s="135"/>
      <c r="I827" s="42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 x14ac:dyDescent="0.2">
      <c r="A828" s="44">
        <f t="shared" si="463"/>
        <v>799</v>
      </c>
      <c r="B828" s="44"/>
      <c r="C828" s="44"/>
      <c r="D828" s="44"/>
      <c r="E828" s="44"/>
      <c r="G828" s="43"/>
      <c r="H828" s="135"/>
      <c r="I828" s="42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 x14ac:dyDescent="0.2">
      <c r="A829" s="44">
        <f t="shared" si="463"/>
        <v>800</v>
      </c>
      <c r="B829" s="44"/>
      <c r="C829" s="136">
        <v>35010</v>
      </c>
      <c r="D829" s="44"/>
      <c r="E829" s="137" t="s">
        <v>274</v>
      </c>
      <c r="G829" s="43"/>
      <c r="H829" s="135"/>
      <c r="I829" s="42">
        <f>'Dep. Res. Class'!G$34</f>
        <v>0</v>
      </c>
      <c r="J829" s="135">
        <f t="shared" ref="J829:X829" si="478">+J34+J299+J564</f>
        <v>0</v>
      </c>
      <c r="K829" s="135">
        <f t="shared" si="478"/>
        <v>0</v>
      </c>
      <c r="L829" s="135">
        <f t="shared" si="478"/>
        <v>0</v>
      </c>
      <c r="M829" s="135">
        <f t="shared" si="478"/>
        <v>0</v>
      </c>
      <c r="N829" s="135">
        <f t="shared" si="478"/>
        <v>0</v>
      </c>
      <c r="O829" s="135">
        <f t="shared" si="478"/>
        <v>0</v>
      </c>
      <c r="P829" s="135">
        <f t="shared" si="478"/>
        <v>0</v>
      </c>
      <c r="Q829" s="135">
        <f t="shared" si="478"/>
        <v>0</v>
      </c>
      <c r="R829" s="135">
        <f t="shared" si="478"/>
        <v>0</v>
      </c>
      <c r="S829" s="135">
        <f t="shared" si="478"/>
        <v>0</v>
      </c>
      <c r="T829" s="135">
        <f t="shared" si="478"/>
        <v>0</v>
      </c>
      <c r="U829" s="135">
        <f t="shared" si="478"/>
        <v>0</v>
      </c>
      <c r="V829" s="135">
        <f t="shared" si="478"/>
        <v>0</v>
      </c>
      <c r="W829" s="135">
        <f t="shared" si="478"/>
        <v>0</v>
      </c>
      <c r="X829" s="135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 x14ac:dyDescent="0.2">
      <c r="A830" s="44">
        <f t="shared" si="463"/>
        <v>801</v>
      </c>
      <c r="B830" s="44"/>
      <c r="C830" s="136">
        <v>35020</v>
      </c>
      <c r="D830" s="44"/>
      <c r="E830" s="137" t="s">
        <v>137</v>
      </c>
      <c r="G830" s="43"/>
      <c r="H830" s="135"/>
      <c r="I830" s="42">
        <f>'Dep. Res. Class'!G$35</f>
        <v>4453.3396754999958</v>
      </c>
      <c r="J830" s="135">
        <f t="shared" ref="J830:X830" si="480">+J35+J300+J565</f>
        <v>1849.8362231528547</v>
      </c>
      <c r="K830" s="135">
        <f t="shared" si="480"/>
        <v>1097.362159942707</v>
      </c>
      <c r="L830" s="135">
        <f t="shared" si="480"/>
        <v>58.807579540204472</v>
      </c>
      <c r="M830" s="135">
        <f t="shared" si="480"/>
        <v>731.84729103127074</v>
      </c>
      <c r="N830" s="135">
        <f t="shared" si="480"/>
        <v>715.48642183295874</v>
      </c>
      <c r="O830" s="135">
        <f t="shared" si="480"/>
        <v>0</v>
      </c>
      <c r="P830" s="135">
        <f t="shared" si="480"/>
        <v>0</v>
      </c>
      <c r="Q830" s="135">
        <f t="shared" si="480"/>
        <v>0</v>
      </c>
      <c r="R830" s="135">
        <f t="shared" si="480"/>
        <v>0</v>
      </c>
      <c r="S830" s="135">
        <f t="shared" si="480"/>
        <v>0</v>
      </c>
      <c r="T830" s="135">
        <f t="shared" si="480"/>
        <v>0</v>
      </c>
      <c r="U830" s="135">
        <f t="shared" si="480"/>
        <v>0</v>
      </c>
      <c r="V830" s="135">
        <f t="shared" si="480"/>
        <v>0</v>
      </c>
      <c r="W830" s="135">
        <f t="shared" si="480"/>
        <v>0</v>
      </c>
      <c r="X830" s="135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 x14ac:dyDescent="0.2">
      <c r="A831" s="44">
        <f t="shared" si="463"/>
        <v>802</v>
      </c>
      <c r="B831" s="44"/>
      <c r="C831" s="136">
        <v>35100</v>
      </c>
      <c r="D831" s="44"/>
      <c r="E831" s="137" t="s">
        <v>80</v>
      </c>
      <c r="G831" s="43"/>
      <c r="H831" s="135"/>
      <c r="I831" s="42">
        <f>'Dep. Res. Class'!G$36</f>
        <v>6288.5946567499977</v>
      </c>
      <c r="J831" s="135">
        <f t="shared" ref="J831:X831" si="481">+J36+J301+J566</f>
        <v>2612.1677294862006</v>
      </c>
      <c r="K831" s="135">
        <f t="shared" si="481"/>
        <v>1549.5934104241785</v>
      </c>
      <c r="L831" s="135">
        <f t="shared" si="481"/>
        <v>83.042628099418295</v>
      </c>
      <c r="M831" s="135">
        <f t="shared" si="481"/>
        <v>1033.4470979736102</v>
      </c>
      <c r="N831" s="135">
        <f t="shared" si="481"/>
        <v>1010.3437907665894</v>
      </c>
      <c r="O831" s="135">
        <f t="shared" si="481"/>
        <v>0</v>
      </c>
      <c r="P831" s="135">
        <f t="shared" si="481"/>
        <v>0</v>
      </c>
      <c r="Q831" s="135">
        <f t="shared" si="481"/>
        <v>0</v>
      </c>
      <c r="R831" s="135">
        <f t="shared" si="481"/>
        <v>0</v>
      </c>
      <c r="S831" s="135">
        <f t="shared" si="481"/>
        <v>0</v>
      </c>
      <c r="T831" s="135">
        <f t="shared" si="481"/>
        <v>0</v>
      </c>
      <c r="U831" s="135">
        <f t="shared" si="481"/>
        <v>0</v>
      </c>
      <c r="V831" s="135">
        <f t="shared" si="481"/>
        <v>0</v>
      </c>
      <c r="W831" s="135">
        <f t="shared" si="481"/>
        <v>0</v>
      </c>
      <c r="X831" s="135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 x14ac:dyDescent="0.2">
      <c r="A832" s="44">
        <f t="shared" si="463"/>
        <v>803</v>
      </c>
      <c r="B832" s="44"/>
      <c r="C832" s="136">
        <v>35102</v>
      </c>
      <c r="D832" s="44"/>
      <c r="E832" s="137" t="s">
        <v>335</v>
      </c>
      <c r="G832" s="43"/>
      <c r="H832" s="135"/>
      <c r="I832" s="42">
        <f>'Dep. Res. Class'!G$37</f>
        <v>113744.46240999993</v>
      </c>
      <c r="J832" s="135">
        <f t="shared" ref="J832:X832" si="482">+J37+J302+J567</f>
        <v>47247.378839442026</v>
      </c>
      <c r="K832" s="135">
        <f t="shared" si="482"/>
        <v>28028.149219887568</v>
      </c>
      <c r="L832" s="135">
        <f t="shared" si="482"/>
        <v>1502.0270196844713</v>
      </c>
      <c r="M832" s="135">
        <f t="shared" si="482"/>
        <v>18692.39329362868</v>
      </c>
      <c r="N832" s="135">
        <f t="shared" si="482"/>
        <v>18274.514037357178</v>
      </c>
      <c r="O832" s="135">
        <f t="shared" si="482"/>
        <v>0</v>
      </c>
      <c r="P832" s="135">
        <f t="shared" si="482"/>
        <v>0</v>
      </c>
      <c r="Q832" s="135">
        <f t="shared" si="482"/>
        <v>0</v>
      </c>
      <c r="R832" s="135">
        <f t="shared" si="482"/>
        <v>0</v>
      </c>
      <c r="S832" s="135">
        <f t="shared" si="482"/>
        <v>0</v>
      </c>
      <c r="T832" s="135">
        <f t="shared" si="482"/>
        <v>0</v>
      </c>
      <c r="U832" s="135">
        <f t="shared" si="482"/>
        <v>0</v>
      </c>
      <c r="V832" s="135">
        <f t="shared" si="482"/>
        <v>0</v>
      </c>
      <c r="W832" s="135">
        <f t="shared" si="482"/>
        <v>0</v>
      </c>
      <c r="X832" s="135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 x14ac:dyDescent="0.2">
      <c r="A833" s="44">
        <f t="shared" si="463"/>
        <v>804</v>
      </c>
      <c r="B833" s="44"/>
      <c r="C833" s="136">
        <v>35103</v>
      </c>
      <c r="D833" s="44"/>
      <c r="E833" s="137" t="s">
        <v>336</v>
      </c>
      <c r="G833" s="43"/>
      <c r="H833" s="135"/>
      <c r="I833" s="42">
        <f>'Dep. Res. Class'!G$38</f>
        <v>20483.167531999999</v>
      </c>
      <c r="J833" s="135">
        <f t="shared" ref="J833:X833" si="483">+J38+J303+J568</f>
        <v>8508.3348737255092</v>
      </c>
      <c r="K833" s="135">
        <f t="shared" si="483"/>
        <v>5047.3250646123688</v>
      </c>
      <c r="L833" s="135">
        <f t="shared" si="483"/>
        <v>270.48588063028944</v>
      </c>
      <c r="M833" s="135">
        <f t="shared" si="483"/>
        <v>3366.136823675105</v>
      </c>
      <c r="N833" s="135">
        <f t="shared" si="483"/>
        <v>3290.8848893567247</v>
      </c>
      <c r="O833" s="135">
        <f t="shared" si="483"/>
        <v>0</v>
      </c>
      <c r="P833" s="135">
        <f t="shared" si="483"/>
        <v>0</v>
      </c>
      <c r="Q833" s="135">
        <f t="shared" si="483"/>
        <v>0</v>
      </c>
      <c r="R833" s="135">
        <f t="shared" si="483"/>
        <v>0</v>
      </c>
      <c r="S833" s="135">
        <f t="shared" si="483"/>
        <v>0</v>
      </c>
      <c r="T833" s="135">
        <f t="shared" si="483"/>
        <v>0</v>
      </c>
      <c r="U833" s="135">
        <f t="shared" si="483"/>
        <v>0</v>
      </c>
      <c r="V833" s="135">
        <f t="shared" si="483"/>
        <v>0</v>
      </c>
      <c r="W833" s="135">
        <f t="shared" si="483"/>
        <v>0</v>
      </c>
      <c r="X833" s="135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 x14ac:dyDescent="0.2">
      <c r="A834" s="44">
        <f t="shared" si="463"/>
        <v>805</v>
      </c>
      <c r="B834" s="44"/>
      <c r="C834" s="136">
        <v>35104</v>
      </c>
      <c r="D834" s="44"/>
      <c r="E834" s="137" t="s">
        <v>337</v>
      </c>
      <c r="G834" s="43"/>
      <c r="H834" s="135"/>
      <c r="I834" s="42">
        <f>'Dep. Res. Class'!G$39</f>
        <v>100143.90898599998</v>
      </c>
      <c r="J834" s="135">
        <f t="shared" ref="J834:X834" si="484">+J39+J304+J569</f>
        <v>41597.9565604608</v>
      </c>
      <c r="K834" s="135">
        <f t="shared" si="484"/>
        <v>24676.791863545532</v>
      </c>
      <c r="L834" s="135">
        <f t="shared" si="484"/>
        <v>1322.4279579571892</v>
      </c>
      <c r="M834" s="135">
        <f t="shared" si="484"/>
        <v>16457.322783593332</v>
      </c>
      <c r="N834" s="135">
        <f t="shared" si="484"/>
        <v>16089.409820443117</v>
      </c>
      <c r="O834" s="135">
        <f t="shared" si="484"/>
        <v>0</v>
      </c>
      <c r="P834" s="135">
        <f t="shared" si="484"/>
        <v>0</v>
      </c>
      <c r="Q834" s="135">
        <f t="shared" si="484"/>
        <v>0</v>
      </c>
      <c r="R834" s="135">
        <f t="shared" si="484"/>
        <v>0</v>
      </c>
      <c r="S834" s="135">
        <f t="shared" si="484"/>
        <v>0</v>
      </c>
      <c r="T834" s="135">
        <f t="shared" si="484"/>
        <v>0</v>
      </c>
      <c r="U834" s="135">
        <f t="shared" si="484"/>
        <v>0</v>
      </c>
      <c r="V834" s="135">
        <f t="shared" si="484"/>
        <v>0</v>
      </c>
      <c r="W834" s="135">
        <f t="shared" si="484"/>
        <v>0</v>
      </c>
      <c r="X834" s="135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 x14ac:dyDescent="0.2">
      <c r="A835" s="44">
        <f t="shared" si="463"/>
        <v>806</v>
      </c>
      <c r="B835" s="44"/>
      <c r="C835" s="136">
        <v>35200</v>
      </c>
      <c r="D835" s="44"/>
      <c r="E835" s="137" t="s">
        <v>338</v>
      </c>
      <c r="G835" s="43"/>
      <c r="H835" s="135"/>
      <c r="I835" s="42">
        <f>'Dep. Res. Class'!G$40</f>
        <v>1190830.2556767168</v>
      </c>
      <c r="J835" s="135">
        <f t="shared" ref="J835:X835" si="485">+J40+J305+J570</f>
        <v>494649.20780601434</v>
      </c>
      <c r="K835" s="135">
        <f t="shared" si="485"/>
        <v>293436.42226163915</v>
      </c>
      <c r="L835" s="135">
        <f t="shared" si="485"/>
        <v>15725.242196291258</v>
      </c>
      <c r="M835" s="135">
        <f t="shared" si="485"/>
        <v>195697.15319261671</v>
      </c>
      <c r="N835" s="135">
        <f t="shared" si="485"/>
        <v>191322.23022015521</v>
      </c>
      <c r="O835" s="135">
        <f t="shared" si="485"/>
        <v>0</v>
      </c>
      <c r="P835" s="135">
        <f t="shared" si="485"/>
        <v>0</v>
      </c>
      <c r="Q835" s="135">
        <f t="shared" si="485"/>
        <v>0</v>
      </c>
      <c r="R835" s="135">
        <f t="shared" si="485"/>
        <v>0</v>
      </c>
      <c r="S835" s="135">
        <f t="shared" si="485"/>
        <v>0</v>
      </c>
      <c r="T835" s="135">
        <f t="shared" si="485"/>
        <v>0</v>
      </c>
      <c r="U835" s="135">
        <f t="shared" si="485"/>
        <v>0</v>
      </c>
      <c r="V835" s="135">
        <f t="shared" si="485"/>
        <v>0</v>
      </c>
      <c r="W835" s="135">
        <f t="shared" si="485"/>
        <v>0</v>
      </c>
      <c r="X835" s="135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 x14ac:dyDescent="0.2">
      <c r="A836" s="44">
        <f t="shared" si="463"/>
        <v>807</v>
      </c>
      <c r="B836" s="44"/>
      <c r="C836" s="136">
        <v>35201</v>
      </c>
      <c r="D836" s="44"/>
      <c r="E836" s="137" t="s">
        <v>339</v>
      </c>
      <c r="G836" s="43"/>
      <c r="H836" s="135"/>
      <c r="I836" s="42">
        <f>'Dep. Res. Class'!G$41</f>
        <v>1419510.5523694998</v>
      </c>
      <c r="J836" s="135">
        <f t="shared" ref="J836:X836" si="486">+J41+J306+J571</f>
        <v>589638.83967058966</v>
      </c>
      <c r="K836" s="135">
        <f t="shared" si="486"/>
        <v>349786.29058533866</v>
      </c>
      <c r="L836" s="135">
        <f t="shared" si="486"/>
        <v>18745.028630059867</v>
      </c>
      <c r="M836" s="135">
        <f t="shared" si="486"/>
        <v>233277.72594065225</v>
      </c>
      <c r="N836" s="135">
        <f t="shared" si="486"/>
        <v>228062.66754285921</v>
      </c>
      <c r="O836" s="135">
        <f t="shared" si="486"/>
        <v>0</v>
      </c>
      <c r="P836" s="135">
        <f t="shared" si="486"/>
        <v>0</v>
      </c>
      <c r="Q836" s="135">
        <f t="shared" si="486"/>
        <v>0</v>
      </c>
      <c r="R836" s="135">
        <f t="shared" si="486"/>
        <v>0</v>
      </c>
      <c r="S836" s="135">
        <f t="shared" si="486"/>
        <v>0</v>
      </c>
      <c r="T836" s="135">
        <f t="shared" si="486"/>
        <v>0</v>
      </c>
      <c r="U836" s="135">
        <f t="shared" si="486"/>
        <v>0</v>
      </c>
      <c r="V836" s="135">
        <f t="shared" si="486"/>
        <v>0</v>
      </c>
      <c r="W836" s="135">
        <f t="shared" si="486"/>
        <v>0</v>
      </c>
      <c r="X836" s="135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 x14ac:dyDescent="0.2">
      <c r="A837" s="44">
        <f t="shared" si="463"/>
        <v>808</v>
      </c>
      <c r="B837" s="44"/>
      <c r="C837" s="136">
        <v>35202</v>
      </c>
      <c r="D837" s="44"/>
      <c r="E837" s="137" t="s">
        <v>340</v>
      </c>
      <c r="G837" s="43"/>
      <c r="H837" s="135"/>
      <c r="I837" s="42">
        <f>'Dep. Res. Class'!G$42</f>
        <v>450595.11000000028</v>
      </c>
      <c r="J837" s="135">
        <f t="shared" ref="J837:X837" si="487">+J42+J307+J572</f>
        <v>187169.00510400924</v>
      </c>
      <c r="K837" s="135">
        <f t="shared" si="487"/>
        <v>111032.63150788202</v>
      </c>
      <c r="L837" s="135">
        <f t="shared" si="487"/>
        <v>5950.2327921521301</v>
      </c>
      <c r="M837" s="135">
        <f t="shared" si="487"/>
        <v>74049.328062632747</v>
      </c>
      <c r="N837" s="135">
        <f t="shared" si="487"/>
        <v>72393.912533324095</v>
      </c>
      <c r="O837" s="135">
        <f t="shared" si="487"/>
        <v>0</v>
      </c>
      <c r="P837" s="135">
        <f t="shared" si="487"/>
        <v>0</v>
      </c>
      <c r="Q837" s="135">
        <f t="shared" si="487"/>
        <v>0</v>
      </c>
      <c r="R837" s="135">
        <f t="shared" si="487"/>
        <v>0</v>
      </c>
      <c r="S837" s="135">
        <f t="shared" si="487"/>
        <v>0</v>
      </c>
      <c r="T837" s="135">
        <f t="shared" si="487"/>
        <v>0</v>
      </c>
      <c r="U837" s="135">
        <f t="shared" si="487"/>
        <v>0</v>
      </c>
      <c r="V837" s="135">
        <f t="shared" si="487"/>
        <v>0</v>
      </c>
      <c r="W837" s="135">
        <f t="shared" si="487"/>
        <v>0</v>
      </c>
      <c r="X837" s="135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 x14ac:dyDescent="0.2">
      <c r="A838" s="44">
        <f t="shared" si="463"/>
        <v>809</v>
      </c>
      <c r="B838" s="44"/>
      <c r="C838" s="136">
        <v>35203</v>
      </c>
      <c r="D838" s="44"/>
      <c r="E838" s="137" t="s">
        <v>341</v>
      </c>
      <c r="G838" s="43"/>
      <c r="H838" s="135"/>
      <c r="I838" s="42">
        <f>'Dep. Res. Class'!G$43</f>
        <v>758593.87238400069</v>
      </c>
      <c r="J838" s="135">
        <f t="shared" ref="J838:X838" si="488">+J43+J308+J573</f>
        <v>315106.0835349746</v>
      </c>
      <c r="K838" s="135">
        <f t="shared" si="488"/>
        <v>186927.6253276472</v>
      </c>
      <c r="L838" s="135">
        <f t="shared" si="488"/>
        <v>10017.441457331719</v>
      </c>
      <c r="M838" s="135">
        <f t="shared" si="488"/>
        <v>124664.83829011324</v>
      </c>
      <c r="N838" s="135">
        <f t="shared" si="488"/>
        <v>121877.88377393385</v>
      </c>
      <c r="O838" s="135">
        <f t="shared" si="488"/>
        <v>0</v>
      </c>
      <c r="P838" s="135">
        <f t="shared" si="488"/>
        <v>0</v>
      </c>
      <c r="Q838" s="135">
        <f t="shared" si="488"/>
        <v>0</v>
      </c>
      <c r="R838" s="135">
        <f t="shared" si="488"/>
        <v>0</v>
      </c>
      <c r="S838" s="135">
        <f t="shared" si="488"/>
        <v>0</v>
      </c>
      <c r="T838" s="135">
        <f t="shared" si="488"/>
        <v>0</v>
      </c>
      <c r="U838" s="135">
        <f t="shared" si="488"/>
        <v>0</v>
      </c>
      <c r="V838" s="135">
        <f t="shared" si="488"/>
        <v>0</v>
      </c>
      <c r="W838" s="135">
        <f t="shared" si="488"/>
        <v>0</v>
      </c>
      <c r="X838" s="135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 x14ac:dyDescent="0.2">
      <c r="A839" s="44">
        <f t="shared" si="463"/>
        <v>810</v>
      </c>
      <c r="B839" s="44"/>
      <c r="C839" s="136">
        <v>35210</v>
      </c>
      <c r="D839" s="44"/>
      <c r="E839" s="137" t="s">
        <v>342</v>
      </c>
      <c r="G839" s="43"/>
      <c r="H839" s="135"/>
      <c r="I839" s="42">
        <f>'Dep. Res. Class'!G$44</f>
        <v>168061.70312575015</v>
      </c>
      <c r="J839" s="135">
        <f t="shared" ref="J839:X839" si="489">+J44+J309+J574</f>
        <v>69809.771726399777</v>
      </c>
      <c r="K839" s="135">
        <f t="shared" si="489"/>
        <v>41412.640172123633</v>
      </c>
      <c r="L839" s="135">
        <f t="shared" si="489"/>
        <v>2219.3011749367943</v>
      </c>
      <c r="M839" s="135">
        <f t="shared" si="489"/>
        <v>27618.711151844182</v>
      </c>
      <c r="N839" s="135">
        <f t="shared" si="489"/>
        <v>27001.278900445745</v>
      </c>
      <c r="O839" s="135">
        <f t="shared" si="489"/>
        <v>0</v>
      </c>
      <c r="P839" s="135">
        <f t="shared" si="489"/>
        <v>0</v>
      </c>
      <c r="Q839" s="135">
        <f t="shared" si="489"/>
        <v>0</v>
      </c>
      <c r="R839" s="135">
        <f t="shared" si="489"/>
        <v>0</v>
      </c>
      <c r="S839" s="135">
        <f t="shared" si="489"/>
        <v>0</v>
      </c>
      <c r="T839" s="135">
        <f t="shared" si="489"/>
        <v>0</v>
      </c>
      <c r="U839" s="135">
        <f t="shared" si="489"/>
        <v>0</v>
      </c>
      <c r="V839" s="135">
        <f t="shared" si="489"/>
        <v>0</v>
      </c>
      <c r="W839" s="135">
        <f t="shared" si="489"/>
        <v>0</v>
      </c>
      <c r="X839" s="135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 x14ac:dyDescent="0.2">
      <c r="A840" s="44">
        <f t="shared" si="463"/>
        <v>811</v>
      </c>
      <c r="B840" s="44"/>
      <c r="C840" s="136">
        <v>35211</v>
      </c>
      <c r="D840" s="44"/>
      <c r="E840" s="137" t="s">
        <v>343</v>
      </c>
      <c r="G840" s="43"/>
      <c r="H840" s="135"/>
      <c r="I840" s="42">
        <f>'Dep. Res. Class'!G$45</f>
        <v>43955.616970000025</v>
      </c>
      <c r="J840" s="135">
        <f t="shared" ref="J840:X840" si="490">+J45+J310+J575</f>
        <v>18258.363027969401</v>
      </c>
      <c r="K840" s="135">
        <f t="shared" si="490"/>
        <v>10831.248971458246</v>
      </c>
      <c r="L840" s="135">
        <f t="shared" si="490"/>
        <v>580.44605387344882</v>
      </c>
      <c r="M840" s="135">
        <f t="shared" si="490"/>
        <v>7223.5224683351689</v>
      </c>
      <c r="N840" s="135">
        <f t="shared" si="490"/>
        <v>7062.0364483637568</v>
      </c>
      <c r="O840" s="135">
        <f t="shared" si="490"/>
        <v>0</v>
      </c>
      <c r="P840" s="135">
        <f t="shared" si="490"/>
        <v>0</v>
      </c>
      <c r="Q840" s="135">
        <f t="shared" si="490"/>
        <v>0</v>
      </c>
      <c r="R840" s="135">
        <f t="shared" si="490"/>
        <v>0</v>
      </c>
      <c r="S840" s="135">
        <f t="shared" si="490"/>
        <v>0</v>
      </c>
      <c r="T840" s="135">
        <f t="shared" si="490"/>
        <v>0</v>
      </c>
      <c r="U840" s="135">
        <f t="shared" si="490"/>
        <v>0</v>
      </c>
      <c r="V840" s="135">
        <f t="shared" si="490"/>
        <v>0</v>
      </c>
      <c r="W840" s="135">
        <f t="shared" si="490"/>
        <v>0</v>
      </c>
      <c r="X840" s="135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 x14ac:dyDescent="0.2">
      <c r="A841" s="44">
        <f t="shared" si="463"/>
        <v>812</v>
      </c>
      <c r="B841" s="44"/>
      <c r="C841" s="136">
        <v>35301</v>
      </c>
      <c r="D841" s="44"/>
      <c r="E841" s="140" t="s">
        <v>329</v>
      </c>
      <c r="G841" s="43"/>
      <c r="H841" s="135"/>
      <c r="I841" s="42">
        <f>'Dep. Res. Class'!G$46</f>
        <v>-88396.242318749981</v>
      </c>
      <c r="J841" s="135">
        <f t="shared" ref="J841:X841" si="491">+J46+J311+J576</f>
        <v>-36718.189706349323</v>
      </c>
      <c r="K841" s="135">
        <f t="shared" si="491"/>
        <v>-21782.010461807291</v>
      </c>
      <c r="L841" s="135">
        <f t="shared" si="491"/>
        <v>-1167.2967772509817</v>
      </c>
      <c r="M841" s="135">
        <f t="shared" si="491"/>
        <v>-14526.749628874342</v>
      </c>
      <c r="N841" s="135">
        <f t="shared" si="491"/>
        <v>-14201.995744468031</v>
      </c>
      <c r="O841" s="135">
        <f t="shared" si="491"/>
        <v>0</v>
      </c>
      <c r="P841" s="135">
        <f t="shared" si="491"/>
        <v>0</v>
      </c>
      <c r="Q841" s="135">
        <f t="shared" si="491"/>
        <v>0</v>
      </c>
      <c r="R841" s="135">
        <f t="shared" si="491"/>
        <v>0</v>
      </c>
      <c r="S841" s="135">
        <f t="shared" si="491"/>
        <v>0</v>
      </c>
      <c r="T841" s="135">
        <f t="shared" si="491"/>
        <v>0</v>
      </c>
      <c r="U841" s="135">
        <f t="shared" si="491"/>
        <v>0</v>
      </c>
      <c r="V841" s="135">
        <f t="shared" si="491"/>
        <v>0</v>
      </c>
      <c r="W841" s="135">
        <f t="shared" si="491"/>
        <v>0</v>
      </c>
      <c r="X841" s="135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 x14ac:dyDescent="0.2">
      <c r="A842" s="44">
        <f t="shared" si="463"/>
        <v>813</v>
      </c>
      <c r="B842" s="44"/>
      <c r="C842" s="136">
        <v>35302</v>
      </c>
      <c r="D842" s="44"/>
      <c r="E842" s="137" t="s">
        <v>330</v>
      </c>
      <c r="G842" s="43"/>
      <c r="H842" s="135"/>
      <c r="I842" s="42">
        <f>'Dep. Res. Class'!G$47</f>
        <v>189176.70331249997</v>
      </c>
      <c r="J842" s="135">
        <f t="shared" ref="J842:X842" si="492">+J47+J312+J577</f>
        <v>78580.558381685347</v>
      </c>
      <c r="K842" s="135">
        <f t="shared" si="492"/>
        <v>46615.657211132901</v>
      </c>
      <c r="L842" s="135">
        <f t="shared" si="492"/>
        <v>2498.1305801593608</v>
      </c>
      <c r="M842" s="135">
        <f t="shared" si="492"/>
        <v>31088.68128949434</v>
      </c>
      <c r="N842" s="135">
        <f t="shared" si="492"/>
        <v>30393.675850028019</v>
      </c>
      <c r="O842" s="135">
        <f t="shared" si="492"/>
        <v>0</v>
      </c>
      <c r="P842" s="135">
        <f t="shared" si="492"/>
        <v>0</v>
      </c>
      <c r="Q842" s="135">
        <f t="shared" si="492"/>
        <v>0</v>
      </c>
      <c r="R842" s="135">
        <f t="shared" si="492"/>
        <v>0</v>
      </c>
      <c r="S842" s="135">
        <f t="shared" si="492"/>
        <v>0</v>
      </c>
      <c r="T842" s="135">
        <f t="shared" si="492"/>
        <v>0</v>
      </c>
      <c r="U842" s="135">
        <f t="shared" si="492"/>
        <v>0</v>
      </c>
      <c r="V842" s="135">
        <f t="shared" si="492"/>
        <v>0</v>
      </c>
      <c r="W842" s="135">
        <f t="shared" si="492"/>
        <v>0</v>
      </c>
      <c r="X842" s="135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 x14ac:dyDescent="0.2">
      <c r="A843" s="44">
        <f t="shared" si="463"/>
        <v>814</v>
      </c>
      <c r="B843" s="44"/>
      <c r="C843" s="136">
        <v>35400</v>
      </c>
      <c r="D843" s="44"/>
      <c r="E843" s="137" t="s">
        <v>116</v>
      </c>
      <c r="G843" s="43"/>
      <c r="H843" s="135"/>
      <c r="I843" s="42">
        <f>'Dep. Res. Class'!G$48</f>
        <v>497852.69309999957</v>
      </c>
      <c r="J843" s="135">
        <f t="shared" ref="J843:X843" si="493">+J48+J313+J578</f>
        <v>206798.94474637887</v>
      </c>
      <c r="K843" s="135">
        <f t="shared" si="493"/>
        <v>122677.52887548845</v>
      </c>
      <c r="L843" s="135">
        <f t="shared" si="493"/>
        <v>6574.2822201174486</v>
      </c>
      <c r="M843" s="135">
        <f t="shared" si="493"/>
        <v>81815.484855632501</v>
      </c>
      <c r="N843" s="135">
        <f t="shared" si="493"/>
        <v>79986.452402382245</v>
      </c>
      <c r="O843" s="135">
        <f t="shared" si="493"/>
        <v>0</v>
      </c>
      <c r="P843" s="135">
        <f t="shared" si="493"/>
        <v>0</v>
      </c>
      <c r="Q843" s="135">
        <f t="shared" si="493"/>
        <v>0</v>
      </c>
      <c r="R843" s="135">
        <f t="shared" si="493"/>
        <v>0</v>
      </c>
      <c r="S843" s="135">
        <f t="shared" si="493"/>
        <v>0</v>
      </c>
      <c r="T843" s="135">
        <f t="shared" si="493"/>
        <v>0</v>
      </c>
      <c r="U843" s="135">
        <f t="shared" si="493"/>
        <v>0</v>
      </c>
      <c r="V843" s="135">
        <f t="shared" si="493"/>
        <v>0</v>
      </c>
      <c r="W843" s="135">
        <f t="shared" si="493"/>
        <v>0</v>
      </c>
      <c r="X843" s="135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 x14ac:dyDescent="0.2">
      <c r="A844" s="44">
        <f t="shared" si="463"/>
        <v>815</v>
      </c>
      <c r="B844" s="44"/>
      <c r="C844" s="136">
        <v>35500</v>
      </c>
      <c r="D844" s="44"/>
      <c r="E844" s="137" t="s">
        <v>344</v>
      </c>
      <c r="G844" s="43"/>
      <c r="H844" s="135"/>
      <c r="I844" s="42">
        <f>'Dep. Res. Class'!G$49</f>
        <v>202543.55232650012</v>
      </c>
      <c r="J844" s="135">
        <f t="shared" ref="J844:X844" si="494">+J49+J314+J579</f>
        <v>84132.904103603883</v>
      </c>
      <c r="K844" s="135">
        <f t="shared" si="494"/>
        <v>49909.426690772772</v>
      </c>
      <c r="L844" s="135">
        <f t="shared" si="494"/>
        <v>2674.6435106499957</v>
      </c>
      <c r="M844" s="135">
        <f t="shared" si="494"/>
        <v>33285.345580417015</v>
      </c>
      <c r="N844" s="135">
        <f t="shared" si="494"/>
        <v>32541.232441056436</v>
      </c>
      <c r="O844" s="135">
        <f t="shared" si="494"/>
        <v>0</v>
      </c>
      <c r="P844" s="135">
        <f t="shared" si="494"/>
        <v>0</v>
      </c>
      <c r="Q844" s="135">
        <f t="shared" si="494"/>
        <v>0</v>
      </c>
      <c r="R844" s="135">
        <f t="shared" si="494"/>
        <v>0</v>
      </c>
      <c r="S844" s="135">
        <f t="shared" si="494"/>
        <v>0</v>
      </c>
      <c r="T844" s="135">
        <f t="shared" si="494"/>
        <v>0</v>
      </c>
      <c r="U844" s="135">
        <f t="shared" si="494"/>
        <v>0</v>
      </c>
      <c r="V844" s="135">
        <f t="shared" si="494"/>
        <v>0</v>
      </c>
      <c r="W844" s="135">
        <f t="shared" si="494"/>
        <v>0</v>
      </c>
      <c r="X844" s="135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 x14ac:dyDescent="0.2">
      <c r="A845" s="44">
        <f t="shared" si="463"/>
        <v>816</v>
      </c>
      <c r="B845" s="44"/>
      <c r="C845" s="136">
        <v>35600</v>
      </c>
      <c r="D845" s="44"/>
      <c r="E845" s="137" t="s">
        <v>332</v>
      </c>
      <c r="G845" s="43"/>
      <c r="H845" s="135"/>
      <c r="I845" s="42">
        <f>'Dep. Res. Class'!G$50</f>
        <v>191797.48869874998</v>
      </c>
      <c r="J845" s="135">
        <f t="shared" ref="J845:X845" si="495">+J50+J315+J580</f>
        <v>79669.184916792525</v>
      </c>
      <c r="K845" s="135">
        <f t="shared" si="495"/>
        <v>47261.453607043048</v>
      </c>
      <c r="L845" s="135">
        <f t="shared" si="495"/>
        <v>2532.7387745236047</v>
      </c>
      <c r="M845" s="135">
        <f t="shared" si="495"/>
        <v>31519.37259648207</v>
      </c>
      <c r="N845" s="135">
        <f t="shared" si="495"/>
        <v>30814.738803908713</v>
      </c>
      <c r="O845" s="135">
        <f t="shared" si="495"/>
        <v>0</v>
      </c>
      <c r="P845" s="135">
        <f t="shared" si="495"/>
        <v>0</v>
      </c>
      <c r="Q845" s="135">
        <f t="shared" si="495"/>
        <v>0</v>
      </c>
      <c r="R845" s="135">
        <f t="shared" si="495"/>
        <v>0</v>
      </c>
      <c r="S845" s="135">
        <f t="shared" si="495"/>
        <v>0</v>
      </c>
      <c r="T845" s="135">
        <f t="shared" si="495"/>
        <v>0</v>
      </c>
      <c r="U845" s="135">
        <f t="shared" si="495"/>
        <v>0</v>
      </c>
      <c r="V845" s="135">
        <f t="shared" si="495"/>
        <v>0</v>
      </c>
      <c r="W845" s="135">
        <f t="shared" si="495"/>
        <v>0</v>
      </c>
      <c r="X845" s="135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 x14ac:dyDescent="0.2">
      <c r="A846" s="44">
        <f t="shared" si="463"/>
        <v>817</v>
      </c>
      <c r="B846" s="44"/>
      <c r="C846" s="44"/>
      <c r="D846" s="44"/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 x14ac:dyDescent="0.2">
      <c r="A847" s="44">
        <f t="shared" si="463"/>
        <v>818</v>
      </c>
      <c r="B847" s="44"/>
      <c r="C847" s="44"/>
      <c r="D847" s="44" t="s">
        <v>345</v>
      </c>
      <c r="E847" s="44"/>
      <c r="G847" s="43"/>
      <c r="H847" s="135"/>
      <c r="I847" s="42">
        <f>'Dep. Res. Class'!G$52</f>
        <v>5269634.7789052175</v>
      </c>
      <c r="J847" s="135">
        <f>SUM(J829:J845)</f>
        <v>2188910.3475383357</v>
      </c>
      <c r="K847" s="135">
        <f t="shared" ref="K847:X847" si="496">SUM(K829:K845)</f>
        <v>1298508.1364671313</v>
      </c>
      <c r="L847" s="135">
        <f t="shared" si="496"/>
        <v>69586.981678756216</v>
      </c>
      <c r="M847" s="135">
        <f t="shared" si="496"/>
        <v>865994.56108924781</v>
      </c>
      <c r="N847" s="135">
        <f t="shared" si="496"/>
        <v>846634.75213174592</v>
      </c>
      <c r="O847" s="135">
        <f t="shared" si="496"/>
        <v>0</v>
      </c>
      <c r="P847" s="135">
        <f t="shared" si="496"/>
        <v>0</v>
      </c>
      <c r="Q847" s="135">
        <f t="shared" si="496"/>
        <v>0</v>
      </c>
      <c r="R847" s="135">
        <f t="shared" si="496"/>
        <v>0</v>
      </c>
      <c r="S847" s="135">
        <f t="shared" si="496"/>
        <v>0</v>
      </c>
      <c r="T847" s="135">
        <f t="shared" si="496"/>
        <v>0</v>
      </c>
      <c r="U847" s="135">
        <f t="shared" si="496"/>
        <v>0</v>
      </c>
      <c r="V847" s="135">
        <f t="shared" si="496"/>
        <v>0</v>
      </c>
      <c r="W847" s="135">
        <f t="shared" si="496"/>
        <v>0</v>
      </c>
      <c r="X847" s="135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 x14ac:dyDescent="0.2">
      <c r="A848" s="44">
        <f t="shared" si="463"/>
        <v>819</v>
      </c>
      <c r="B848" s="44"/>
      <c r="C848" s="44"/>
      <c r="D848" s="44"/>
      <c r="E848" s="44"/>
      <c r="G848" s="43"/>
      <c r="H848" s="135"/>
      <c r="I848" s="42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 x14ac:dyDescent="0.2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5"/>
      <c r="I849" s="42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 x14ac:dyDescent="0.2">
      <c r="A850" s="44">
        <f t="shared" si="463"/>
        <v>821</v>
      </c>
      <c r="B850" s="44"/>
      <c r="C850" s="44"/>
      <c r="D850" s="44"/>
      <c r="E850" s="44"/>
      <c r="G850" s="43"/>
      <c r="H850" s="135"/>
      <c r="I850" s="42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 x14ac:dyDescent="0.2">
      <c r="A851" s="44">
        <f t="shared" si="463"/>
        <v>822</v>
      </c>
      <c r="B851" s="44"/>
      <c r="C851" s="136">
        <v>36510</v>
      </c>
      <c r="E851" s="44" t="s">
        <v>115</v>
      </c>
      <c r="G851" s="43"/>
      <c r="H851" s="135"/>
      <c r="I851" s="42">
        <f>'Dep. Res. Class'!G$56</f>
        <v>0</v>
      </c>
      <c r="J851" s="135">
        <f t="shared" ref="J851:X851" si="497">+J56+J321+J586</f>
        <v>0</v>
      </c>
      <c r="K851" s="135">
        <f t="shared" si="497"/>
        <v>0</v>
      </c>
      <c r="L851" s="135">
        <f t="shared" si="497"/>
        <v>0</v>
      </c>
      <c r="M851" s="135">
        <f t="shared" si="497"/>
        <v>0</v>
      </c>
      <c r="N851" s="135">
        <f t="shared" si="497"/>
        <v>0</v>
      </c>
      <c r="O851" s="135">
        <f t="shared" si="497"/>
        <v>0</v>
      </c>
      <c r="P851" s="135">
        <f t="shared" si="497"/>
        <v>0</v>
      </c>
      <c r="Q851" s="135">
        <f t="shared" si="497"/>
        <v>0</v>
      </c>
      <c r="R851" s="135">
        <f t="shared" si="497"/>
        <v>0</v>
      </c>
      <c r="S851" s="135">
        <f t="shared" si="497"/>
        <v>0</v>
      </c>
      <c r="T851" s="135">
        <f t="shared" si="497"/>
        <v>0</v>
      </c>
      <c r="U851" s="135">
        <f t="shared" si="497"/>
        <v>0</v>
      </c>
      <c r="V851" s="135">
        <f t="shared" si="497"/>
        <v>0</v>
      </c>
      <c r="W851" s="135">
        <f t="shared" si="497"/>
        <v>0</v>
      </c>
      <c r="X851" s="135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 x14ac:dyDescent="0.2">
      <c r="A852" s="44">
        <f t="shared" si="463"/>
        <v>823</v>
      </c>
      <c r="B852" s="44"/>
      <c r="C852" s="136">
        <v>36520</v>
      </c>
      <c r="E852" s="44" t="s">
        <v>137</v>
      </c>
      <c r="G852" s="43"/>
      <c r="H852" s="135"/>
      <c r="I852" s="42">
        <f>'Dep. Res. Class'!G$57</f>
        <v>428095.56870000006</v>
      </c>
      <c r="J852" s="135">
        <f t="shared" ref="J852:X852" si="499">+J57+J322+J587</f>
        <v>193556.7650915109</v>
      </c>
      <c r="K852" s="135">
        <f t="shared" si="499"/>
        <v>110679.56643165102</v>
      </c>
      <c r="L852" s="135">
        <f t="shared" si="499"/>
        <v>5821.4752704010571</v>
      </c>
      <c r="M852" s="135">
        <f t="shared" si="499"/>
        <v>62006.720238828319</v>
      </c>
      <c r="N852" s="135">
        <f t="shared" si="499"/>
        <v>56031.041667608682</v>
      </c>
      <c r="O852" s="135">
        <f t="shared" si="499"/>
        <v>0</v>
      </c>
      <c r="P852" s="135">
        <f t="shared" si="499"/>
        <v>0</v>
      </c>
      <c r="Q852" s="135">
        <f t="shared" si="499"/>
        <v>0</v>
      </c>
      <c r="R852" s="135">
        <f t="shared" si="499"/>
        <v>0</v>
      </c>
      <c r="S852" s="135">
        <f t="shared" si="499"/>
        <v>0</v>
      </c>
      <c r="T852" s="135">
        <f t="shared" si="499"/>
        <v>0</v>
      </c>
      <c r="U852" s="135">
        <f t="shared" si="499"/>
        <v>0</v>
      </c>
      <c r="V852" s="135">
        <f t="shared" si="499"/>
        <v>0</v>
      </c>
      <c r="W852" s="135">
        <f t="shared" si="499"/>
        <v>0</v>
      </c>
      <c r="X852" s="135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 x14ac:dyDescent="0.2">
      <c r="A853" s="44">
        <f t="shared" si="463"/>
        <v>824</v>
      </c>
      <c r="B853" s="44"/>
      <c r="C853" s="136">
        <v>36602</v>
      </c>
      <c r="E853" s="137" t="s">
        <v>139</v>
      </c>
      <c r="G853" s="43"/>
      <c r="H853" s="135"/>
      <c r="I853" s="42">
        <f>'Dep. Res. Class'!G$58</f>
        <v>16837.413626000001</v>
      </c>
      <c r="J853" s="135">
        <f t="shared" ref="J853:X853" si="500">+J58+J323+J588</f>
        <v>7612.7751657250146</v>
      </c>
      <c r="K853" s="135">
        <f t="shared" si="500"/>
        <v>4353.1346180833598</v>
      </c>
      <c r="L853" s="135">
        <f t="shared" si="500"/>
        <v>228.96426454243928</v>
      </c>
      <c r="M853" s="135">
        <f t="shared" si="500"/>
        <v>2438.7844037331138</v>
      </c>
      <c r="N853" s="135">
        <f t="shared" si="500"/>
        <v>2203.7551739160717</v>
      </c>
      <c r="O853" s="135">
        <f t="shared" si="500"/>
        <v>0</v>
      </c>
      <c r="P853" s="135">
        <f t="shared" si="500"/>
        <v>0</v>
      </c>
      <c r="Q853" s="135">
        <f t="shared" si="500"/>
        <v>0</v>
      </c>
      <c r="R853" s="135">
        <f t="shared" si="500"/>
        <v>0</v>
      </c>
      <c r="S853" s="135">
        <f t="shared" si="500"/>
        <v>0</v>
      </c>
      <c r="T853" s="135">
        <f t="shared" si="500"/>
        <v>0</v>
      </c>
      <c r="U853" s="135">
        <f t="shared" si="500"/>
        <v>0</v>
      </c>
      <c r="V853" s="135">
        <f t="shared" si="500"/>
        <v>0</v>
      </c>
      <c r="W853" s="135">
        <f t="shared" si="500"/>
        <v>0</v>
      </c>
      <c r="X853" s="135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 x14ac:dyDescent="0.2">
      <c r="A854" s="44">
        <f t="shared" si="463"/>
        <v>825</v>
      </c>
      <c r="B854" s="44"/>
      <c r="C854" s="136">
        <v>36603</v>
      </c>
      <c r="E854" s="137" t="s">
        <v>270</v>
      </c>
      <c r="G854" s="43"/>
      <c r="H854" s="135"/>
      <c r="I854" s="42">
        <f>'Dep. Res. Class'!G$59</f>
        <v>53065.903969500032</v>
      </c>
      <c r="J854" s="135">
        <f t="shared" ref="J854:X854" si="501">+J59+J324+J589</f>
        <v>23992.924617706263</v>
      </c>
      <c r="K854" s="135">
        <f t="shared" si="501"/>
        <v>13719.62634764804</v>
      </c>
      <c r="L854" s="135">
        <f t="shared" si="501"/>
        <v>721.61888663792115</v>
      </c>
      <c r="M854" s="135">
        <f t="shared" si="501"/>
        <v>7686.2338744813951</v>
      </c>
      <c r="N854" s="135">
        <f t="shared" si="501"/>
        <v>6945.500243026404</v>
      </c>
      <c r="O854" s="135">
        <f t="shared" si="501"/>
        <v>0</v>
      </c>
      <c r="P854" s="135">
        <f t="shared" si="501"/>
        <v>0</v>
      </c>
      <c r="Q854" s="135">
        <f t="shared" si="501"/>
        <v>0</v>
      </c>
      <c r="R854" s="135">
        <f t="shared" si="501"/>
        <v>0</v>
      </c>
      <c r="S854" s="135">
        <f t="shared" si="501"/>
        <v>0</v>
      </c>
      <c r="T854" s="135">
        <f t="shared" si="501"/>
        <v>0</v>
      </c>
      <c r="U854" s="135">
        <f t="shared" si="501"/>
        <v>0</v>
      </c>
      <c r="V854" s="135">
        <f t="shared" si="501"/>
        <v>0</v>
      </c>
      <c r="W854" s="135">
        <f t="shared" si="501"/>
        <v>0</v>
      </c>
      <c r="X854" s="135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 x14ac:dyDescent="0.2">
      <c r="A855" s="44">
        <f t="shared" si="463"/>
        <v>826</v>
      </c>
      <c r="B855" s="44"/>
      <c r="C855" s="136">
        <v>36700</v>
      </c>
      <c r="E855" s="137" t="s">
        <v>271</v>
      </c>
      <c r="G855" s="43"/>
      <c r="H855" s="135"/>
      <c r="I855" s="42">
        <f>'Dep. Res. Class'!G$60</f>
        <v>98316.496456000023</v>
      </c>
      <c r="J855" s="135">
        <f t="shared" ref="J855:X855" si="502">+J60+J325+J590</f>
        <v>44452.277483138445</v>
      </c>
      <c r="K855" s="135">
        <f t="shared" si="502"/>
        <v>25418.686845727763</v>
      </c>
      <c r="L855" s="135">
        <f t="shared" si="502"/>
        <v>1336.9609373185676</v>
      </c>
      <c r="M855" s="135">
        <f t="shared" si="502"/>
        <v>14240.473240873676</v>
      </c>
      <c r="N855" s="135">
        <f t="shared" si="502"/>
        <v>12868.097948941553</v>
      </c>
      <c r="O855" s="135">
        <f t="shared" si="502"/>
        <v>0</v>
      </c>
      <c r="P855" s="135">
        <f t="shared" si="502"/>
        <v>0</v>
      </c>
      <c r="Q855" s="135">
        <f t="shared" si="502"/>
        <v>0</v>
      </c>
      <c r="R855" s="135">
        <f t="shared" si="502"/>
        <v>0</v>
      </c>
      <c r="S855" s="135">
        <f t="shared" si="502"/>
        <v>0</v>
      </c>
      <c r="T855" s="135">
        <f t="shared" si="502"/>
        <v>0</v>
      </c>
      <c r="U855" s="135">
        <f t="shared" si="502"/>
        <v>0</v>
      </c>
      <c r="V855" s="135">
        <f t="shared" si="502"/>
        <v>0</v>
      </c>
      <c r="W855" s="135">
        <f t="shared" si="502"/>
        <v>0</v>
      </c>
      <c r="X855" s="135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 x14ac:dyDescent="0.2">
      <c r="A856" s="44">
        <f t="shared" si="463"/>
        <v>827</v>
      </c>
      <c r="B856" s="44"/>
      <c r="C856" s="136">
        <v>36701</v>
      </c>
      <c r="E856" s="137" t="s">
        <v>272</v>
      </c>
      <c r="G856" s="43"/>
      <c r="H856" s="135"/>
      <c r="I856" s="42">
        <f>'Dep. Res. Class'!G$61</f>
        <v>16387960.757693825</v>
      </c>
      <c r="J856" s="135">
        <f t="shared" ref="J856:X856" si="503">+J61+J326+J591</f>
        <v>7409562.0291942591</v>
      </c>
      <c r="K856" s="135">
        <f t="shared" si="503"/>
        <v>4236933.3484774837</v>
      </c>
      <c r="L856" s="135">
        <f t="shared" si="503"/>
        <v>222852.36115133271</v>
      </c>
      <c r="M856" s="135">
        <f t="shared" si="503"/>
        <v>2373684.2244665306</v>
      </c>
      <c r="N856" s="135">
        <f t="shared" si="503"/>
        <v>2144928.7944042166</v>
      </c>
      <c r="O856" s="135">
        <f t="shared" si="503"/>
        <v>0</v>
      </c>
      <c r="P856" s="135">
        <f t="shared" si="503"/>
        <v>0</v>
      </c>
      <c r="Q856" s="135">
        <f t="shared" si="503"/>
        <v>0</v>
      </c>
      <c r="R856" s="135">
        <f t="shared" si="503"/>
        <v>0</v>
      </c>
      <c r="S856" s="135">
        <f t="shared" si="503"/>
        <v>0</v>
      </c>
      <c r="T856" s="135">
        <f t="shared" si="503"/>
        <v>0</v>
      </c>
      <c r="U856" s="135">
        <f t="shared" si="503"/>
        <v>0</v>
      </c>
      <c r="V856" s="135">
        <f t="shared" si="503"/>
        <v>0</v>
      </c>
      <c r="W856" s="135">
        <f t="shared" si="503"/>
        <v>0</v>
      </c>
      <c r="X856" s="135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 x14ac:dyDescent="0.2">
      <c r="A857" s="44">
        <f t="shared" si="463"/>
        <v>828</v>
      </c>
      <c r="B857" s="44"/>
      <c r="C857" s="136">
        <v>36900</v>
      </c>
      <c r="E857" s="137" t="s">
        <v>273</v>
      </c>
      <c r="G857" s="43"/>
      <c r="H857" s="135"/>
      <c r="I857" s="42">
        <f>'Dep. Res. Class'!G$62</f>
        <v>353469.1727</v>
      </c>
      <c r="J857" s="135">
        <f t="shared" ref="J857:X857" si="504">+J62+J327+J592</f>
        <v>159815.59873451825</v>
      </c>
      <c r="K857" s="135">
        <f t="shared" si="504"/>
        <v>91385.703664702218</v>
      </c>
      <c r="L857" s="135">
        <f t="shared" si="504"/>
        <v>4806.6651424840366</v>
      </c>
      <c r="M857" s="135">
        <f t="shared" si="504"/>
        <v>51197.5963012555</v>
      </c>
      <c r="N857" s="135">
        <f t="shared" si="504"/>
        <v>46263.60885703993</v>
      </c>
      <c r="O857" s="135">
        <f t="shared" si="504"/>
        <v>0</v>
      </c>
      <c r="P857" s="135">
        <f t="shared" si="504"/>
        <v>0</v>
      </c>
      <c r="Q857" s="135">
        <f t="shared" si="504"/>
        <v>0</v>
      </c>
      <c r="R857" s="135">
        <f t="shared" si="504"/>
        <v>0</v>
      </c>
      <c r="S857" s="135">
        <f t="shared" si="504"/>
        <v>0</v>
      </c>
      <c r="T857" s="135">
        <f t="shared" si="504"/>
        <v>0</v>
      </c>
      <c r="U857" s="135">
        <f t="shared" si="504"/>
        <v>0</v>
      </c>
      <c r="V857" s="135">
        <f t="shared" si="504"/>
        <v>0</v>
      </c>
      <c r="W857" s="135">
        <f t="shared" si="504"/>
        <v>0</v>
      </c>
      <c r="X857" s="135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 x14ac:dyDescent="0.2">
      <c r="A858" s="44">
        <f t="shared" si="463"/>
        <v>829</v>
      </c>
      <c r="B858" s="44"/>
      <c r="C858" s="136">
        <v>36901</v>
      </c>
      <c r="E858" s="137" t="s">
        <v>273</v>
      </c>
      <c r="G858" s="43"/>
      <c r="H858" s="135"/>
      <c r="I858" s="42">
        <f>'Dep. Res. Class'!G$63</f>
        <v>1774250.932862499</v>
      </c>
      <c r="J858" s="135">
        <f t="shared" ref="J858:X858" si="505">+J63+J328+J593</f>
        <v>802200.01358182891</v>
      </c>
      <c r="K858" s="135">
        <f t="shared" si="505"/>
        <v>458713.7507321125</v>
      </c>
      <c r="L858" s="135">
        <f t="shared" si="505"/>
        <v>24127.224583310766</v>
      </c>
      <c r="M858" s="135">
        <f t="shared" si="505"/>
        <v>256988.13365802803</v>
      </c>
      <c r="N858" s="135">
        <f t="shared" si="505"/>
        <v>232221.81030721852</v>
      </c>
      <c r="O858" s="135">
        <f t="shared" si="505"/>
        <v>0</v>
      </c>
      <c r="P858" s="135">
        <f t="shared" si="505"/>
        <v>0</v>
      </c>
      <c r="Q858" s="135">
        <f t="shared" si="505"/>
        <v>0</v>
      </c>
      <c r="R858" s="135">
        <f t="shared" si="505"/>
        <v>0</v>
      </c>
      <c r="S858" s="135">
        <f t="shared" si="505"/>
        <v>0</v>
      </c>
      <c r="T858" s="135">
        <f t="shared" si="505"/>
        <v>0</v>
      </c>
      <c r="U858" s="135">
        <f t="shared" si="505"/>
        <v>0</v>
      </c>
      <c r="V858" s="135">
        <f t="shared" si="505"/>
        <v>0</v>
      </c>
      <c r="W858" s="135">
        <f t="shared" si="505"/>
        <v>0</v>
      </c>
      <c r="X858" s="135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 x14ac:dyDescent="0.2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1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 x14ac:dyDescent="0.2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5"/>
      <c r="I860" s="42">
        <f>'Dep. Res. Class'!G$65</f>
        <v>19111996.246007822</v>
      </c>
      <c r="J860" s="135">
        <f>SUM(J851:J858)</f>
        <v>8641192.3838686869</v>
      </c>
      <c r="K860" s="135">
        <f t="shared" ref="K860:X860" si="506">SUM(K851:K858)</f>
        <v>4941203.8171174088</v>
      </c>
      <c r="L860" s="135">
        <f t="shared" si="506"/>
        <v>259895.27023602751</v>
      </c>
      <c r="M860" s="135">
        <f t="shared" si="506"/>
        <v>2768242.1661837306</v>
      </c>
      <c r="N860" s="135">
        <f t="shared" si="506"/>
        <v>2501462.6086019678</v>
      </c>
      <c r="O860" s="135">
        <f t="shared" si="506"/>
        <v>0</v>
      </c>
      <c r="P860" s="135">
        <f t="shared" si="506"/>
        <v>0</v>
      </c>
      <c r="Q860" s="135">
        <f t="shared" si="506"/>
        <v>0</v>
      </c>
      <c r="R860" s="135">
        <f t="shared" si="506"/>
        <v>0</v>
      </c>
      <c r="S860" s="135">
        <f t="shared" si="506"/>
        <v>0</v>
      </c>
      <c r="T860" s="135">
        <f t="shared" si="506"/>
        <v>0</v>
      </c>
      <c r="U860" s="135">
        <f t="shared" si="506"/>
        <v>0</v>
      </c>
      <c r="V860" s="135">
        <f t="shared" si="506"/>
        <v>0</v>
      </c>
      <c r="W860" s="135">
        <f t="shared" si="506"/>
        <v>0</v>
      </c>
      <c r="X860" s="135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 x14ac:dyDescent="0.2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 x14ac:dyDescent="0.2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 x14ac:dyDescent="0.2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 x14ac:dyDescent="0.2">
      <c r="A864" s="44">
        <f t="shared" si="463"/>
        <v>835</v>
      </c>
      <c r="B864" s="44"/>
      <c r="C864" s="136">
        <v>37400</v>
      </c>
      <c r="E864" s="137" t="s">
        <v>115</v>
      </c>
      <c r="G864" s="43"/>
      <c r="H864" s="135"/>
      <c r="I864" s="42">
        <f>'Dep. Res. Class'!G$69</f>
        <v>0</v>
      </c>
      <c r="J864" s="135">
        <f t="shared" ref="J864:X864" si="507">+J69+J334+J599</f>
        <v>0</v>
      </c>
      <c r="K864" s="135">
        <f t="shared" si="507"/>
        <v>0</v>
      </c>
      <c r="L864" s="135">
        <f t="shared" si="507"/>
        <v>0</v>
      </c>
      <c r="M864" s="135">
        <f t="shared" si="507"/>
        <v>0</v>
      </c>
      <c r="N864" s="135">
        <f t="shared" si="507"/>
        <v>0</v>
      </c>
      <c r="O864" s="135">
        <f t="shared" si="507"/>
        <v>0</v>
      </c>
      <c r="P864" s="135">
        <f t="shared" si="507"/>
        <v>0</v>
      </c>
      <c r="Q864" s="135">
        <f t="shared" si="507"/>
        <v>0</v>
      </c>
      <c r="R864" s="135">
        <f t="shared" si="507"/>
        <v>0</v>
      </c>
      <c r="S864" s="135">
        <f t="shared" si="507"/>
        <v>0</v>
      </c>
      <c r="T864" s="135">
        <f t="shared" si="507"/>
        <v>0</v>
      </c>
      <c r="U864" s="135">
        <f t="shared" si="507"/>
        <v>0</v>
      </c>
      <c r="V864" s="135">
        <f t="shared" si="507"/>
        <v>0</v>
      </c>
      <c r="W864" s="135">
        <f t="shared" si="507"/>
        <v>0</v>
      </c>
      <c r="X864" s="135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 x14ac:dyDescent="0.2">
      <c r="A865" s="44">
        <f t="shared" si="463"/>
        <v>836</v>
      </c>
      <c r="B865" s="44"/>
      <c r="C865" s="136">
        <v>37401</v>
      </c>
      <c r="E865" s="137" t="s">
        <v>274</v>
      </c>
      <c r="G865" s="43"/>
      <c r="H865" s="135"/>
      <c r="I865" s="42">
        <f>'Dep. Res. Class'!G$70</f>
        <v>0</v>
      </c>
      <c r="J865" s="135">
        <f t="shared" ref="J865:X865" si="509">+J70+J335+J600</f>
        <v>0</v>
      </c>
      <c r="K865" s="135">
        <f t="shared" si="509"/>
        <v>0</v>
      </c>
      <c r="L865" s="135">
        <f t="shared" si="509"/>
        <v>0</v>
      </c>
      <c r="M865" s="135">
        <f t="shared" si="509"/>
        <v>0</v>
      </c>
      <c r="N865" s="135">
        <f t="shared" si="509"/>
        <v>0</v>
      </c>
      <c r="O865" s="135">
        <f t="shared" si="509"/>
        <v>0</v>
      </c>
      <c r="P865" s="135">
        <f t="shared" si="509"/>
        <v>0</v>
      </c>
      <c r="Q865" s="135">
        <f t="shared" si="509"/>
        <v>0</v>
      </c>
      <c r="R865" s="135">
        <f t="shared" si="509"/>
        <v>0</v>
      </c>
      <c r="S865" s="135">
        <f t="shared" si="509"/>
        <v>0</v>
      </c>
      <c r="T865" s="135">
        <f t="shared" si="509"/>
        <v>0</v>
      </c>
      <c r="U865" s="135">
        <f t="shared" si="509"/>
        <v>0</v>
      </c>
      <c r="V865" s="135">
        <f t="shared" si="509"/>
        <v>0</v>
      </c>
      <c r="W865" s="135">
        <f t="shared" si="509"/>
        <v>0</v>
      </c>
      <c r="X865" s="135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 x14ac:dyDescent="0.2">
      <c r="A866" s="44">
        <f t="shared" si="463"/>
        <v>837</v>
      </c>
      <c r="B866" s="44"/>
      <c r="C866" s="136">
        <v>37402</v>
      </c>
      <c r="E866" s="137" t="s">
        <v>275</v>
      </c>
      <c r="G866" s="43"/>
      <c r="H866" s="135"/>
      <c r="I866" s="42">
        <f>'Dep. Res. Class'!G$71</f>
        <v>235363.38811508886</v>
      </c>
      <c r="J866" s="135">
        <f t="shared" ref="J866:X866" si="510">+J71+J336+J601</f>
        <v>106415.90185779084</v>
      </c>
      <c r="K866" s="135">
        <f t="shared" si="510"/>
        <v>60850.706372804452</v>
      </c>
      <c r="L866" s="135">
        <f t="shared" si="510"/>
        <v>3200.5987532890708</v>
      </c>
      <c r="M866" s="135">
        <f t="shared" si="510"/>
        <v>34090.779789272514</v>
      </c>
      <c r="N866" s="135">
        <f t="shared" si="510"/>
        <v>30805.401341931938</v>
      </c>
      <c r="O866" s="135">
        <f t="shared" si="510"/>
        <v>0</v>
      </c>
      <c r="P866" s="135">
        <f t="shared" si="510"/>
        <v>0</v>
      </c>
      <c r="Q866" s="135">
        <f t="shared" si="510"/>
        <v>0</v>
      </c>
      <c r="R866" s="135">
        <f t="shared" si="510"/>
        <v>0</v>
      </c>
      <c r="S866" s="135">
        <f t="shared" si="510"/>
        <v>0</v>
      </c>
      <c r="T866" s="135">
        <f t="shared" si="510"/>
        <v>0</v>
      </c>
      <c r="U866" s="135">
        <f t="shared" si="510"/>
        <v>0</v>
      </c>
      <c r="V866" s="135">
        <f t="shared" si="510"/>
        <v>0</v>
      </c>
      <c r="W866" s="135">
        <f t="shared" si="510"/>
        <v>0</v>
      </c>
      <c r="X866" s="135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 x14ac:dyDescent="0.2">
      <c r="A867" s="44">
        <f t="shared" si="463"/>
        <v>838</v>
      </c>
      <c r="B867" s="44"/>
      <c r="C867" s="136">
        <v>37403</v>
      </c>
      <c r="E867" s="137" t="s">
        <v>276</v>
      </c>
      <c r="G867" s="43"/>
      <c r="H867" s="135"/>
      <c r="I867" s="42">
        <f>'Dep. Res. Class'!G$72</f>
        <v>0</v>
      </c>
      <c r="J867" s="135">
        <f t="shared" ref="J867:X867" si="511">+J72+J337+J602</f>
        <v>0</v>
      </c>
      <c r="K867" s="135">
        <f t="shared" si="511"/>
        <v>0</v>
      </c>
      <c r="L867" s="135">
        <f t="shared" si="511"/>
        <v>0</v>
      </c>
      <c r="M867" s="135">
        <f t="shared" si="511"/>
        <v>0</v>
      </c>
      <c r="N867" s="135">
        <f t="shared" si="511"/>
        <v>0</v>
      </c>
      <c r="O867" s="135">
        <f t="shared" si="511"/>
        <v>0</v>
      </c>
      <c r="P867" s="135">
        <f t="shared" si="511"/>
        <v>0</v>
      </c>
      <c r="Q867" s="135">
        <f t="shared" si="511"/>
        <v>0</v>
      </c>
      <c r="R867" s="135">
        <f t="shared" si="511"/>
        <v>0</v>
      </c>
      <c r="S867" s="135">
        <f t="shared" si="511"/>
        <v>0</v>
      </c>
      <c r="T867" s="135">
        <f t="shared" si="511"/>
        <v>0</v>
      </c>
      <c r="U867" s="135">
        <f t="shared" si="511"/>
        <v>0</v>
      </c>
      <c r="V867" s="135">
        <f t="shared" si="511"/>
        <v>0</v>
      </c>
      <c r="W867" s="135">
        <f t="shared" si="511"/>
        <v>0</v>
      </c>
      <c r="X867" s="135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 x14ac:dyDescent="0.2">
      <c r="A868" s="44">
        <f t="shared" si="463"/>
        <v>839</v>
      </c>
      <c r="B868" s="44"/>
      <c r="C868" s="136">
        <v>37500</v>
      </c>
      <c r="E868" s="137" t="s">
        <v>139</v>
      </c>
      <c r="G868" s="43"/>
      <c r="H868" s="135"/>
      <c r="I868" s="42">
        <f>'Dep. Res. Class'!G$73</f>
        <v>113695.14797599992</v>
      </c>
      <c r="J868" s="135">
        <f t="shared" ref="J868:X868" si="512">+J73+J338+J603</f>
        <v>51405.496010300529</v>
      </c>
      <c r="K868" s="135">
        <f t="shared" si="512"/>
        <v>29394.674001366449</v>
      </c>
      <c r="L868" s="135">
        <f t="shared" si="512"/>
        <v>1546.0881651188001</v>
      </c>
      <c r="M868" s="135">
        <f t="shared" si="512"/>
        <v>16467.965913472006</v>
      </c>
      <c r="N868" s="135">
        <f t="shared" si="512"/>
        <v>14880.923885742117</v>
      </c>
      <c r="O868" s="135">
        <f t="shared" si="512"/>
        <v>0</v>
      </c>
      <c r="P868" s="135">
        <f t="shared" si="512"/>
        <v>0</v>
      </c>
      <c r="Q868" s="135">
        <f t="shared" si="512"/>
        <v>0</v>
      </c>
      <c r="R868" s="135">
        <f t="shared" si="512"/>
        <v>0</v>
      </c>
      <c r="S868" s="135">
        <f t="shared" si="512"/>
        <v>0</v>
      </c>
      <c r="T868" s="135">
        <f t="shared" si="512"/>
        <v>0</v>
      </c>
      <c r="U868" s="135">
        <f t="shared" si="512"/>
        <v>0</v>
      </c>
      <c r="V868" s="135">
        <f t="shared" si="512"/>
        <v>0</v>
      </c>
      <c r="W868" s="135">
        <f t="shared" si="512"/>
        <v>0</v>
      </c>
      <c r="X868" s="135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 x14ac:dyDescent="0.2">
      <c r="A869" s="44">
        <f t="shared" si="463"/>
        <v>840</v>
      </c>
      <c r="B869" s="44"/>
      <c r="C869" s="136">
        <v>37501</v>
      </c>
      <c r="E869" s="137" t="s">
        <v>277</v>
      </c>
      <c r="G869" s="43"/>
      <c r="H869" s="135"/>
      <c r="I869" s="42">
        <f>'Dep. Res. Class'!G$74</f>
        <v>71448.902372000055</v>
      </c>
      <c r="J869" s="135">
        <f t="shared" ref="J869:X869" si="513">+J74+J339+J604</f>
        <v>32304.511944515976</v>
      </c>
      <c r="K869" s="135">
        <f t="shared" si="513"/>
        <v>18472.355508290799</v>
      </c>
      <c r="L869" s="135">
        <f t="shared" si="513"/>
        <v>971.60084959295136</v>
      </c>
      <c r="M869" s="135">
        <f t="shared" si="513"/>
        <v>10348.885680376266</v>
      </c>
      <c r="N869" s="135">
        <f t="shared" si="513"/>
        <v>9351.5483892240518</v>
      </c>
      <c r="O869" s="135">
        <f t="shared" si="513"/>
        <v>0</v>
      </c>
      <c r="P869" s="135">
        <f t="shared" si="513"/>
        <v>0</v>
      </c>
      <c r="Q869" s="135">
        <f t="shared" si="513"/>
        <v>0</v>
      </c>
      <c r="R869" s="135">
        <f t="shared" si="513"/>
        <v>0</v>
      </c>
      <c r="S869" s="135">
        <f t="shared" si="513"/>
        <v>0</v>
      </c>
      <c r="T869" s="135">
        <f t="shared" si="513"/>
        <v>0</v>
      </c>
      <c r="U869" s="135">
        <f t="shared" si="513"/>
        <v>0</v>
      </c>
      <c r="V869" s="135">
        <f t="shared" si="513"/>
        <v>0</v>
      </c>
      <c r="W869" s="135">
        <f t="shared" si="513"/>
        <v>0</v>
      </c>
      <c r="X869" s="135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 x14ac:dyDescent="0.2">
      <c r="A870" s="44">
        <f t="shared" si="463"/>
        <v>841</v>
      </c>
      <c r="B870" s="44"/>
      <c r="C870" s="136">
        <v>37502</v>
      </c>
      <c r="E870" s="137" t="s">
        <v>275</v>
      </c>
      <c r="G870" s="43"/>
      <c r="H870" s="135"/>
      <c r="I870" s="42">
        <f>'Dep. Res. Class'!G$75</f>
        <v>35399.356236000007</v>
      </c>
      <c r="J870" s="135">
        <f t="shared" ref="J870:X870" si="514">+J75+J340+J605</f>
        <v>16005.269337800002</v>
      </c>
      <c r="K870" s="135">
        <f t="shared" si="514"/>
        <v>9152.1279046587861</v>
      </c>
      <c r="L870" s="135">
        <f t="shared" si="514"/>
        <v>481.3796076931722</v>
      </c>
      <c r="M870" s="135">
        <f t="shared" si="514"/>
        <v>5127.3550563156641</v>
      </c>
      <c r="N870" s="135">
        <f t="shared" si="514"/>
        <v>4633.2243295323769</v>
      </c>
      <c r="O870" s="135">
        <f t="shared" si="514"/>
        <v>0</v>
      </c>
      <c r="P870" s="135">
        <f t="shared" si="514"/>
        <v>0</v>
      </c>
      <c r="Q870" s="135">
        <f t="shared" si="514"/>
        <v>0</v>
      </c>
      <c r="R870" s="135">
        <f t="shared" si="514"/>
        <v>0</v>
      </c>
      <c r="S870" s="135">
        <f t="shared" si="514"/>
        <v>0</v>
      </c>
      <c r="T870" s="135">
        <f t="shared" si="514"/>
        <v>0</v>
      </c>
      <c r="U870" s="135">
        <f t="shared" si="514"/>
        <v>0</v>
      </c>
      <c r="V870" s="135">
        <f t="shared" si="514"/>
        <v>0</v>
      </c>
      <c r="W870" s="135">
        <f t="shared" si="514"/>
        <v>0</v>
      </c>
      <c r="X870" s="135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 x14ac:dyDescent="0.2">
      <c r="A871" s="44">
        <f t="shared" si="463"/>
        <v>842</v>
      </c>
      <c r="B871" s="44"/>
      <c r="C871" s="136">
        <v>37503</v>
      </c>
      <c r="E871" s="137" t="s">
        <v>278</v>
      </c>
      <c r="G871" s="43"/>
      <c r="H871" s="135"/>
      <c r="I871" s="42">
        <f>'Dep. Res. Class'!G$76</f>
        <v>1920.1539519999994</v>
      </c>
      <c r="J871" s="135">
        <f t="shared" ref="J871:X871" si="515">+J76+J341+J606</f>
        <v>868.16779850213891</v>
      </c>
      <c r="K871" s="135">
        <f t="shared" si="515"/>
        <v>496.43542803946139</v>
      </c>
      <c r="L871" s="135">
        <f t="shared" si="515"/>
        <v>26.111292814535627</v>
      </c>
      <c r="M871" s="135">
        <f t="shared" si="515"/>
        <v>278.12118980512241</v>
      </c>
      <c r="N871" s="135">
        <f t="shared" si="515"/>
        <v>251.31824283874076</v>
      </c>
      <c r="O871" s="135">
        <f t="shared" si="515"/>
        <v>0</v>
      </c>
      <c r="P871" s="135">
        <f t="shared" si="515"/>
        <v>0</v>
      </c>
      <c r="Q871" s="135">
        <f t="shared" si="515"/>
        <v>0</v>
      </c>
      <c r="R871" s="135">
        <f t="shared" si="515"/>
        <v>0</v>
      </c>
      <c r="S871" s="135">
        <f t="shared" si="515"/>
        <v>0</v>
      </c>
      <c r="T871" s="135">
        <f t="shared" si="515"/>
        <v>0</v>
      </c>
      <c r="U871" s="135">
        <f t="shared" si="515"/>
        <v>0</v>
      </c>
      <c r="V871" s="135">
        <f t="shared" si="515"/>
        <v>0</v>
      </c>
      <c r="W871" s="135">
        <f t="shared" si="515"/>
        <v>0</v>
      </c>
      <c r="X871" s="135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 x14ac:dyDescent="0.2">
      <c r="A872" s="44">
        <f t="shared" ref="A872:A936" si="516">A871+1</f>
        <v>843</v>
      </c>
      <c r="B872" s="44"/>
      <c r="C872" s="136">
        <v>37600</v>
      </c>
      <c r="E872" s="137" t="s">
        <v>271</v>
      </c>
      <c r="G872" s="43"/>
      <c r="H872" s="135"/>
      <c r="I872" s="42">
        <f>'Dep. Res. Class'!G$77</f>
        <v>13210658.113094032</v>
      </c>
      <c r="J872" s="135">
        <f t="shared" ref="J872:X872" si="517">+J77+J342+J607</f>
        <v>5972993.9668969149</v>
      </c>
      <c r="K872" s="135">
        <f t="shared" si="517"/>
        <v>3415475.4665509346</v>
      </c>
      <c r="L872" s="135">
        <f t="shared" si="517"/>
        <v>179645.67992291856</v>
      </c>
      <c r="M872" s="135">
        <f t="shared" si="517"/>
        <v>1913473.6299115284</v>
      </c>
      <c r="N872" s="135">
        <f t="shared" si="517"/>
        <v>1729069.3698117326</v>
      </c>
      <c r="O872" s="135">
        <f t="shared" si="517"/>
        <v>0</v>
      </c>
      <c r="P872" s="135">
        <f t="shared" si="517"/>
        <v>0</v>
      </c>
      <c r="Q872" s="135">
        <f t="shared" si="517"/>
        <v>0</v>
      </c>
      <c r="R872" s="135">
        <f t="shared" si="517"/>
        <v>0</v>
      </c>
      <c r="S872" s="135">
        <f t="shared" si="517"/>
        <v>0</v>
      </c>
      <c r="T872" s="135">
        <f t="shared" si="517"/>
        <v>0</v>
      </c>
      <c r="U872" s="135">
        <f t="shared" si="517"/>
        <v>0</v>
      </c>
      <c r="V872" s="135">
        <f t="shared" si="517"/>
        <v>0</v>
      </c>
      <c r="W872" s="135">
        <f t="shared" si="517"/>
        <v>0</v>
      </c>
      <c r="X872" s="135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 x14ac:dyDescent="0.2">
      <c r="A873" s="44">
        <f t="shared" si="516"/>
        <v>844</v>
      </c>
      <c r="B873" s="44"/>
      <c r="C873" s="136">
        <v>37601</v>
      </c>
      <c r="E873" s="137" t="s">
        <v>272</v>
      </c>
      <c r="G873" s="43"/>
      <c r="H873" s="135"/>
      <c r="I873" s="42">
        <f>'Dep. Res. Class'!G$78</f>
        <v>33671111.596427456</v>
      </c>
      <c r="J873" s="135">
        <f t="shared" ref="J873:X873" si="518">+J78+J343+J608</f>
        <v>15223870.35546943</v>
      </c>
      <c r="K873" s="135">
        <f t="shared" si="518"/>
        <v>8705308.5928481538</v>
      </c>
      <c r="L873" s="135">
        <f t="shared" si="518"/>
        <v>457878.00158912659</v>
      </c>
      <c r="M873" s="135">
        <f t="shared" si="518"/>
        <v>4877030.6201257464</v>
      </c>
      <c r="N873" s="135">
        <f t="shared" si="518"/>
        <v>4407024.0263949931</v>
      </c>
      <c r="O873" s="135">
        <f t="shared" si="518"/>
        <v>0</v>
      </c>
      <c r="P873" s="135">
        <f t="shared" si="518"/>
        <v>0</v>
      </c>
      <c r="Q873" s="135">
        <f t="shared" si="518"/>
        <v>0</v>
      </c>
      <c r="R873" s="135">
        <f t="shared" si="518"/>
        <v>0</v>
      </c>
      <c r="S873" s="135">
        <f t="shared" si="518"/>
        <v>0</v>
      </c>
      <c r="T873" s="135">
        <f t="shared" si="518"/>
        <v>0</v>
      </c>
      <c r="U873" s="135">
        <f t="shared" si="518"/>
        <v>0</v>
      </c>
      <c r="V873" s="135">
        <f t="shared" si="518"/>
        <v>0</v>
      </c>
      <c r="W873" s="135">
        <f t="shared" si="518"/>
        <v>0</v>
      </c>
      <c r="X873" s="135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 x14ac:dyDescent="0.2">
      <c r="A874" s="44">
        <f t="shared" si="516"/>
        <v>845</v>
      </c>
      <c r="B874" s="44"/>
      <c r="C874" s="136">
        <v>37602</v>
      </c>
      <c r="E874" s="137" t="s">
        <v>279</v>
      </c>
      <c r="G874" s="43"/>
      <c r="H874" s="135"/>
      <c r="I874" s="42">
        <f>'Dep. Res. Class'!G$79</f>
        <v>19028671.146681938</v>
      </c>
      <c r="J874" s="135">
        <f t="shared" ref="J874:X874" si="519">+J79+J344+J609</f>
        <v>8603518.2338525504</v>
      </c>
      <c r="K874" s="135">
        <f t="shared" si="519"/>
        <v>4919660.9969142722</v>
      </c>
      <c r="L874" s="135">
        <f t="shared" si="519"/>
        <v>258762.1704316955</v>
      </c>
      <c r="M874" s="135">
        <f t="shared" si="519"/>
        <v>2756173.0944611183</v>
      </c>
      <c r="N874" s="135">
        <f t="shared" si="519"/>
        <v>2490556.6510222992</v>
      </c>
      <c r="O874" s="135">
        <f t="shared" si="519"/>
        <v>0</v>
      </c>
      <c r="P874" s="135">
        <f t="shared" si="519"/>
        <v>0</v>
      </c>
      <c r="Q874" s="135">
        <f t="shared" si="519"/>
        <v>0</v>
      </c>
      <c r="R874" s="135">
        <f t="shared" si="519"/>
        <v>0</v>
      </c>
      <c r="S874" s="135">
        <f t="shared" si="519"/>
        <v>0</v>
      </c>
      <c r="T874" s="135">
        <f t="shared" si="519"/>
        <v>0</v>
      </c>
      <c r="U874" s="135">
        <f t="shared" si="519"/>
        <v>0</v>
      </c>
      <c r="V874" s="135">
        <f t="shared" si="519"/>
        <v>0</v>
      </c>
      <c r="W874" s="135">
        <f t="shared" si="519"/>
        <v>0</v>
      </c>
      <c r="X874" s="135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 x14ac:dyDescent="0.2">
      <c r="A875" s="44">
        <f t="shared" si="516"/>
        <v>846</v>
      </c>
      <c r="B875" s="44"/>
      <c r="C875" s="136">
        <v>37800</v>
      </c>
      <c r="E875" s="137" t="s">
        <v>280</v>
      </c>
      <c r="G875" s="43"/>
      <c r="H875" s="135"/>
      <c r="I875" s="42">
        <f>'Dep. Res. Class'!G$80</f>
        <v>2894798.8048856384</v>
      </c>
      <c r="J875" s="135">
        <f t="shared" ref="J875:X875" si="520">+J80+J345+J610</f>
        <v>1308838.3371169334</v>
      </c>
      <c r="K875" s="135">
        <f t="shared" si="520"/>
        <v>748419.51203687838</v>
      </c>
      <c r="L875" s="135">
        <f t="shared" si="520"/>
        <v>39365.04109725506</v>
      </c>
      <c r="M875" s="135">
        <f t="shared" si="520"/>
        <v>419291.84221018152</v>
      </c>
      <c r="N875" s="135">
        <f t="shared" si="520"/>
        <v>378884.07242438948</v>
      </c>
      <c r="O875" s="135">
        <f t="shared" si="520"/>
        <v>0</v>
      </c>
      <c r="P875" s="135">
        <f t="shared" si="520"/>
        <v>0</v>
      </c>
      <c r="Q875" s="135">
        <f t="shared" si="520"/>
        <v>0</v>
      </c>
      <c r="R875" s="135">
        <f t="shared" si="520"/>
        <v>0</v>
      </c>
      <c r="S875" s="135">
        <f t="shared" si="520"/>
        <v>0</v>
      </c>
      <c r="T875" s="135">
        <f t="shared" si="520"/>
        <v>0</v>
      </c>
      <c r="U875" s="135">
        <f t="shared" si="520"/>
        <v>0</v>
      </c>
      <c r="V875" s="135">
        <f t="shared" si="520"/>
        <v>0</v>
      </c>
      <c r="W875" s="135">
        <f t="shared" si="520"/>
        <v>0</v>
      </c>
      <c r="X875" s="135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 x14ac:dyDescent="0.2">
      <c r="A876" s="44">
        <f t="shared" si="516"/>
        <v>847</v>
      </c>
      <c r="B876" s="44"/>
      <c r="C876" s="136">
        <v>37900</v>
      </c>
      <c r="E876" s="137" t="s">
        <v>281</v>
      </c>
      <c r="G876" s="43"/>
      <c r="H876" s="135"/>
      <c r="I876" s="42">
        <f>'Dep. Res. Class'!G$81</f>
        <v>984408.909178845</v>
      </c>
      <c r="J876" s="135">
        <f t="shared" ref="J876:X876" si="521">+J81+J346+J611</f>
        <v>445085.20507822809</v>
      </c>
      <c r="K876" s="135">
        <f t="shared" si="521"/>
        <v>254508.47713801407</v>
      </c>
      <c r="L876" s="135">
        <f t="shared" si="521"/>
        <v>13386.525205457296</v>
      </c>
      <c r="M876" s="135">
        <f t="shared" si="521"/>
        <v>142584.90929355603</v>
      </c>
      <c r="N876" s="135">
        <f t="shared" si="521"/>
        <v>128843.79246358937</v>
      </c>
      <c r="O876" s="135">
        <f t="shared" si="521"/>
        <v>0</v>
      </c>
      <c r="P876" s="135">
        <f t="shared" si="521"/>
        <v>0</v>
      </c>
      <c r="Q876" s="135">
        <f t="shared" si="521"/>
        <v>0</v>
      </c>
      <c r="R876" s="135">
        <f t="shared" si="521"/>
        <v>0</v>
      </c>
      <c r="S876" s="135">
        <f t="shared" si="521"/>
        <v>0</v>
      </c>
      <c r="T876" s="135">
        <f t="shared" si="521"/>
        <v>0</v>
      </c>
      <c r="U876" s="135">
        <f t="shared" si="521"/>
        <v>0</v>
      </c>
      <c r="V876" s="135">
        <f t="shared" si="521"/>
        <v>0</v>
      </c>
      <c r="W876" s="135">
        <f t="shared" si="521"/>
        <v>0</v>
      </c>
      <c r="X876" s="135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 x14ac:dyDescent="0.2">
      <c r="A877" s="44">
        <f t="shared" si="516"/>
        <v>848</v>
      </c>
      <c r="B877" s="44"/>
      <c r="C877" s="136">
        <v>37905</v>
      </c>
      <c r="E877" s="137" t="s">
        <v>282</v>
      </c>
      <c r="G877" s="43"/>
      <c r="H877" s="135"/>
      <c r="I877" s="42">
        <f>'Dep. Res. Class'!G$82</f>
        <v>1038110.9840240001</v>
      </c>
      <c r="J877" s="135">
        <f t="shared" ref="J877:X877" si="522">+J82+J347+J612</f>
        <v>469365.76448064175</v>
      </c>
      <c r="K877" s="135">
        <f t="shared" si="522"/>
        <v>268392.57871465775</v>
      </c>
      <c r="L877" s="135">
        <f t="shared" si="522"/>
        <v>14116.795088020313</v>
      </c>
      <c r="M877" s="135">
        <f t="shared" si="522"/>
        <v>150363.28817582302</v>
      </c>
      <c r="N877" s="135">
        <f t="shared" si="522"/>
        <v>135872.5575648571</v>
      </c>
      <c r="O877" s="135">
        <f t="shared" si="522"/>
        <v>0</v>
      </c>
      <c r="P877" s="135">
        <f t="shared" si="522"/>
        <v>0</v>
      </c>
      <c r="Q877" s="135">
        <f t="shared" si="522"/>
        <v>0</v>
      </c>
      <c r="R877" s="135">
        <f t="shared" si="522"/>
        <v>0</v>
      </c>
      <c r="S877" s="135">
        <f t="shared" si="522"/>
        <v>0</v>
      </c>
      <c r="T877" s="135">
        <f t="shared" si="522"/>
        <v>0</v>
      </c>
      <c r="U877" s="135">
        <f t="shared" si="522"/>
        <v>0</v>
      </c>
      <c r="V877" s="135">
        <f t="shared" si="522"/>
        <v>0</v>
      </c>
      <c r="W877" s="135">
        <f t="shared" si="522"/>
        <v>0</v>
      </c>
      <c r="X877" s="135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 x14ac:dyDescent="0.2">
      <c r="A878" s="44">
        <f t="shared" si="516"/>
        <v>849</v>
      </c>
      <c r="B878" s="44"/>
      <c r="C878" s="136">
        <v>38000</v>
      </c>
      <c r="E878" s="137" t="s">
        <v>52</v>
      </c>
      <c r="G878" s="43"/>
      <c r="H878" s="135"/>
      <c r="I878" s="42">
        <f>'Dep. Res. Class'!G$83</f>
        <v>30562138.525764562</v>
      </c>
      <c r="J878" s="135">
        <f t="shared" ref="J878:X878" si="523">+J83+J348+J613</f>
        <v>27216572.086113725</v>
      </c>
      <c r="K878" s="135">
        <f t="shared" si="523"/>
        <v>3310936.3455574503</v>
      </c>
      <c r="L878" s="135">
        <f t="shared" si="523"/>
        <v>1682.5617309071793</v>
      </c>
      <c r="M878" s="135">
        <f t="shared" si="523"/>
        <v>21039.826304835122</v>
      </c>
      <c r="N878" s="135">
        <f t="shared" si="523"/>
        <v>11907.706057646736</v>
      </c>
      <c r="O878" s="135">
        <f t="shared" si="523"/>
        <v>0</v>
      </c>
      <c r="P878" s="135">
        <f t="shared" si="523"/>
        <v>0</v>
      </c>
      <c r="Q878" s="135">
        <f t="shared" si="523"/>
        <v>0</v>
      </c>
      <c r="R878" s="135">
        <f t="shared" si="523"/>
        <v>0</v>
      </c>
      <c r="S878" s="135">
        <f t="shared" si="523"/>
        <v>0</v>
      </c>
      <c r="T878" s="135">
        <f t="shared" si="523"/>
        <v>0</v>
      </c>
      <c r="U878" s="135">
        <f t="shared" si="523"/>
        <v>0</v>
      </c>
      <c r="V878" s="135">
        <f t="shared" si="523"/>
        <v>0</v>
      </c>
      <c r="W878" s="135">
        <f t="shared" si="523"/>
        <v>0</v>
      </c>
      <c r="X878" s="135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 x14ac:dyDescent="0.2">
      <c r="A879" s="44">
        <f t="shared" si="516"/>
        <v>850</v>
      </c>
      <c r="B879" s="44"/>
      <c r="C879" s="136">
        <v>38100</v>
      </c>
      <c r="E879" s="137" t="s">
        <v>51</v>
      </c>
      <c r="G879" s="43"/>
      <c r="H879" s="135"/>
      <c r="I879" s="42">
        <f>'Dep. Res. Class'!G$84</f>
        <v>21386354.010763943</v>
      </c>
      <c r="J879" s="135">
        <f t="shared" ref="J879:X879" si="524">+J84+J349+J614</f>
        <v>13797004.963732906</v>
      </c>
      <c r="K879" s="135">
        <f t="shared" si="524"/>
        <v>7076397.8521284843</v>
      </c>
      <c r="L879" s="135">
        <f t="shared" si="524"/>
        <v>24922.601943807655</v>
      </c>
      <c r="M879" s="135">
        <f t="shared" si="524"/>
        <v>311648.12935543148</v>
      </c>
      <c r="N879" s="135">
        <f t="shared" si="524"/>
        <v>176380.46360331046</v>
      </c>
      <c r="O879" s="135">
        <f t="shared" si="524"/>
        <v>0</v>
      </c>
      <c r="P879" s="135">
        <f t="shared" si="524"/>
        <v>0</v>
      </c>
      <c r="Q879" s="135">
        <f t="shared" si="524"/>
        <v>0</v>
      </c>
      <c r="R879" s="135">
        <f t="shared" si="524"/>
        <v>0</v>
      </c>
      <c r="S879" s="135">
        <f t="shared" si="524"/>
        <v>0</v>
      </c>
      <c r="T879" s="135">
        <f t="shared" si="524"/>
        <v>0</v>
      </c>
      <c r="U879" s="135">
        <f t="shared" si="524"/>
        <v>0</v>
      </c>
      <c r="V879" s="135">
        <f t="shared" si="524"/>
        <v>0</v>
      </c>
      <c r="W879" s="135">
        <f t="shared" si="524"/>
        <v>0</v>
      </c>
      <c r="X879" s="135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 x14ac:dyDescent="0.2">
      <c r="A880" s="44">
        <f t="shared" si="516"/>
        <v>851</v>
      </c>
      <c r="B880" s="44"/>
      <c r="C880" s="136">
        <v>38200</v>
      </c>
      <c r="E880" s="137" t="s">
        <v>283</v>
      </c>
      <c r="G880" s="43"/>
      <c r="H880" s="135"/>
      <c r="I880" s="42">
        <f>'Dep. Res. Class'!G$85</f>
        <v>26987899.228218969</v>
      </c>
      <c r="J880" s="135">
        <f t="shared" ref="J880:X880" si="525">+J85+J350+J615</f>
        <v>17410736.744797751</v>
      </c>
      <c r="K880" s="135">
        <f t="shared" si="525"/>
        <v>8929858.359022215</v>
      </c>
      <c r="L880" s="135">
        <f t="shared" si="525"/>
        <v>31450.366407755395</v>
      </c>
      <c r="M880" s="135">
        <f t="shared" si="525"/>
        <v>393275.46460112557</v>
      </c>
      <c r="N880" s="135">
        <f t="shared" si="525"/>
        <v>222578.29339011532</v>
      </c>
      <c r="O880" s="135">
        <f t="shared" si="525"/>
        <v>0</v>
      </c>
      <c r="P880" s="135">
        <f t="shared" si="525"/>
        <v>0</v>
      </c>
      <c r="Q880" s="135">
        <f t="shared" si="525"/>
        <v>0</v>
      </c>
      <c r="R880" s="135">
        <f t="shared" si="525"/>
        <v>0</v>
      </c>
      <c r="S880" s="135">
        <f t="shared" si="525"/>
        <v>0</v>
      </c>
      <c r="T880" s="135">
        <f t="shared" si="525"/>
        <v>0</v>
      </c>
      <c r="U880" s="135">
        <f t="shared" si="525"/>
        <v>0</v>
      </c>
      <c r="V880" s="135">
        <f t="shared" si="525"/>
        <v>0</v>
      </c>
      <c r="W880" s="135">
        <f t="shared" si="525"/>
        <v>0</v>
      </c>
      <c r="X880" s="135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 x14ac:dyDescent="0.2">
      <c r="A881" s="44">
        <f t="shared" si="516"/>
        <v>852</v>
      </c>
      <c r="B881" s="44"/>
      <c r="C881" s="136">
        <v>38300</v>
      </c>
      <c r="E881" s="137" t="s">
        <v>284</v>
      </c>
      <c r="G881" s="43"/>
      <c r="H881" s="135"/>
      <c r="I881" s="42">
        <f>'Dep. Res. Class'!G$86</f>
        <v>4321264.836593736</v>
      </c>
      <c r="J881" s="135">
        <f t="shared" ref="J881:X881" si="526">+J86+J351+J616</f>
        <v>2787782.9184946953</v>
      </c>
      <c r="K881" s="135">
        <f t="shared" si="526"/>
        <v>1429836.4832434542</v>
      </c>
      <c r="L881" s="135">
        <f t="shared" si="526"/>
        <v>5035.788866208507</v>
      </c>
      <c r="M881" s="135">
        <f t="shared" si="526"/>
        <v>62970.719651233157</v>
      </c>
      <c r="N881" s="135">
        <f t="shared" si="526"/>
        <v>35638.926338144011</v>
      </c>
      <c r="O881" s="135">
        <f t="shared" si="526"/>
        <v>0</v>
      </c>
      <c r="P881" s="135">
        <f t="shared" si="526"/>
        <v>0</v>
      </c>
      <c r="Q881" s="135">
        <f t="shared" si="526"/>
        <v>0</v>
      </c>
      <c r="R881" s="135">
        <f t="shared" si="526"/>
        <v>0</v>
      </c>
      <c r="S881" s="135">
        <f t="shared" si="526"/>
        <v>0</v>
      </c>
      <c r="T881" s="135">
        <f t="shared" si="526"/>
        <v>0</v>
      </c>
      <c r="U881" s="135">
        <f t="shared" si="526"/>
        <v>0</v>
      </c>
      <c r="V881" s="135">
        <f t="shared" si="526"/>
        <v>0</v>
      </c>
      <c r="W881" s="135">
        <f t="shared" si="526"/>
        <v>0</v>
      </c>
      <c r="X881" s="135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 x14ac:dyDescent="0.2">
      <c r="A882" s="44">
        <f t="shared" si="516"/>
        <v>853</v>
      </c>
      <c r="B882" s="44"/>
      <c r="C882" s="136">
        <v>38400</v>
      </c>
      <c r="E882" s="137" t="s">
        <v>285</v>
      </c>
      <c r="G882" s="43"/>
      <c r="H882" s="135"/>
      <c r="I882" s="42">
        <f>'Dep. Res. Class'!G$87</f>
        <v>94403.319453106975</v>
      </c>
      <c r="J882" s="135">
        <f t="shared" ref="J882:X882" si="527">+J87+J352+J617</f>
        <v>60902.530016655888</v>
      </c>
      <c r="K882" s="135">
        <f t="shared" si="527"/>
        <v>31236.528053147213</v>
      </c>
      <c r="L882" s="135">
        <f t="shared" si="527"/>
        <v>110.01297143588502</v>
      </c>
      <c r="M882" s="135">
        <f t="shared" si="527"/>
        <v>1375.6724450411857</v>
      </c>
      <c r="N882" s="135">
        <f t="shared" si="527"/>
        <v>778.57596682678491</v>
      </c>
      <c r="O882" s="135">
        <f t="shared" si="527"/>
        <v>0</v>
      </c>
      <c r="P882" s="135">
        <f t="shared" si="527"/>
        <v>0</v>
      </c>
      <c r="Q882" s="135">
        <f t="shared" si="527"/>
        <v>0</v>
      </c>
      <c r="R882" s="135">
        <f t="shared" si="527"/>
        <v>0</v>
      </c>
      <c r="S882" s="135">
        <f t="shared" si="527"/>
        <v>0</v>
      </c>
      <c r="T882" s="135">
        <f t="shared" si="527"/>
        <v>0</v>
      </c>
      <c r="U882" s="135">
        <f t="shared" si="527"/>
        <v>0</v>
      </c>
      <c r="V882" s="135">
        <f t="shared" si="527"/>
        <v>0</v>
      </c>
      <c r="W882" s="135">
        <f t="shared" si="527"/>
        <v>0</v>
      </c>
      <c r="X882" s="135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 x14ac:dyDescent="0.2">
      <c r="A883" s="44">
        <f t="shared" si="516"/>
        <v>854</v>
      </c>
      <c r="B883" s="44"/>
      <c r="C883" s="136">
        <v>38500</v>
      </c>
      <c r="E883" s="137" t="s">
        <v>286</v>
      </c>
      <c r="G883" s="43"/>
      <c r="H883" s="135"/>
      <c r="I883" s="42">
        <f>'Dep. Res. Class'!G$88</f>
        <v>2958740.7152310316</v>
      </c>
      <c r="J883" s="135">
        <f t="shared" ref="J883:X883" si="528">+J88+J353+J618</f>
        <v>0</v>
      </c>
      <c r="K883" s="135">
        <f t="shared" si="528"/>
        <v>2928114.6699216203</v>
      </c>
      <c r="L883" s="135">
        <f t="shared" si="528"/>
        <v>1488.0182441225788</v>
      </c>
      <c r="M883" s="135">
        <f t="shared" si="528"/>
        <v>18607.130317818894</v>
      </c>
      <c r="N883" s="135">
        <f t="shared" si="528"/>
        <v>10530.896747469636</v>
      </c>
      <c r="O883" s="135">
        <f t="shared" si="528"/>
        <v>0</v>
      </c>
      <c r="P883" s="135">
        <f t="shared" si="528"/>
        <v>0</v>
      </c>
      <c r="Q883" s="135">
        <f t="shared" si="528"/>
        <v>0</v>
      </c>
      <c r="R883" s="135">
        <f t="shared" si="528"/>
        <v>0</v>
      </c>
      <c r="S883" s="135">
        <f t="shared" si="528"/>
        <v>0</v>
      </c>
      <c r="T883" s="135">
        <f t="shared" si="528"/>
        <v>0</v>
      </c>
      <c r="U883" s="135">
        <f t="shared" si="528"/>
        <v>0</v>
      </c>
      <c r="V883" s="135">
        <f t="shared" si="528"/>
        <v>0</v>
      </c>
      <c r="W883" s="135">
        <f t="shared" si="528"/>
        <v>0</v>
      </c>
      <c r="X883" s="135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 x14ac:dyDescent="0.2">
      <c r="A884" s="44">
        <f t="shared" si="516"/>
        <v>855</v>
      </c>
      <c r="B884" s="44"/>
      <c r="C884" s="136">
        <v>38600</v>
      </c>
      <c r="E884" s="137" t="s">
        <v>287</v>
      </c>
      <c r="G884" s="43"/>
      <c r="H884" s="135"/>
      <c r="I884" s="42">
        <f>'Dep. Res. Class'!G$89</f>
        <v>0</v>
      </c>
      <c r="J884" s="135">
        <f t="shared" ref="J884:X884" si="529">+J89+J354+J619</f>
        <v>0</v>
      </c>
      <c r="K884" s="135">
        <f t="shared" si="529"/>
        <v>0</v>
      </c>
      <c r="L884" s="135">
        <f t="shared" si="529"/>
        <v>0</v>
      </c>
      <c r="M884" s="135">
        <f t="shared" si="529"/>
        <v>0</v>
      </c>
      <c r="N884" s="135">
        <f t="shared" si="529"/>
        <v>0</v>
      </c>
      <c r="O884" s="135">
        <f t="shared" si="529"/>
        <v>0</v>
      </c>
      <c r="P884" s="135">
        <f t="shared" si="529"/>
        <v>0</v>
      </c>
      <c r="Q884" s="135">
        <f t="shared" si="529"/>
        <v>0</v>
      </c>
      <c r="R884" s="135">
        <f t="shared" si="529"/>
        <v>0</v>
      </c>
      <c r="S884" s="135">
        <f t="shared" si="529"/>
        <v>0</v>
      </c>
      <c r="T884" s="135">
        <f t="shared" si="529"/>
        <v>0</v>
      </c>
      <c r="U884" s="135">
        <f t="shared" si="529"/>
        <v>0</v>
      </c>
      <c r="V884" s="135">
        <f t="shared" si="529"/>
        <v>0</v>
      </c>
      <c r="W884" s="135">
        <f t="shared" si="529"/>
        <v>0</v>
      </c>
      <c r="X884" s="135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 x14ac:dyDescent="0.2">
      <c r="A885" s="44">
        <f t="shared" si="516"/>
        <v>856</v>
      </c>
      <c r="B885" s="44"/>
      <c r="C885" s="44"/>
      <c r="D885" s="44"/>
      <c r="E885" s="44"/>
      <c r="G885" s="43"/>
      <c r="H885" s="135"/>
      <c r="I885" s="42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 x14ac:dyDescent="0.2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5"/>
      <c r="I886" s="42">
        <f>'Dep. Res. Class'!G$91</f>
        <v>157596387.13896838</v>
      </c>
      <c r="J886" s="135">
        <f>SUM(J864:J884)</f>
        <v>93503670.452999368</v>
      </c>
      <c r="K886" s="135">
        <f t="shared" ref="K886:X886" si="530">SUM(K864:K884)</f>
        <v>42136512.161344439</v>
      </c>
      <c r="L886" s="135">
        <f t="shared" si="530"/>
        <v>1034069.3421672191</v>
      </c>
      <c r="M886" s="135">
        <f t="shared" si="530"/>
        <v>11134147.434482681</v>
      </c>
      <c r="N886" s="135">
        <f t="shared" si="530"/>
        <v>9787987.7479746435</v>
      </c>
      <c r="O886" s="135">
        <f t="shared" si="530"/>
        <v>0</v>
      </c>
      <c r="P886" s="135">
        <f t="shared" si="530"/>
        <v>0</v>
      </c>
      <c r="Q886" s="135">
        <f t="shared" si="530"/>
        <v>0</v>
      </c>
      <c r="R886" s="135">
        <f t="shared" si="530"/>
        <v>0</v>
      </c>
      <c r="S886" s="135">
        <f t="shared" si="530"/>
        <v>0</v>
      </c>
      <c r="T886" s="135">
        <f t="shared" si="530"/>
        <v>0</v>
      </c>
      <c r="U886" s="135">
        <f t="shared" si="530"/>
        <v>0</v>
      </c>
      <c r="V886" s="135">
        <f t="shared" si="530"/>
        <v>0</v>
      </c>
      <c r="W886" s="135">
        <f t="shared" si="530"/>
        <v>0</v>
      </c>
      <c r="X886" s="135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 x14ac:dyDescent="0.2">
      <c r="A887" s="44">
        <f t="shared" si="516"/>
        <v>858</v>
      </c>
      <c r="B887" s="44"/>
      <c r="C887" s="44"/>
      <c r="D887" s="44"/>
      <c r="E887" s="44"/>
      <c r="G887" s="43"/>
      <c r="H887" s="135"/>
      <c r="I887" s="42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 x14ac:dyDescent="0.2">
      <c r="A888" s="44">
        <f t="shared" si="516"/>
        <v>859</v>
      </c>
      <c r="B888" s="44"/>
      <c r="C888" s="44"/>
      <c r="D888" s="44" t="s">
        <v>148</v>
      </c>
      <c r="E888" s="44"/>
      <c r="G888" s="43"/>
      <c r="H888" s="135"/>
      <c r="I888" s="42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 x14ac:dyDescent="0.2">
      <c r="A889" s="44">
        <f t="shared" si="516"/>
        <v>860</v>
      </c>
      <c r="B889" s="44"/>
      <c r="C889" s="44"/>
      <c r="D889" s="44"/>
      <c r="E889" s="44"/>
      <c r="G889" s="43"/>
      <c r="H889" s="135"/>
      <c r="I889" s="42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 x14ac:dyDescent="0.2">
      <c r="A890" s="44">
        <f t="shared" si="516"/>
        <v>861</v>
      </c>
      <c r="B890" s="44"/>
      <c r="C890" s="138">
        <v>38900</v>
      </c>
      <c r="E890" s="137" t="s">
        <v>115</v>
      </c>
      <c r="G890" s="43"/>
      <c r="H890" s="135"/>
      <c r="I890" s="42">
        <f>'Dep. Res. Class'!G$95</f>
        <v>0</v>
      </c>
      <c r="J890" s="135">
        <f t="shared" ref="J890:X890" si="531">+J95+J360+J625</f>
        <v>0</v>
      </c>
      <c r="K890" s="135">
        <f t="shared" si="531"/>
        <v>0</v>
      </c>
      <c r="L890" s="135">
        <f t="shared" si="531"/>
        <v>0</v>
      </c>
      <c r="M890" s="135">
        <f t="shared" si="531"/>
        <v>0</v>
      </c>
      <c r="N890" s="135">
        <f t="shared" si="531"/>
        <v>0</v>
      </c>
      <c r="O890" s="135">
        <f t="shared" si="531"/>
        <v>0</v>
      </c>
      <c r="P890" s="135">
        <f t="shared" si="531"/>
        <v>0</v>
      </c>
      <c r="Q890" s="135">
        <f t="shared" si="531"/>
        <v>0</v>
      </c>
      <c r="R890" s="135">
        <f t="shared" si="531"/>
        <v>0</v>
      </c>
      <c r="S890" s="135">
        <f t="shared" si="531"/>
        <v>0</v>
      </c>
      <c r="T890" s="135">
        <f t="shared" si="531"/>
        <v>0</v>
      </c>
      <c r="U890" s="135">
        <f t="shared" si="531"/>
        <v>0</v>
      </c>
      <c r="V890" s="135">
        <f t="shared" si="531"/>
        <v>0</v>
      </c>
      <c r="W890" s="135">
        <f t="shared" si="531"/>
        <v>0</v>
      </c>
      <c r="X890" s="135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 x14ac:dyDescent="0.2">
      <c r="A891" s="44">
        <f t="shared" si="516"/>
        <v>862</v>
      </c>
      <c r="B891" s="44"/>
      <c r="C891" s="138">
        <v>39000</v>
      </c>
      <c r="E891" s="137" t="s">
        <v>139</v>
      </c>
      <c r="G891" s="43"/>
      <c r="H891" s="135"/>
      <c r="I891" s="42">
        <f>'Dep. Res. Class'!G$96</f>
        <v>1253482.0488933777</v>
      </c>
      <c r="J891" s="135">
        <f t="shared" ref="J891:X891" si="533">+J96+J361+J626</f>
        <v>721093.61469148565</v>
      </c>
      <c r="K891" s="135">
        <f t="shared" si="533"/>
        <v>303761.06554725033</v>
      </c>
      <c r="L891" s="135">
        <f t="shared" si="533"/>
        <v>10679.629430648167</v>
      </c>
      <c r="M891" s="135">
        <f t="shared" si="533"/>
        <v>114875.86094937929</v>
      </c>
      <c r="N891" s="135">
        <f t="shared" si="533"/>
        <v>103071.87827461404</v>
      </c>
      <c r="O891" s="135">
        <f t="shared" si="533"/>
        <v>0</v>
      </c>
      <c r="P891" s="135">
        <f t="shared" si="533"/>
        <v>0</v>
      </c>
      <c r="Q891" s="135">
        <f t="shared" si="533"/>
        <v>0</v>
      </c>
      <c r="R891" s="135">
        <f t="shared" si="533"/>
        <v>0</v>
      </c>
      <c r="S891" s="135">
        <f t="shared" si="533"/>
        <v>0</v>
      </c>
      <c r="T891" s="135">
        <f t="shared" si="533"/>
        <v>0</v>
      </c>
      <c r="U891" s="135">
        <f t="shared" si="533"/>
        <v>0</v>
      </c>
      <c r="V891" s="135">
        <f t="shared" si="533"/>
        <v>0</v>
      </c>
      <c r="W891" s="135">
        <f t="shared" si="533"/>
        <v>0</v>
      </c>
      <c r="X891" s="135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 x14ac:dyDescent="0.2">
      <c r="A892" s="44">
        <f t="shared" si="516"/>
        <v>863</v>
      </c>
      <c r="B892" s="44"/>
      <c r="C892" s="138">
        <v>39002</v>
      </c>
      <c r="E892" s="137" t="s">
        <v>515</v>
      </c>
      <c r="G892" s="43"/>
      <c r="H892" s="135"/>
      <c r="I892" s="42">
        <f>'Dep. Res. Class'!G$97</f>
        <v>107582.7378549999</v>
      </c>
      <c r="J892" s="135">
        <f t="shared" ref="J892:X892" si="534">+J97+J362+J627</f>
        <v>61889.378780299703</v>
      </c>
      <c r="K892" s="135">
        <f t="shared" si="534"/>
        <v>26070.933456267645</v>
      </c>
      <c r="L892" s="135">
        <f t="shared" si="534"/>
        <v>916.60169720044678</v>
      </c>
      <c r="M892" s="135">
        <f t="shared" si="534"/>
        <v>9859.4628022756224</v>
      </c>
      <c r="N892" s="135">
        <f t="shared" si="534"/>
        <v>8846.3611189564635</v>
      </c>
      <c r="O892" s="135">
        <f t="shared" si="534"/>
        <v>0</v>
      </c>
      <c r="P892" s="135">
        <f t="shared" si="534"/>
        <v>0</v>
      </c>
      <c r="Q892" s="135">
        <f t="shared" si="534"/>
        <v>0</v>
      </c>
      <c r="R892" s="135">
        <f t="shared" si="534"/>
        <v>0</v>
      </c>
      <c r="S892" s="135">
        <f t="shared" si="534"/>
        <v>0</v>
      </c>
      <c r="T892" s="135">
        <f t="shared" si="534"/>
        <v>0</v>
      </c>
      <c r="U892" s="135">
        <f t="shared" si="534"/>
        <v>0</v>
      </c>
      <c r="V892" s="135">
        <f t="shared" si="534"/>
        <v>0</v>
      </c>
      <c r="W892" s="135">
        <f t="shared" si="534"/>
        <v>0</v>
      </c>
      <c r="X892" s="135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 x14ac:dyDescent="0.2">
      <c r="A893" s="44">
        <f t="shared" si="516"/>
        <v>864</v>
      </c>
      <c r="B893" s="44"/>
      <c r="C893" s="138">
        <v>39003</v>
      </c>
      <c r="E893" s="137" t="s">
        <v>278</v>
      </c>
      <c r="G893" s="43"/>
      <c r="H893" s="135"/>
      <c r="I893" s="42">
        <f>'Dep. Res. Class'!G$98</f>
        <v>292729.92367400019</v>
      </c>
      <c r="J893" s="135">
        <f t="shared" ref="J893:X893" si="535">+J98+J363+J628</f>
        <v>168399.44295716251</v>
      </c>
      <c r="K893" s="135">
        <f t="shared" si="535"/>
        <v>70938.354172109248</v>
      </c>
      <c r="L893" s="135">
        <f t="shared" si="535"/>
        <v>2494.050162792691</v>
      </c>
      <c r="M893" s="135">
        <f t="shared" si="535"/>
        <v>26827.350289846276</v>
      </c>
      <c r="N893" s="135">
        <f t="shared" si="535"/>
        <v>24070.726092089481</v>
      </c>
      <c r="O893" s="135">
        <f t="shared" si="535"/>
        <v>0</v>
      </c>
      <c r="P893" s="135">
        <f t="shared" si="535"/>
        <v>0</v>
      </c>
      <c r="Q893" s="135">
        <f t="shared" si="535"/>
        <v>0</v>
      </c>
      <c r="R893" s="135">
        <f t="shared" si="535"/>
        <v>0</v>
      </c>
      <c r="S893" s="135">
        <f t="shared" si="535"/>
        <v>0</v>
      </c>
      <c r="T893" s="135">
        <f t="shared" si="535"/>
        <v>0</v>
      </c>
      <c r="U893" s="135">
        <f t="shared" si="535"/>
        <v>0</v>
      </c>
      <c r="V893" s="135">
        <f t="shared" si="535"/>
        <v>0</v>
      </c>
      <c r="W893" s="135">
        <f t="shared" si="535"/>
        <v>0</v>
      </c>
      <c r="X893" s="135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 x14ac:dyDescent="0.2">
      <c r="A894" s="44">
        <f t="shared" si="516"/>
        <v>865</v>
      </c>
      <c r="B894" s="44"/>
      <c r="C894" s="138">
        <v>39003</v>
      </c>
      <c r="E894" s="137" t="s">
        <v>293</v>
      </c>
      <c r="G894" s="43"/>
      <c r="H894" s="135"/>
      <c r="I894" s="42">
        <f>'Dep. Res. Class'!G$99</f>
        <v>5049.3973360000055</v>
      </c>
      <c r="J894" s="135">
        <f t="shared" ref="J894:X894" si="536">+J99+J364+J629</f>
        <v>2904.7788759673863</v>
      </c>
      <c r="K894" s="135">
        <f t="shared" si="536"/>
        <v>1223.6396336979185</v>
      </c>
      <c r="L894" s="135">
        <f t="shared" si="536"/>
        <v>43.020713734344888</v>
      </c>
      <c r="M894" s="135">
        <f t="shared" si="536"/>
        <v>462.75402727992531</v>
      </c>
      <c r="N894" s="135">
        <f t="shared" si="536"/>
        <v>415.20408532042967</v>
      </c>
      <c r="O894" s="135">
        <f t="shared" si="536"/>
        <v>0</v>
      </c>
      <c r="P894" s="135">
        <f t="shared" si="536"/>
        <v>0</v>
      </c>
      <c r="Q894" s="135">
        <f t="shared" si="536"/>
        <v>0</v>
      </c>
      <c r="R894" s="135">
        <f t="shared" si="536"/>
        <v>0</v>
      </c>
      <c r="S894" s="135">
        <f t="shared" si="536"/>
        <v>0</v>
      </c>
      <c r="T894" s="135">
        <f t="shared" si="536"/>
        <v>0</v>
      </c>
      <c r="U894" s="135">
        <f t="shared" si="536"/>
        <v>0</v>
      </c>
      <c r="V894" s="135">
        <f t="shared" si="536"/>
        <v>0</v>
      </c>
      <c r="W894" s="135">
        <f t="shared" si="536"/>
        <v>0</v>
      </c>
      <c r="X894" s="135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 x14ac:dyDescent="0.2">
      <c r="A895" s="44">
        <f t="shared" si="516"/>
        <v>866</v>
      </c>
      <c r="B895" s="44"/>
      <c r="C895" s="138">
        <v>39004</v>
      </c>
      <c r="E895" s="137" t="s">
        <v>516</v>
      </c>
      <c r="G895" s="43"/>
      <c r="H895" s="135"/>
      <c r="I895" s="42">
        <f>'Dep. Res. Class'!G$100</f>
        <v>1248109.8085130001</v>
      </c>
      <c r="J895" s="135">
        <f t="shared" ref="J895:X895" si="537">+J100+J365+J630</f>
        <v>718003.11312562914</v>
      </c>
      <c r="K895" s="135">
        <f t="shared" si="537"/>
        <v>302459.19013247261</v>
      </c>
      <c r="L895" s="135">
        <f t="shared" si="537"/>
        <v>10633.858103866543</v>
      </c>
      <c r="M895" s="135">
        <f t="shared" si="537"/>
        <v>114383.51984288498</v>
      </c>
      <c r="N895" s="135">
        <f t="shared" si="537"/>
        <v>102630.12730814659</v>
      </c>
      <c r="O895" s="135">
        <f t="shared" si="537"/>
        <v>0</v>
      </c>
      <c r="P895" s="135">
        <f t="shared" si="537"/>
        <v>0</v>
      </c>
      <c r="Q895" s="135">
        <f t="shared" si="537"/>
        <v>0</v>
      </c>
      <c r="R895" s="135">
        <f t="shared" si="537"/>
        <v>0</v>
      </c>
      <c r="S895" s="135">
        <f t="shared" si="537"/>
        <v>0</v>
      </c>
      <c r="T895" s="135">
        <f t="shared" si="537"/>
        <v>0</v>
      </c>
      <c r="U895" s="135">
        <f t="shared" si="537"/>
        <v>0</v>
      </c>
      <c r="V895" s="135">
        <f t="shared" si="537"/>
        <v>0</v>
      </c>
      <c r="W895" s="135">
        <f t="shared" si="537"/>
        <v>0</v>
      </c>
      <c r="X895" s="135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 x14ac:dyDescent="0.2">
      <c r="A896" s="44">
        <f t="shared" si="516"/>
        <v>867</v>
      </c>
      <c r="B896" s="44"/>
      <c r="C896" s="138">
        <v>39009</v>
      </c>
      <c r="E896" s="137" t="s">
        <v>295</v>
      </c>
      <c r="G896" s="43"/>
      <c r="H896" s="135"/>
      <c r="I896" s="42">
        <f>'Dep. Res. Class'!G$101</f>
        <v>1144609.4214875565</v>
      </c>
      <c r="J896" s="135">
        <f t="shared" ref="J896:X896" si="538">+J101+J366+J631</f>
        <v>658462.198065829</v>
      </c>
      <c r="K896" s="135">
        <f t="shared" si="538"/>
        <v>277377.54825722013</v>
      </c>
      <c r="L896" s="135">
        <f t="shared" si="538"/>
        <v>9752.0379131934933</v>
      </c>
      <c r="M896" s="135">
        <f t="shared" si="538"/>
        <v>104898.18570615885</v>
      </c>
      <c r="N896" s="135">
        <f t="shared" si="538"/>
        <v>94119.451545154967</v>
      </c>
      <c r="O896" s="135">
        <f t="shared" si="538"/>
        <v>0</v>
      </c>
      <c r="P896" s="135">
        <f t="shared" si="538"/>
        <v>0</v>
      </c>
      <c r="Q896" s="135">
        <f t="shared" si="538"/>
        <v>0</v>
      </c>
      <c r="R896" s="135">
        <f t="shared" si="538"/>
        <v>0</v>
      </c>
      <c r="S896" s="135">
        <f t="shared" si="538"/>
        <v>0</v>
      </c>
      <c r="T896" s="135">
        <f t="shared" si="538"/>
        <v>0</v>
      </c>
      <c r="U896" s="135">
        <f t="shared" si="538"/>
        <v>0</v>
      </c>
      <c r="V896" s="135">
        <f t="shared" si="538"/>
        <v>0</v>
      </c>
      <c r="W896" s="135">
        <f t="shared" si="538"/>
        <v>0</v>
      </c>
      <c r="X896" s="135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 x14ac:dyDescent="0.2">
      <c r="A897" s="44">
        <f t="shared" si="516"/>
        <v>868</v>
      </c>
      <c r="B897" s="44"/>
      <c r="C897" s="138">
        <v>39100</v>
      </c>
      <c r="E897" s="137" t="s">
        <v>296</v>
      </c>
      <c r="G897" s="43"/>
      <c r="H897" s="135"/>
      <c r="I897" s="42">
        <f>'Dep. Res. Class'!G$102</f>
        <v>0</v>
      </c>
      <c r="J897" s="135">
        <f t="shared" ref="J897:X897" si="539">+J102+J367+J632</f>
        <v>0</v>
      </c>
      <c r="K897" s="135">
        <f t="shared" si="539"/>
        <v>0</v>
      </c>
      <c r="L897" s="135">
        <f t="shared" si="539"/>
        <v>0</v>
      </c>
      <c r="M897" s="135">
        <f t="shared" si="539"/>
        <v>0</v>
      </c>
      <c r="N897" s="135">
        <f t="shared" si="539"/>
        <v>0</v>
      </c>
      <c r="O897" s="135">
        <f t="shared" si="539"/>
        <v>0</v>
      </c>
      <c r="P897" s="135">
        <f t="shared" si="539"/>
        <v>0</v>
      </c>
      <c r="Q897" s="135">
        <f t="shared" si="539"/>
        <v>0</v>
      </c>
      <c r="R897" s="135">
        <f t="shared" si="539"/>
        <v>0</v>
      </c>
      <c r="S897" s="135">
        <f t="shared" si="539"/>
        <v>0</v>
      </c>
      <c r="T897" s="135">
        <f t="shared" si="539"/>
        <v>0</v>
      </c>
      <c r="U897" s="135">
        <f t="shared" si="539"/>
        <v>0</v>
      </c>
      <c r="V897" s="135">
        <f t="shared" si="539"/>
        <v>0</v>
      </c>
      <c r="W897" s="135">
        <f t="shared" si="539"/>
        <v>0</v>
      </c>
      <c r="X897" s="135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 x14ac:dyDescent="0.2">
      <c r="A898" s="44">
        <f t="shared" si="516"/>
        <v>869</v>
      </c>
      <c r="B898" s="44"/>
      <c r="C898" s="145">
        <v>39102</v>
      </c>
      <c r="E898" s="137" t="s">
        <v>297</v>
      </c>
      <c r="G898" s="43"/>
      <c r="H898" s="135"/>
      <c r="I898" s="42">
        <f>'Dep. Res. Class'!G$103</f>
        <v>0</v>
      </c>
      <c r="J898" s="135">
        <f t="shared" ref="J898:X898" si="540">+J103+J368+J633</f>
        <v>0</v>
      </c>
      <c r="K898" s="135">
        <f t="shared" si="540"/>
        <v>0</v>
      </c>
      <c r="L898" s="135">
        <f t="shared" si="540"/>
        <v>0</v>
      </c>
      <c r="M898" s="135">
        <f t="shared" si="540"/>
        <v>0</v>
      </c>
      <c r="N898" s="135">
        <f t="shared" si="540"/>
        <v>0</v>
      </c>
      <c r="O898" s="135">
        <f t="shared" si="540"/>
        <v>0</v>
      </c>
      <c r="P898" s="135">
        <f t="shared" si="540"/>
        <v>0</v>
      </c>
      <c r="Q898" s="135">
        <f t="shared" si="540"/>
        <v>0</v>
      </c>
      <c r="R898" s="135">
        <f t="shared" si="540"/>
        <v>0</v>
      </c>
      <c r="S898" s="135">
        <f t="shared" si="540"/>
        <v>0</v>
      </c>
      <c r="T898" s="135">
        <f t="shared" si="540"/>
        <v>0</v>
      </c>
      <c r="U898" s="135">
        <f t="shared" si="540"/>
        <v>0</v>
      </c>
      <c r="V898" s="135">
        <f t="shared" si="540"/>
        <v>0</v>
      </c>
      <c r="W898" s="135">
        <f t="shared" si="540"/>
        <v>0</v>
      </c>
      <c r="X898" s="135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 x14ac:dyDescent="0.2">
      <c r="A899" s="44">
        <f t="shared" si="516"/>
        <v>870</v>
      </c>
      <c r="B899" s="44"/>
      <c r="C899" s="138">
        <v>39103</v>
      </c>
      <c r="E899" s="137" t="s">
        <v>298</v>
      </c>
      <c r="G899" s="43"/>
      <c r="H899" s="135"/>
      <c r="I899" s="42">
        <f>'Dep. Res. Class'!G$104</f>
        <v>113787.68516999995</v>
      </c>
      <c r="J899" s="135">
        <f t="shared" ref="J899:X899" si="541">+J104+J369+J634</f>
        <v>65458.913655006327</v>
      </c>
      <c r="K899" s="135">
        <f t="shared" si="541"/>
        <v>27574.601905076273</v>
      </c>
      <c r="L899" s="135">
        <f t="shared" si="541"/>
        <v>969.46766206958773</v>
      </c>
      <c r="M899" s="135">
        <f t="shared" si="541"/>
        <v>10428.1176670066</v>
      </c>
      <c r="N899" s="135">
        <f t="shared" si="541"/>
        <v>9356.5842808411544</v>
      </c>
      <c r="O899" s="135">
        <f t="shared" si="541"/>
        <v>0</v>
      </c>
      <c r="P899" s="135">
        <f t="shared" si="541"/>
        <v>0</v>
      </c>
      <c r="Q899" s="135">
        <f t="shared" si="541"/>
        <v>0</v>
      </c>
      <c r="R899" s="135">
        <f t="shared" si="541"/>
        <v>0</v>
      </c>
      <c r="S899" s="135">
        <f t="shared" si="541"/>
        <v>0</v>
      </c>
      <c r="T899" s="135">
        <f t="shared" si="541"/>
        <v>0</v>
      </c>
      <c r="U899" s="135">
        <f t="shared" si="541"/>
        <v>0</v>
      </c>
      <c r="V899" s="135">
        <f t="shared" si="541"/>
        <v>0</v>
      </c>
      <c r="W899" s="135">
        <f t="shared" si="541"/>
        <v>0</v>
      </c>
      <c r="X899" s="135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 x14ac:dyDescent="0.2">
      <c r="A900" s="44">
        <f t="shared" si="516"/>
        <v>871</v>
      </c>
      <c r="B900" s="44"/>
      <c r="C900" s="138">
        <v>39200</v>
      </c>
      <c r="E900" s="137" t="s">
        <v>299</v>
      </c>
      <c r="G900" s="43"/>
      <c r="H900" s="135"/>
      <c r="I900" s="42">
        <f>'Dep. Res. Class'!G$105</f>
        <v>0</v>
      </c>
      <c r="J900" s="135">
        <f t="shared" ref="J900:X900" si="542">+J105+J370+J635</f>
        <v>0</v>
      </c>
      <c r="K900" s="135">
        <f t="shared" si="542"/>
        <v>0</v>
      </c>
      <c r="L900" s="135">
        <f t="shared" si="542"/>
        <v>0</v>
      </c>
      <c r="M900" s="135">
        <f t="shared" si="542"/>
        <v>0</v>
      </c>
      <c r="N900" s="135">
        <f t="shared" si="542"/>
        <v>0</v>
      </c>
      <c r="O900" s="135">
        <f t="shared" si="542"/>
        <v>0</v>
      </c>
      <c r="P900" s="135">
        <f t="shared" si="542"/>
        <v>0</v>
      </c>
      <c r="Q900" s="135">
        <f t="shared" si="542"/>
        <v>0</v>
      </c>
      <c r="R900" s="135">
        <f t="shared" si="542"/>
        <v>0</v>
      </c>
      <c r="S900" s="135">
        <f t="shared" si="542"/>
        <v>0</v>
      </c>
      <c r="T900" s="135">
        <f t="shared" si="542"/>
        <v>0</v>
      </c>
      <c r="U900" s="135">
        <f t="shared" si="542"/>
        <v>0</v>
      </c>
      <c r="V900" s="135">
        <f t="shared" si="542"/>
        <v>0</v>
      </c>
      <c r="W900" s="135">
        <f t="shared" si="542"/>
        <v>0</v>
      </c>
      <c r="X900" s="135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 x14ac:dyDescent="0.2">
      <c r="A901" s="44">
        <f t="shared" si="516"/>
        <v>872</v>
      </c>
      <c r="B901" s="44"/>
      <c r="C901" s="138">
        <v>39201</v>
      </c>
      <c r="E901" s="137" t="s">
        <v>300</v>
      </c>
      <c r="G901" s="43"/>
      <c r="H901" s="135"/>
      <c r="I901" s="42">
        <f>'Dep. Res. Class'!G$106</f>
        <v>-2529.39</v>
      </c>
      <c r="J901" s="135">
        <f t="shared" ref="J901:X901" si="543">+J106+J371+J636</f>
        <v>-1455.0882317578698</v>
      </c>
      <c r="K901" s="135">
        <f t="shared" si="543"/>
        <v>-612.95668514987597</v>
      </c>
      <c r="L901" s="135">
        <f t="shared" si="543"/>
        <v>-21.550326874992134</v>
      </c>
      <c r="M901" s="135">
        <f t="shared" si="543"/>
        <v>-231.80695262710239</v>
      </c>
      <c r="N901" s="135">
        <f t="shared" si="543"/>
        <v>-207.98780359015902</v>
      </c>
      <c r="O901" s="135">
        <f t="shared" si="543"/>
        <v>0</v>
      </c>
      <c r="P901" s="135">
        <f t="shared" si="543"/>
        <v>0</v>
      </c>
      <c r="Q901" s="135">
        <f t="shared" si="543"/>
        <v>0</v>
      </c>
      <c r="R901" s="135">
        <f t="shared" si="543"/>
        <v>0</v>
      </c>
      <c r="S901" s="135">
        <f t="shared" si="543"/>
        <v>0</v>
      </c>
      <c r="T901" s="135">
        <f t="shared" si="543"/>
        <v>0</v>
      </c>
      <c r="U901" s="135">
        <f t="shared" si="543"/>
        <v>0</v>
      </c>
      <c r="V901" s="135">
        <f t="shared" si="543"/>
        <v>0</v>
      </c>
      <c r="W901" s="135">
        <f t="shared" si="543"/>
        <v>0</v>
      </c>
      <c r="X901" s="135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 x14ac:dyDescent="0.2">
      <c r="A902" s="44">
        <f t="shared" si="516"/>
        <v>873</v>
      </c>
      <c r="B902" s="44"/>
      <c r="C902" s="138">
        <v>39202</v>
      </c>
      <c r="E902" s="137" t="s">
        <v>186</v>
      </c>
      <c r="G902" s="43"/>
      <c r="H902" s="135"/>
      <c r="I902" s="42">
        <f>'Dep. Res. Class'!G$107</f>
        <v>0</v>
      </c>
      <c r="J902" s="135">
        <f t="shared" ref="J902:X902" si="544">+J107+J372+J637</f>
        <v>0</v>
      </c>
      <c r="K902" s="135">
        <f t="shared" si="544"/>
        <v>0</v>
      </c>
      <c r="L902" s="135">
        <f t="shared" si="544"/>
        <v>0</v>
      </c>
      <c r="M902" s="135">
        <f t="shared" si="544"/>
        <v>0</v>
      </c>
      <c r="N902" s="135">
        <f t="shared" si="544"/>
        <v>0</v>
      </c>
      <c r="O902" s="135">
        <f t="shared" si="544"/>
        <v>0</v>
      </c>
      <c r="P902" s="135">
        <f t="shared" si="544"/>
        <v>0</v>
      </c>
      <c r="Q902" s="135">
        <f t="shared" si="544"/>
        <v>0</v>
      </c>
      <c r="R902" s="135">
        <f t="shared" si="544"/>
        <v>0</v>
      </c>
      <c r="S902" s="135">
        <f t="shared" si="544"/>
        <v>0</v>
      </c>
      <c r="T902" s="135">
        <f t="shared" si="544"/>
        <v>0</v>
      </c>
      <c r="U902" s="135">
        <f t="shared" si="544"/>
        <v>0</v>
      </c>
      <c r="V902" s="135">
        <f t="shared" si="544"/>
        <v>0</v>
      </c>
      <c r="W902" s="135">
        <f t="shared" si="544"/>
        <v>0</v>
      </c>
      <c r="X902" s="135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 x14ac:dyDescent="0.2">
      <c r="A903" s="44">
        <f t="shared" si="516"/>
        <v>874</v>
      </c>
      <c r="B903" s="44"/>
      <c r="C903" s="138">
        <v>39400</v>
      </c>
      <c r="E903" s="137" t="s">
        <v>301</v>
      </c>
      <c r="G903" s="43"/>
      <c r="H903" s="135"/>
      <c r="I903" s="42">
        <f>'Dep. Res. Class'!G$108</f>
        <v>1300851.4776690158</v>
      </c>
      <c r="J903" s="135">
        <f t="shared" ref="J903:X903" si="545">+J108+J373+J638</f>
        <v>748343.93921895011</v>
      </c>
      <c r="K903" s="135">
        <f t="shared" si="545"/>
        <v>315240.2791282949</v>
      </c>
      <c r="L903" s="135">
        <f t="shared" si="545"/>
        <v>11083.215541922686</v>
      </c>
      <c r="M903" s="135">
        <f t="shared" si="545"/>
        <v>119217.05109094197</v>
      </c>
      <c r="N903" s="135">
        <f t="shared" si="545"/>
        <v>106966.99268890578</v>
      </c>
      <c r="O903" s="135">
        <f t="shared" si="545"/>
        <v>0</v>
      </c>
      <c r="P903" s="135">
        <f t="shared" si="545"/>
        <v>0</v>
      </c>
      <c r="Q903" s="135">
        <f t="shared" si="545"/>
        <v>0</v>
      </c>
      <c r="R903" s="135">
        <f t="shared" si="545"/>
        <v>0</v>
      </c>
      <c r="S903" s="135">
        <f t="shared" si="545"/>
        <v>0</v>
      </c>
      <c r="T903" s="135">
        <f t="shared" si="545"/>
        <v>0</v>
      </c>
      <c r="U903" s="135">
        <f t="shared" si="545"/>
        <v>0</v>
      </c>
      <c r="V903" s="135">
        <f t="shared" si="545"/>
        <v>0</v>
      </c>
      <c r="W903" s="135">
        <f t="shared" si="545"/>
        <v>0</v>
      </c>
      <c r="X903" s="135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 x14ac:dyDescent="0.2">
      <c r="A904" s="44">
        <f t="shared" si="516"/>
        <v>875</v>
      </c>
      <c r="B904" s="44"/>
      <c r="C904" s="138">
        <v>39600</v>
      </c>
      <c r="E904" s="137" t="s">
        <v>302</v>
      </c>
      <c r="G904" s="43"/>
      <c r="H904" s="135"/>
      <c r="I904" s="42">
        <f>'Dep. Res. Class'!G$109</f>
        <v>0</v>
      </c>
      <c r="J904" s="135">
        <f t="shared" ref="J904:X904" si="546">+J109+J374+J639</f>
        <v>0</v>
      </c>
      <c r="K904" s="135">
        <f t="shared" si="546"/>
        <v>0</v>
      </c>
      <c r="L904" s="135">
        <f t="shared" si="546"/>
        <v>0</v>
      </c>
      <c r="M904" s="135">
        <f t="shared" si="546"/>
        <v>0</v>
      </c>
      <c r="N904" s="135">
        <f t="shared" si="546"/>
        <v>0</v>
      </c>
      <c r="O904" s="135">
        <f t="shared" si="546"/>
        <v>0</v>
      </c>
      <c r="P904" s="135">
        <f t="shared" si="546"/>
        <v>0</v>
      </c>
      <c r="Q904" s="135">
        <f t="shared" si="546"/>
        <v>0</v>
      </c>
      <c r="R904" s="135">
        <f t="shared" si="546"/>
        <v>0</v>
      </c>
      <c r="S904" s="135">
        <f t="shared" si="546"/>
        <v>0</v>
      </c>
      <c r="T904" s="135">
        <f t="shared" si="546"/>
        <v>0</v>
      </c>
      <c r="U904" s="135">
        <f t="shared" si="546"/>
        <v>0</v>
      </c>
      <c r="V904" s="135">
        <f t="shared" si="546"/>
        <v>0</v>
      </c>
      <c r="W904" s="135">
        <f t="shared" si="546"/>
        <v>0</v>
      </c>
      <c r="X904" s="135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 x14ac:dyDescent="0.2">
      <c r="A905" s="44">
        <f t="shared" si="516"/>
        <v>876</v>
      </c>
      <c r="B905" s="44"/>
      <c r="C905" s="138">
        <v>39603</v>
      </c>
      <c r="E905" s="137" t="s">
        <v>303</v>
      </c>
      <c r="G905" s="43"/>
      <c r="H905" s="135"/>
      <c r="I905" s="42">
        <f>'Dep. Res. Class'!G$110</f>
        <v>39654.637739999984</v>
      </c>
      <c r="J905" s="135">
        <f t="shared" ref="J905:X905" si="547">+J110+J375+J640</f>
        <v>22812.218246334283</v>
      </c>
      <c r="K905" s="135">
        <f t="shared" si="547"/>
        <v>9609.6589691307217</v>
      </c>
      <c r="L905" s="135">
        <f t="shared" si="547"/>
        <v>337.85632322670654</v>
      </c>
      <c r="M905" s="135">
        <f t="shared" si="547"/>
        <v>3634.1650485061941</v>
      </c>
      <c r="N905" s="135">
        <f t="shared" si="547"/>
        <v>3260.7391528020694</v>
      </c>
      <c r="O905" s="135">
        <f t="shared" si="547"/>
        <v>0</v>
      </c>
      <c r="P905" s="135">
        <f t="shared" si="547"/>
        <v>0</v>
      </c>
      <c r="Q905" s="135">
        <f t="shared" si="547"/>
        <v>0</v>
      </c>
      <c r="R905" s="135">
        <f t="shared" si="547"/>
        <v>0</v>
      </c>
      <c r="S905" s="135">
        <f t="shared" si="547"/>
        <v>0</v>
      </c>
      <c r="T905" s="135">
        <f t="shared" si="547"/>
        <v>0</v>
      </c>
      <c r="U905" s="135">
        <f t="shared" si="547"/>
        <v>0</v>
      </c>
      <c r="V905" s="135">
        <f t="shared" si="547"/>
        <v>0</v>
      </c>
      <c r="W905" s="135">
        <f t="shared" si="547"/>
        <v>0</v>
      </c>
      <c r="X905" s="135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 x14ac:dyDescent="0.2">
      <c r="A906" s="44">
        <f t="shared" si="516"/>
        <v>877</v>
      </c>
      <c r="B906" s="44"/>
      <c r="C906" s="136">
        <v>39604</v>
      </c>
      <c r="E906" s="137" t="s">
        <v>304</v>
      </c>
      <c r="G906" s="43"/>
      <c r="H906" s="135"/>
      <c r="I906" s="42">
        <f>'Dep. Res. Class'!G$111</f>
        <v>62817.883901249974</v>
      </c>
      <c r="J906" s="135">
        <f t="shared" ref="J906:X906" si="548">+J111+J376+J641</f>
        <v>36137.394236808475</v>
      </c>
      <c r="K906" s="135">
        <f t="shared" si="548"/>
        <v>15222.896383807931</v>
      </c>
      <c r="L906" s="135">
        <f t="shared" si="548"/>
        <v>535.2064852265737</v>
      </c>
      <c r="M906" s="135">
        <f t="shared" si="548"/>
        <v>5756.9699562471078</v>
      </c>
      <c r="N906" s="135">
        <f t="shared" si="548"/>
        <v>5165.4168391598741</v>
      </c>
      <c r="O906" s="135">
        <f t="shared" si="548"/>
        <v>0</v>
      </c>
      <c r="P906" s="135">
        <f t="shared" si="548"/>
        <v>0</v>
      </c>
      <c r="Q906" s="135">
        <f t="shared" si="548"/>
        <v>0</v>
      </c>
      <c r="R906" s="135">
        <f t="shared" si="548"/>
        <v>0</v>
      </c>
      <c r="S906" s="135">
        <f t="shared" si="548"/>
        <v>0</v>
      </c>
      <c r="T906" s="135">
        <f t="shared" si="548"/>
        <v>0</v>
      </c>
      <c r="U906" s="135">
        <f t="shared" si="548"/>
        <v>0</v>
      </c>
      <c r="V906" s="135">
        <f t="shared" si="548"/>
        <v>0</v>
      </c>
      <c r="W906" s="135">
        <f t="shared" si="548"/>
        <v>0</v>
      </c>
      <c r="X906" s="135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 x14ac:dyDescent="0.2">
      <c r="A907" s="44">
        <f t="shared" si="516"/>
        <v>878</v>
      </c>
      <c r="B907" s="44"/>
      <c r="C907" s="136">
        <v>39605</v>
      </c>
      <c r="E907" s="140" t="s">
        <v>305</v>
      </c>
      <c r="G907" s="43"/>
      <c r="H907" s="135"/>
      <c r="I907" s="42">
        <f>'Dep. Res. Class'!G$112</f>
        <v>19456.427647250002</v>
      </c>
      <c r="J907" s="135">
        <f t="shared" ref="J907:X907" si="549">+J112+J377+J642</f>
        <v>11192.745642847463</v>
      </c>
      <c r="K907" s="135">
        <f t="shared" si="549"/>
        <v>4714.9500059369102</v>
      </c>
      <c r="L907" s="135">
        <f t="shared" si="549"/>
        <v>165.76817952861035</v>
      </c>
      <c r="M907" s="135">
        <f t="shared" si="549"/>
        <v>1783.0920506203972</v>
      </c>
      <c r="N907" s="135">
        <f t="shared" si="549"/>
        <v>1599.8717683166194</v>
      </c>
      <c r="O907" s="135">
        <f t="shared" si="549"/>
        <v>0</v>
      </c>
      <c r="P907" s="135">
        <f t="shared" si="549"/>
        <v>0</v>
      </c>
      <c r="Q907" s="135">
        <f t="shared" si="549"/>
        <v>0</v>
      </c>
      <c r="R907" s="135">
        <f t="shared" si="549"/>
        <v>0</v>
      </c>
      <c r="S907" s="135">
        <f t="shared" si="549"/>
        <v>0</v>
      </c>
      <c r="T907" s="135">
        <f t="shared" si="549"/>
        <v>0</v>
      </c>
      <c r="U907" s="135">
        <f t="shared" si="549"/>
        <v>0</v>
      </c>
      <c r="V907" s="135">
        <f t="shared" si="549"/>
        <v>0</v>
      </c>
      <c r="W907" s="135">
        <f t="shared" si="549"/>
        <v>0</v>
      </c>
      <c r="X907" s="135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 x14ac:dyDescent="0.2">
      <c r="A908" s="44">
        <f t="shared" si="516"/>
        <v>879</v>
      </c>
      <c r="B908" s="44"/>
      <c r="C908" s="136">
        <v>39700</v>
      </c>
      <c r="E908" s="137" t="s">
        <v>306</v>
      </c>
      <c r="G908" s="43"/>
      <c r="H908" s="135"/>
      <c r="I908" s="42">
        <f>'Dep. Res. Class'!G$113</f>
        <v>269010.38988124992</v>
      </c>
      <c r="J908" s="135">
        <f t="shared" ref="J908:X908" si="550">+J113+J378+J643</f>
        <v>154754.25005112027</v>
      </c>
      <c r="K908" s="135">
        <f t="shared" si="550"/>
        <v>65190.309462948258</v>
      </c>
      <c r="L908" s="135">
        <f t="shared" si="550"/>
        <v>2291.9604468705943</v>
      </c>
      <c r="M908" s="135">
        <f t="shared" si="550"/>
        <v>24653.564180850422</v>
      </c>
      <c r="N908" s="135">
        <f t="shared" si="550"/>
        <v>22120.305739460313</v>
      </c>
      <c r="O908" s="135">
        <f t="shared" si="550"/>
        <v>0</v>
      </c>
      <c r="P908" s="135">
        <f t="shared" si="550"/>
        <v>0</v>
      </c>
      <c r="Q908" s="135">
        <f t="shared" si="550"/>
        <v>0</v>
      </c>
      <c r="R908" s="135">
        <f t="shared" si="550"/>
        <v>0</v>
      </c>
      <c r="S908" s="135">
        <f t="shared" si="550"/>
        <v>0</v>
      </c>
      <c r="T908" s="135">
        <f t="shared" si="550"/>
        <v>0</v>
      </c>
      <c r="U908" s="135">
        <f t="shared" si="550"/>
        <v>0</v>
      </c>
      <c r="V908" s="135">
        <f t="shared" si="550"/>
        <v>0</v>
      </c>
      <c r="W908" s="135">
        <f t="shared" si="550"/>
        <v>0</v>
      </c>
      <c r="X908" s="135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 x14ac:dyDescent="0.2">
      <c r="A909" s="44">
        <f t="shared" si="516"/>
        <v>880</v>
      </c>
      <c r="B909" s="44"/>
      <c r="C909" s="136">
        <v>39701</v>
      </c>
      <c r="E909" s="137" t="s">
        <v>307</v>
      </c>
      <c r="G909" s="43"/>
      <c r="H909" s="135"/>
      <c r="I909" s="42">
        <f>'Dep. Res. Class'!G$114</f>
        <v>0</v>
      </c>
      <c r="J909" s="135">
        <f t="shared" ref="J909:X909" si="551">+J114+J379+J644</f>
        <v>0</v>
      </c>
      <c r="K909" s="135">
        <f t="shared" si="551"/>
        <v>0</v>
      </c>
      <c r="L909" s="135">
        <f t="shared" si="551"/>
        <v>0</v>
      </c>
      <c r="M909" s="135">
        <f t="shared" si="551"/>
        <v>0</v>
      </c>
      <c r="N909" s="135">
        <f t="shared" si="551"/>
        <v>0</v>
      </c>
      <c r="O909" s="135">
        <f t="shared" si="551"/>
        <v>0</v>
      </c>
      <c r="P909" s="135">
        <f t="shared" si="551"/>
        <v>0</v>
      </c>
      <c r="Q909" s="135">
        <f t="shared" si="551"/>
        <v>0</v>
      </c>
      <c r="R909" s="135">
        <f t="shared" si="551"/>
        <v>0</v>
      </c>
      <c r="S909" s="135">
        <f t="shared" si="551"/>
        <v>0</v>
      </c>
      <c r="T909" s="135">
        <f t="shared" si="551"/>
        <v>0</v>
      </c>
      <c r="U909" s="135">
        <f t="shared" si="551"/>
        <v>0</v>
      </c>
      <c r="V909" s="135">
        <f t="shared" si="551"/>
        <v>0</v>
      </c>
      <c r="W909" s="135">
        <f t="shared" si="551"/>
        <v>0</v>
      </c>
      <c r="X909" s="135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 x14ac:dyDescent="0.2">
      <c r="A910" s="44">
        <f t="shared" si="516"/>
        <v>881</v>
      </c>
      <c r="B910" s="44"/>
      <c r="C910" s="136">
        <v>39702</v>
      </c>
      <c r="E910" s="137" t="s">
        <v>308</v>
      </c>
      <c r="G910" s="43"/>
      <c r="H910" s="135"/>
      <c r="I910" s="42">
        <f>'Dep. Res. Class'!G$115</f>
        <v>0</v>
      </c>
      <c r="J910" s="135">
        <f t="shared" ref="J910:X910" si="552">+J115+J380+J645</f>
        <v>0</v>
      </c>
      <c r="K910" s="135">
        <f t="shared" si="552"/>
        <v>0</v>
      </c>
      <c r="L910" s="135">
        <f t="shared" si="552"/>
        <v>0</v>
      </c>
      <c r="M910" s="135">
        <f t="shared" si="552"/>
        <v>0</v>
      </c>
      <c r="N910" s="135">
        <f t="shared" si="552"/>
        <v>0</v>
      </c>
      <c r="O910" s="135">
        <f t="shared" si="552"/>
        <v>0</v>
      </c>
      <c r="P910" s="135">
        <f t="shared" si="552"/>
        <v>0</v>
      </c>
      <c r="Q910" s="135">
        <f t="shared" si="552"/>
        <v>0</v>
      </c>
      <c r="R910" s="135">
        <f t="shared" si="552"/>
        <v>0</v>
      </c>
      <c r="S910" s="135">
        <f t="shared" si="552"/>
        <v>0</v>
      </c>
      <c r="T910" s="135">
        <f t="shared" si="552"/>
        <v>0</v>
      </c>
      <c r="U910" s="135">
        <f t="shared" si="552"/>
        <v>0</v>
      </c>
      <c r="V910" s="135">
        <f t="shared" si="552"/>
        <v>0</v>
      </c>
      <c r="W910" s="135">
        <f t="shared" si="552"/>
        <v>0</v>
      </c>
      <c r="X910" s="135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 x14ac:dyDescent="0.2">
      <c r="A911" s="44">
        <f t="shared" si="516"/>
        <v>882</v>
      </c>
      <c r="B911" s="44"/>
      <c r="C911" s="136">
        <v>39705</v>
      </c>
      <c r="E911" s="137" t="s">
        <v>309</v>
      </c>
      <c r="G911" s="43"/>
      <c r="H911" s="135"/>
      <c r="I911" s="42">
        <f>'Dep. Res. Class'!G$116</f>
        <v>0</v>
      </c>
      <c r="J911" s="135">
        <f t="shared" ref="J911:X911" si="553">+J116+J381+J646</f>
        <v>0</v>
      </c>
      <c r="K911" s="135">
        <f t="shared" si="553"/>
        <v>0</v>
      </c>
      <c r="L911" s="135">
        <f t="shared" si="553"/>
        <v>0</v>
      </c>
      <c r="M911" s="135">
        <f t="shared" si="553"/>
        <v>0</v>
      </c>
      <c r="N911" s="135">
        <f t="shared" si="553"/>
        <v>0</v>
      </c>
      <c r="O911" s="135">
        <f t="shared" si="553"/>
        <v>0</v>
      </c>
      <c r="P911" s="135">
        <f t="shared" si="553"/>
        <v>0</v>
      </c>
      <c r="Q911" s="135">
        <f t="shared" si="553"/>
        <v>0</v>
      </c>
      <c r="R911" s="135">
        <f t="shared" si="553"/>
        <v>0</v>
      </c>
      <c r="S911" s="135">
        <f t="shared" si="553"/>
        <v>0</v>
      </c>
      <c r="T911" s="135">
        <f t="shared" si="553"/>
        <v>0</v>
      </c>
      <c r="U911" s="135">
        <f t="shared" si="553"/>
        <v>0</v>
      </c>
      <c r="V911" s="135">
        <f t="shared" si="553"/>
        <v>0</v>
      </c>
      <c r="W911" s="135">
        <f t="shared" si="553"/>
        <v>0</v>
      </c>
      <c r="X911" s="135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 x14ac:dyDescent="0.2">
      <c r="A912" s="44">
        <f t="shared" si="516"/>
        <v>883</v>
      </c>
      <c r="B912" s="44"/>
      <c r="C912" s="136">
        <v>39800</v>
      </c>
      <c r="E912" s="137" t="s">
        <v>310</v>
      </c>
      <c r="G912" s="43"/>
      <c r="H912" s="135"/>
      <c r="I912" s="42">
        <f>'Dep. Res. Class'!G$117</f>
        <v>2072883.0731250006</v>
      </c>
      <c r="J912" s="135">
        <f t="shared" ref="J912:X912" si="554">+J117+J382+J647</f>
        <v>1192472.4006635104</v>
      </c>
      <c r="K912" s="135">
        <f t="shared" si="554"/>
        <v>502329.62777823443</v>
      </c>
      <c r="L912" s="135">
        <f t="shared" si="554"/>
        <v>17660.901561041195</v>
      </c>
      <c r="M912" s="135">
        <f t="shared" si="554"/>
        <v>189970.19373580563</v>
      </c>
      <c r="N912" s="135">
        <f t="shared" si="554"/>
        <v>170449.94938640855</v>
      </c>
      <c r="O912" s="135">
        <f t="shared" si="554"/>
        <v>0</v>
      </c>
      <c r="P912" s="135">
        <f t="shared" si="554"/>
        <v>0</v>
      </c>
      <c r="Q912" s="135">
        <f t="shared" si="554"/>
        <v>0</v>
      </c>
      <c r="R912" s="135">
        <f t="shared" si="554"/>
        <v>0</v>
      </c>
      <c r="S912" s="135">
        <f t="shared" si="554"/>
        <v>0</v>
      </c>
      <c r="T912" s="135">
        <f t="shared" si="554"/>
        <v>0</v>
      </c>
      <c r="U912" s="135">
        <f t="shared" si="554"/>
        <v>0</v>
      </c>
      <c r="V912" s="135">
        <f t="shared" si="554"/>
        <v>0</v>
      </c>
      <c r="W912" s="135">
        <f t="shared" si="554"/>
        <v>0</v>
      </c>
      <c r="X912" s="135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 x14ac:dyDescent="0.2">
      <c r="A913" s="44">
        <f t="shared" si="516"/>
        <v>884</v>
      </c>
      <c r="B913" s="44"/>
      <c r="C913" s="136">
        <v>39900</v>
      </c>
      <c r="E913" s="137" t="s">
        <v>311</v>
      </c>
      <c r="G913" s="43"/>
      <c r="H913" s="135"/>
      <c r="I913" s="42">
        <f>'Dep. Res. Class'!G$118</f>
        <v>0</v>
      </c>
      <c r="J913" s="135">
        <f t="shared" ref="J913:X913" si="555">+J118+J383+J648</f>
        <v>0</v>
      </c>
      <c r="K913" s="135">
        <f t="shared" si="555"/>
        <v>0</v>
      </c>
      <c r="L913" s="135">
        <f t="shared" si="555"/>
        <v>0</v>
      </c>
      <c r="M913" s="135">
        <f t="shared" si="555"/>
        <v>0</v>
      </c>
      <c r="N913" s="135">
        <f t="shared" si="555"/>
        <v>0</v>
      </c>
      <c r="O913" s="135">
        <f t="shared" si="555"/>
        <v>0</v>
      </c>
      <c r="P913" s="135">
        <f t="shared" si="555"/>
        <v>0</v>
      </c>
      <c r="Q913" s="135">
        <f t="shared" si="555"/>
        <v>0</v>
      </c>
      <c r="R913" s="135">
        <f t="shared" si="555"/>
        <v>0</v>
      </c>
      <c r="S913" s="135">
        <f t="shared" si="555"/>
        <v>0</v>
      </c>
      <c r="T913" s="135">
        <f t="shared" si="555"/>
        <v>0</v>
      </c>
      <c r="U913" s="135">
        <f t="shared" si="555"/>
        <v>0</v>
      </c>
      <c r="V913" s="135">
        <f t="shared" si="555"/>
        <v>0</v>
      </c>
      <c r="W913" s="135">
        <f t="shared" si="555"/>
        <v>0</v>
      </c>
      <c r="X913" s="135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 x14ac:dyDescent="0.2">
      <c r="A914" s="44">
        <f t="shared" si="516"/>
        <v>885</v>
      </c>
      <c r="B914" s="44"/>
      <c r="C914" s="136">
        <v>39901</v>
      </c>
      <c r="E914" s="137" t="s">
        <v>312</v>
      </c>
      <c r="G914" s="43"/>
      <c r="H914" s="135"/>
      <c r="I914" s="42">
        <f>'Dep. Res. Class'!G$119</f>
        <v>6670.1903519999969</v>
      </c>
      <c r="J914" s="135">
        <f t="shared" ref="J914:X914" si="556">+J119+J384+J649</f>
        <v>3837.1763487560556</v>
      </c>
      <c r="K914" s="135">
        <f t="shared" si="556"/>
        <v>1616.412560925995</v>
      </c>
      <c r="L914" s="135">
        <f t="shared" si="556"/>
        <v>56.82982157912334</v>
      </c>
      <c r="M914" s="135">
        <f t="shared" si="556"/>
        <v>611.29224790950332</v>
      </c>
      <c r="N914" s="135">
        <f t="shared" si="556"/>
        <v>548.47937282931832</v>
      </c>
      <c r="O914" s="135">
        <f t="shared" si="556"/>
        <v>0</v>
      </c>
      <c r="P914" s="135">
        <f t="shared" si="556"/>
        <v>0</v>
      </c>
      <c r="Q914" s="135">
        <f t="shared" si="556"/>
        <v>0</v>
      </c>
      <c r="R914" s="135">
        <f t="shared" si="556"/>
        <v>0</v>
      </c>
      <c r="S914" s="135">
        <f t="shared" si="556"/>
        <v>0</v>
      </c>
      <c r="T914" s="135">
        <f t="shared" si="556"/>
        <v>0</v>
      </c>
      <c r="U914" s="135">
        <f t="shared" si="556"/>
        <v>0</v>
      </c>
      <c r="V914" s="135">
        <f t="shared" si="556"/>
        <v>0</v>
      </c>
      <c r="W914" s="135">
        <f t="shared" si="556"/>
        <v>0</v>
      </c>
      <c r="X914" s="135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 x14ac:dyDescent="0.2">
      <c r="A915" s="44">
        <f t="shared" si="516"/>
        <v>886</v>
      </c>
      <c r="B915" s="44"/>
      <c r="C915" s="136">
        <v>39902</v>
      </c>
      <c r="E915" s="137" t="s">
        <v>313</v>
      </c>
      <c r="G915" s="43"/>
      <c r="H915" s="135"/>
      <c r="I915" s="42">
        <f>'Dep. Res. Class'!G$120</f>
        <v>0</v>
      </c>
      <c r="J915" s="135">
        <f t="shared" ref="J915:X915" si="557">+J120+J385+J650</f>
        <v>0</v>
      </c>
      <c r="K915" s="135">
        <f t="shared" si="557"/>
        <v>0</v>
      </c>
      <c r="L915" s="135">
        <f t="shared" si="557"/>
        <v>0</v>
      </c>
      <c r="M915" s="135">
        <f t="shared" si="557"/>
        <v>0</v>
      </c>
      <c r="N915" s="135">
        <f t="shared" si="557"/>
        <v>0</v>
      </c>
      <c r="O915" s="135">
        <f t="shared" si="557"/>
        <v>0</v>
      </c>
      <c r="P915" s="135">
        <f t="shared" si="557"/>
        <v>0</v>
      </c>
      <c r="Q915" s="135">
        <f t="shared" si="557"/>
        <v>0</v>
      </c>
      <c r="R915" s="135">
        <f t="shared" si="557"/>
        <v>0</v>
      </c>
      <c r="S915" s="135">
        <f t="shared" si="557"/>
        <v>0</v>
      </c>
      <c r="T915" s="135">
        <f t="shared" si="557"/>
        <v>0</v>
      </c>
      <c r="U915" s="135">
        <f t="shared" si="557"/>
        <v>0</v>
      </c>
      <c r="V915" s="135">
        <f t="shared" si="557"/>
        <v>0</v>
      </c>
      <c r="W915" s="135">
        <f t="shared" si="557"/>
        <v>0</v>
      </c>
      <c r="X915" s="135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 x14ac:dyDescent="0.2">
      <c r="A916" s="44">
        <f t="shared" si="516"/>
        <v>887</v>
      </c>
      <c r="B916" s="44"/>
      <c r="C916" s="136">
        <v>39903</v>
      </c>
      <c r="E916" s="137" t="s">
        <v>314</v>
      </c>
      <c r="G916" s="43"/>
      <c r="H916" s="135"/>
      <c r="I916" s="42">
        <f>'Dep. Res. Class'!G$121</f>
        <v>64644.497499999969</v>
      </c>
      <c r="J916" s="135">
        <f t="shared" ref="J916:X916" si="558">+J121+J386+J651</f>
        <v>37188.194608245867</v>
      </c>
      <c r="K916" s="135">
        <f t="shared" si="558"/>
        <v>15665.546594546284</v>
      </c>
      <c r="L916" s="135">
        <f t="shared" si="558"/>
        <v>550.76917825824057</v>
      </c>
      <c r="M916" s="135">
        <f t="shared" si="558"/>
        <v>5924.3706860489428</v>
      </c>
      <c r="N916" s="135">
        <f t="shared" si="558"/>
        <v>5315.6164329006288</v>
      </c>
      <c r="O916" s="135">
        <f t="shared" si="558"/>
        <v>0</v>
      </c>
      <c r="P916" s="135">
        <f t="shared" si="558"/>
        <v>0</v>
      </c>
      <c r="Q916" s="135">
        <f t="shared" si="558"/>
        <v>0</v>
      </c>
      <c r="R916" s="135">
        <f t="shared" si="558"/>
        <v>0</v>
      </c>
      <c r="S916" s="135">
        <f t="shared" si="558"/>
        <v>0</v>
      </c>
      <c r="T916" s="135">
        <f t="shared" si="558"/>
        <v>0</v>
      </c>
      <c r="U916" s="135">
        <f t="shared" si="558"/>
        <v>0</v>
      </c>
      <c r="V916" s="135">
        <f t="shared" si="558"/>
        <v>0</v>
      </c>
      <c r="W916" s="135">
        <f t="shared" si="558"/>
        <v>0</v>
      </c>
      <c r="X916" s="135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 x14ac:dyDescent="0.2">
      <c r="A917" s="44">
        <f t="shared" si="516"/>
        <v>888</v>
      </c>
      <c r="B917" s="44"/>
      <c r="C917" s="136">
        <v>39904</v>
      </c>
      <c r="E917" s="137" t="s">
        <v>315</v>
      </c>
      <c r="G917" s="43"/>
      <c r="H917" s="135"/>
      <c r="I917" s="42">
        <f>'Dep. Res. Class'!G$122</f>
        <v>0</v>
      </c>
      <c r="J917" s="135">
        <f t="shared" ref="J917:X917" si="559">+J122+J387+J652</f>
        <v>0</v>
      </c>
      <c r="K917" s="135">
        <f t="shared" si="559"/>
        <v>0</v>
      </c>
      <c r="L917" s="135">
        <f t="shared" si="559"/>
        <v>0</v>
      </c>
      <c r="M917" s="135">
        <f t="shared" si="559"/>
        <v>0</v>
      </c>
      <c r="N917" s="135">
        <f t="shared" si="559"/>
        <v>0</v>
      </c>
      <c r="O917" s="135">
        <f t="shared" si="559"/>
        <v>0</v>
      </c>
      <c r="P917" s="135">
        <f t="shared" si="559"/>
        <v>0</v>
      </c>
      <c r="Q917" s="135">
        <f t="shared" si="559"/>
        <v>0</v>
      </c>
      <c r="R917" s="135">
        <f t="shared" si="559"/>
        <v>0</v>
      </c>
      <c r="S917" s="135">
        <f t="shared" si="559"/>
        <v>0</v>
      </c>
      <c r="T917" s="135">
        <f t="shared" si="559"/>
        <v>0</v>
      </c>
      <c r="U917" s="135">
        <f t="shared" si="559"/>
        <v>0</v>
      </c>
      <c r="V917" s="135">
        <f t="shared" si="559"/>
        <v>0</v>
      </c>
      <c r="W917" s="135">
        <f t="shared" si="559"/>
        <v>0</v>
      </c>
      <c r="X917" s="135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 x14ac:dyDescent="0.2">
      <c r="A918" s="44">
        <f t="shared" si="516"/>
        <v>889</v>
      </c>
      <c r="B918" s="44"/>
      <c r="C918" s="136">
        <v>39905</v>
      </c>
      <c r="E918" s="137" t="s">
        <v>316</v>
      </c>
      <c r="G918" s="43"/>
      <c r="H918" s="135"/>
      <c r="I918" s="42">
        <f>'Dep. Res. Class'!G$123</f>
        <v>0</v>
      </c>
      <c r="J918" s="135">
        <f t="shared" ref="J918:X918" si="560">+J123+J388+J653</f>
        <v>0</v>
      </c>
      <c r="K918" s="135">
        <f t="shared" si="560"/>
        <v>0</v>
      </c>
      <c r="L918" s="135">
        <f t="shared" si="560"/>
        <v>0</v>
      </c>
      <c r="M918" s="135">
        <f t="shared" si="560"/>
        <v>0</v>
      </c>
      <c r="N918" s="135">
        <f t="shared" si="560"/>
        <v>0</v>
      </c>
      <c r="O918" s="135">
        <f t="shared" si="560"/>
        <v>0</v>
      </c>
      <c r="P918" s="135">
        <f t="shared" si="560"/>
        <v>0</v>
      </c>
      <c r="Q918" s="135">
        <f t="shared" si="560"/>
        <v>0</v>
      </c>
      <c r="R918" s="135">
        <f t="shared" si="560"/>
        <v>0</v>
      </c>
      <c r="S918" s="135">
        <f t="shared" si="560"/>
        <v>0</v>
      </c>
      <c r="T918" s="135">
        <f t="shared" si="560"/>
        <v>0</v>
      </c>
      <c r="U918" s="135">
        <f t="shared" si="560"/>
        <v>0</v>
      </c>
      <c r="V918" s="135">
        <f t="shared" si="560"/>
        <v>0</v>
      </c>
      <c r="W918" s="135">
        <f t="shared" si="560"/>
        <v>0</v>
      </c>
      <c r="X918" s="135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 x14ac:dyDescent="0.2">
      <c r="A919" s="44">
        <f t="shared" si="516"/>
        <v>890</v>
      </c>
      <c r="B919" s="44"/>
      <c r="C919" s="136">
        <v>39906</v>
      </c>
      <c r="E919" s="137" t="s">
        <v>317</v>
      </c>
      <c r="G919" s="43"/>
      <c r="H919" s="135"/>
      <c r="I919" s="42">
        <f>'Dep. Res. Class'!G$124</f>
        <v>112225.95489402021</v>
      </c>
      <c r="J919" s="135">
        <f t="shared" ref="J919:X919" si="561">+J124+J389+J654</f>
        <v>64560.493345857445</v>
      </c>
      <c r="K919" s="135">
        <f t="shared" si="561"/>
        <v>27196.141875953545</v>
      </c>
      <c r="L919" s="135">
        <f t="shared" si="561"/>
        <v>956.16176699688833</v>
      </c>
      <c r="M919" s="135">
        <f t="shared" si="561"/>
        <v>10284.992274678667</v>
      </c>
      <c r="N919" s="135">
        <f t="shared" si="561"/>
        <v>9228.1656305336564</v>
      </c>
      <c r="O919" s="135">
        <f t="shared" si="561"/>
        <v>0</v>
      </c>
      <c r="P919" s="135">
        <f t="shared" si="561"/>
        <v>0</v>
      </c>
      <c r="Q919" s="135">
        <f t="shared" si="561"/>
        <v>0</v>
      </c>
      <c r="R919" s="135">
        <f t="shared" si="561"/>
        <v>0</v>
      </c>
      <c r="S919" s="135">
        <f t="shared" si="561"/>
        <v>0</v>
      </c>
      <c r="T919" s="135">
        <f t="shared" si="561"/>
        <v>0</v>
      </c>
      <c r="U919" s="135">
        <f t="shared" si="561"/>
        <v>0</v>
      </c>
      <c r="V919" s="135">
        <f t="shared" si="561"/>
        <v>0</v>
      </c>
      <c r="W919" s="135">
        <f t="shared" si="561"/>
        <v>0</v>
      </c>
      <c r="X919" s="135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 x14ac:dyDescent="0.2">
      <c r="A920" s="44">
        <f t="shared" si="516"/>
        <v>891</v>
      </c>
      <c r="B920" s="44"/>
      <c r="C920" s="136">
        <v>39907</v>
      </c>
      <c r="E920" s="137" t="s">
        <v>318</v>
      </c>
      <c r="G920" s="43"/>
      <c r="H920" s="135"/>
      <c r="I920" s="42">
        <f>'Dep. Res. Class'!G$125</f>
        <v>0</v>
      </c>
      <c r="J920" s="135">
        <f t="shared" ref="J920:X920" si="562">+J125+J390+J655</f>
        <v>0</v>
      </c>
      <c r="K920" s="135">
        <f t="shared" si="562"/>
        <v>0</v>
      </c>
      <c r="L920" s="135">
        <f t="shared" si="562"/>
        <v>0</v>
      </c>
      <c r="M920" s="135">
        <f t="shared" si="562"/>
        <v>0</v>
      </c>
      <c r="N920" s="135">
        <f t="shared" si="562"/>
        <v>0</v>
      </c>
      <c r="O920" s="135">
        <f t="shared" si="562"/>
        <v>0</v>
      </c>
      <c r="P920" s="135">
        <f t="shared" si="562"/>
        <v>0</v>
      </c>
      <c r="Q920" s="135">
        <f t="shared" si="562"/>
        <v>0</v>
      </c>
      <c r="R920" s="135">
        <f t="shared" si="562"/>
        <v>0</v>
      </c>
      <c r="S920" s="135">
        <f t="shared" si="562"/>
        <v>0</v>
      </c>
      <c r="T920" s="135">
        <f t="shared" si="562"/>
        <v>0</v>
      </c>
      <c r="U920" s="135">
        <f t="shared" si="562"/>
        <v>0</v>
      </c>
      <c r="V920" s="135">
        <f t="shared" si="562"/>
        <v>0</v>
      </c>
      <c r="W920" s="135">
        <f t="shared" si="562"/>
        <v>0</v>
      </c>
      <c r="X920" s="135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 x14ac:dyDescent="0.2">
      <c r="A921" s="44">
        <f t="shared" si="516"/>
        <v>892</v>
      </c>
      <c r="B921" s="44"/>
      <c r="C921" s="136">
        <v>39908</v>
      </c>
      <c r="E921" s="137" t="s">
        <v>319</v>
      </c>
      <c r="G921" s="43"/>
      <c r="H921" s="135"/>
      <c r="I921" s="42">
        <f>'Dep. Res. Class'!G$126</f>
        <v>0</v>
      </c>
      <c r="J921" s="135">
        <f t="shared" ref="J921:X921" si="563">+J126+J391+J656</f>
        <v>0</v>
      </c>
      <c r="K921" s="135">
        <f t="shared" si="563"/>
        <v>0</v>
      </c>
      <c r="L921" s="135">
        <f t="shared" si="563"/>
        <v>0</v>
      </c>
      <c r="M921" s="135">
        <f t="shared" si="563"/>
        <v>0</v>
      </c>
      <c r="N921" s="135">
        <f t="shared" si="563"/>
        <v>0</v>
      </c>
      <c r="O921" s="135">
        <f t="shared" si="563"/>
        <v>0</v>
      </c>
      <c r="P921" s="135">
        <f t="shared" si="563"/>
        <v>0</v>
      </c>
      <c r="Q921" s="135">
        <f t="shared" si="563"/>
        <v>0</v>
      </c>
      <c r="R921" s="135">
        <f t="shared" si="563"/>
        <v>0</v>
      </c>
      <c r="S921" s="135">
        <f t="shared" si="563"/>
        <v>0</v>
      </c>
      <c r="T921" s="135">
        <f t="shared" si="563"/>
        <v>0</v>
      </c>
      <c r="U921" s="135">
        <f t="shared" si="563"/>
        <v>0</v>
      </c>
      <c r="V921" s="135">
        <f t="shared" si="563"/>
        <v>0</v>
      </c>
      <c r="W921" s="135">
        <f t="shared" si="563"/>
        <v>0</v>
      </c>
      <c r="X921" s="135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 x14ac:dyDescent="0.2">
      <c r="A922" s="44">
        <f t="shared" si="516"/>
        <v>893</v>
      </c>
      <c r="B922" s="44"/>
      <c r="C922" s="136">
        <v>39909</v>
      </c>
      <c r="E922" s="137" t="s">
        <v>320</v>
      </c>
      <c r="G922" s="43"/>
      <c r="H922" s="135"/>
      <c r="I922" s="42">
        <f>'Dep. Res. Class'!G$127</f>
        <v>117916.26204025003</v>
      </c>
      <c r="J922" s="135">
        <f t="shared" ref="J922:X922" si="564">+J127+J392+J657</f>
        <v>67833.969940438226</v>
      </c>
      <c r="K922" s="135">
        <f t="shared" si="564"/>
        <v>28575.095618095984</v>
      </c>
      <c r="L922" s="135">
        <f t="shared" si="564"/>
        <v>1004.6430130761232</v>
      </c>
      <c r="M922" s="135">
        <f t="shared" si="564"/>
        <v>10806.482736442082</v>
      </c>
      <c r="N922" s="135">
        <f t="shared" si="564"/>
        <v>9696.070732197586</v>
      </c>
      <c r="O922" s="135">
        <f t="shared" si="564"/>
        <v>0</v>
      </c>
      <c r="P922" s="135">
        <f t="shared" si="564"/>
        <v>0</v>
      </c>
      <c r="Q922" s="135">
        <f t="shared" si="564"/>
        <v>0</v>
      </c>
      <c r="R922" s="135">
        <f t="shared" si="564"/>
        <v>0</v>
      </c>
      <c r="S922" s="135">
        <f t="shared" si="564"/>
        <v>0</v>
      </c>
      <c r="T922" s="135">
        <f t="shared" si="564"/>
        <v>0</v>
      </c>
      <c r="U922" s="135">
        <f t="shared" si="564"/>
        <v>0</v>
      </c>
      <c r="V922" s="135">
        <f t="shared" si="564"/>
        <v>0</v>
      </c>
      <c r="W922" s="135">
        <f t="shared" si="564"/>
        <v>0</v>
      </c>
      <c r="X922" s="135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 x14ac:dyDescent="0.2">
      <c r="A923" s="44">
        <f t="shared" si="516"/>
        <v>894</v>
      </c>
      <c r="B923" s="44"/>
      <c r="C923" s="146"/>
      <c r="E923" s="137" t="s">
        <v>321</v>
      </c>
      <c r="G923" s="43"/>
      <c r="H923" s="135"/>
      <c r="I923" s="42">
        <f>'Dep. Res. Class'!G$128</f>
        <v>0</v>
      </c>
      <c r="J923" s="135">
        <f t="shared" ref="J923:X923" si="565">+J128+J393+J658</f>
        <v>0</v>
      </c>
      <c r="K923" s="135">
        <f t="shared" si="565"/>
        <v>0</v>
      </c>
      <c r="L923" s="135">
        <f t="shared" si="565"/>
        <v>0</v>
      </c>
      <c r="M923" s="135">
        <f t="shared" si="565"/>
        <v>0</v>
      </c>
      <c r="N923" s="135">
        <f t="shared" si="565"/>
        <v>0</v>
      </c>
      <c r="O923" s="135">
        <f t="shared" si="565"/>
        <v>0</v>
      </c>
      <c r="P923" s="135">
        <f t="shared" si="565"/>
        <v>0</v>
      </c>
      <c r="Q923" s="135">
        <f t="shared" si="565"/>
        <v>0</v>
      </c>
      <c r="R923" s="135">
        <f t="shared" si="565"/>
        <v>0</v>
      </c>
      <c r="S923" s="135">
        <f t="shared" si="565"/>
        <v>0</v>
      </c>
      <c r="T923" s="135">
        <f t="shared" si="565"/>
        <v>0</v>
      </c>
      <c r="U923" s="135">
        <f t="shared" si="565"/>
        <v>0</v>
      </c>
      <c r="V923" s="135">
        <f t="shared" si="565"/>
        <v>0</v>
      </c>
      <c r="W923" s="135">
        <f t="shared" si="565"/>
        <v>0</v>
      </c>
      <c r="X923" s="135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 x14ac:dyDescent="0.2">
      <c r="A924" s="44">
        <f t="shared" si="516"/>
        <v>895</v>
      </c>
      <c r="B924" s="44"/>
      <c r="C924" s="146"/>
      <c r="E924" s="137" t="s">
        <v>355</v>
      </c>
      <c r="G924" s="43"/>
      <c r="H924" s="135"/>
      <c r="I924" s="42">
        <f>'Dep. Res. Class'!G$129</f>
        <v>-6374709.4599999981</v>
      </c>
      <c r="J924" s="135">
        <f t="shared" ref="J924:X924" si="567">+J129+J394+J659</f>
        <v>-3667194.3496738593</v>
      </c>
      <c r="K924" s="135">
        <f t="shared" si="567"/>
        <v>-1544807.5541514575</v>
      </c>
      <c r="L924" s="135">
        <f t="shared" si="567"/>
        <v>-54312.333248769297</v>
      </c>
      <c r="M924" s="135">
        <f t="shared" si="567"/>
        <v>-584212.78403321002</v>
      </c>
      <c r="N924" s="135">
        <f t="shared" si="567"/>
        <v>-524182.43889270088</v>
      </c>
      <c r="O924" s="135">
        <f t="shared" si="567"/>
        <v>0</v>
      </c>
      <c r="P924" s="135">
        <f t="shared" si="567"/>
        <v>0</v>
      </c>
      <c r="Q924" s="135">
        <f t="shared" si="567"/>
        <v>0</v>
      </c>
      <c r="R924" s="135">
        <f t="shared" si="567"/>
        <v>0</v>
      </c>
      <c r="S924" s="135">
        <f t="shared" si="567"/>
        <v>0</v>
      </c>
      <c r="T924" s="135">
        <f t="shared" si="567"/>
        <v>0</v>
      </c>
      <c r="U924" s="135">
        <f t="shared" si="567"/>
        <v>0</v>
      </c>
      <c r="V924" s="135">
        <f t="shared" si="567"/>
        <v>0</v>
      </c>
      <c r="W924" s="135">
        <f t="shared" si="567"/>
        <v>0</v>
      </c>
      <c r="X924" s="135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 x14ac:dyDescent="0.2">
      <c r="A925" s="44">
        <f t="shared" si="516"/>
        <v>896</v>
      </c>
      <c r="B925" s="44"/>
      <c r="C925" s="146"/>
      <c r="E925" s="153" t="s">
        <v>453</v>
      </c>
      <c r="G925" s="43"/>
      <c r="H925" s="135"/>
      <c r="I925" s="42">
        <f>'Dep. Res. Class'!G$130</f>
        <v>0</v>
      </c>
      <c r="J925" s="135">
        <f t="shared" ref="J925:X925" si="569">+J130+J395+J660</f>
        <v>0</v>
      </c>
      <c r="K925" s="135">
        <f t="shared" si="569"/>
        <v>0</v>
      </c>
      <c r="L925" s="135">
        <f t="shared" si="569"/>
        <v>0</v>
      </c>
      <c r="M925" s="135">
        <f t="shared" si="569"/>
        <v>0</v>
      </c>
      <c r="N925" s="135">
        <f t="shared" si="569"/>
        <v>0</v>
      </c>
      <c r="O925" s="135">
        <f t="shared" si="569"/>
        <v>0</v>
      </c>
      <c r="P925" s="135">
        <f t="shared" si="569"/>
        <v>0</v>
      </c>
      <c r="Q925" s="135">
        <f t="shared" si="569"/>
        <v>0</v>
      </c>
      <c r="R925" s="135">
        <f t="shared" si="569"/>
        <v>0</v>
      </c>
      <c r="S925" s="135">
        <f t="shared" si="569"/>
        <v>0</v>
      </c>
      <c r="T925" s="135">
        <f t="shared" si="569"/>
        <v>0</v>
      </c>
      <c r="U925" s="135">
        <f t="shared" si="569"/>
        <v>0</v>
      </c>
      <c r="V925" s="135">
        <f t="shared" si="569"/>
        <v>0</v>
      </c>
      <c r="W925" s="135">
        <f t="shared" si="569"/>
        <v>0</v>
      </c>
      <c r="X925" s="135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 x14ac:dyDescent="0.2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0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 x14ac:dyDescent="0.2">
      <c r="A927" s="44">
        <f t="shared" si="516"/>
        <v>898</v>
      </c>
      <c r="B927" s="44"/>
      <c r="C927" s="44"/>
      <c r="D927" s="44" t="s">
        <v>149</v>
      </c>
      <c r="E927" s="44"/>
      <c r="G927" s="43"/>
      <c r="H927" s="44"/>
      <c r="I927" s="42">
        <f>'Dep. Res. Class'!G$132</f>
        <v>1854242.9676789725</v>
      </c>
      <c r="J927" s="135">
        <f>SUM(J890:J925)</f>
        <v>1066694.7845486314</v>
      </c>
      <c r="K927" s="135">
        <f t="shared" ref="K927:X927" si="570">SUM(K890:K925)</f>
        <v>449345.7406453616</v>
      </c>
      <c r="L927" s="135">
        <f t="shared" si="570"/>
        <v>15798.09442558774</v>
      </c>
      <c r="M927" s="135">
        <f t="shared" si="570"/>
        <v>169932.83430704544</v>
      </c>
      <c r="N927" s="135">
        <f t="shared" si="570"/>
        <v>152471.51375234668</v>
      </c>
      <c r="O927" s="135">
        <f t="shared" si="570"/>
        <v>0</v>
      </c>
      <c r="P927" s="135">
        <f t="shared" si="570"/>
        <v>0</v>
      </c>
      <c r="Q927" s="135">
        <f t="shared" si="570"/>
        <v>0</v>
      </c>
      <c r="R927" s="135">
        <f t="shared" si="570"/>
        <v>0</v>
      </c>
      <c r="S927" s="135">
        <f t="shared" si="570"/>
        <v>0</v>
      </c>
      <c r="T927" s="135">
        <f t="shared" si="570"/>
        <v>0</v>
      </c>
      <c r="U927" s="135">
        <f t="shared" si="570"/>
        <v>0</v>
      </c>
      <c r="V927" s="135">
        <f t="shared" si="570"/>
        <v>0</v>
      </c>
      <c r="W927" s="135">
        <f t="shared" si="570"/>
        <v>0</v>
      </c>
      <c r="X927" s="135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 x14ac:dyDescent="0.2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0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 x14ac:dyDescent="0.2">
      <c r="A929" s="44">
        <f t="shared" si="516"/>
        <v>900</v>
      </c>
      <c r="B929" s="44"/>
      <c r="C929" s="44"/>
      <c r="D929" s="44" t="s">
        <v>354</v>
      </c>
      <c r="E929" s="44"/>
      <c r="G929" s="43"/>
      <c r="H929" s="44"/>
      <c r="I929" s="42">
        <f>'Dep. Res. Class'!G$134</f>
        <v>183960443.54156038</v>
      </c>
      <c r="J929" s="42">
        <f>J927+J886+J860+J847+J825+J813</f>
        <v>105474207.7703733</v>
      </c>
      <c r="K929" s="42">
        <f t="shared" ref="K929:X929" si="571">K927+K886+K860+K847+K825+K813</f>
        <v>48856632.785817645</v>
      </c>
      <c r="L929" s="42">
        <f t="shared" si="571"/>
        <v>1380441.7987931233</v>
      </c>
      <c r="M929" s="42">
        <f t="shared" si="571"/>
        <v>14950064.324012326</v>
      </c>
      <c r="N929" s="42">
        <f t="shared" si="571"/>
        <v>13299096.862563968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 x14ac:dyDescent="0.2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0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 x14ac:dyDescent="0.2">
      <c r="A931" s="44">
        <f t="shared" si="516"/>
        <v>902</v>
      </c>
      <c r="B931" s="44"/>
      <c r="C931" s="44"/>
      <c r="D931" s="44" t="s">
        <v>347</v>
      </c>
      <c r="E931" s="44"/>
      <c r="G931" s="43"/>
      <c r="H931" s="44"/>
      <c r="I931" s="42"/>
      <c r="J931" s="150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 x14ac:dyDescent="0.2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0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 x14ac:dyDescent="0.2">
      <c r="A933" s="44">
        <f t="shared" si="516"/>
        <v>904</v>
      </c>
      <c r="B933" s="44"/>
      <c r="C933" s="44"/>
      <c r="D933" s="44" t="s">
        <v>322</v>
      </c>
      <c r="E933" s="44"/>
      <c r="G933" s="43"/>
      <c r="H933" s="44"/>
      <c r="I933" s="42"/>
      <c r="J933" s="150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 x14ac:dyDescent="0.2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0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 x14ac:dyDescent="0.2">
      <c r="A935" s="44">
        <f t="shared" si="516"/>
        <v>906</v>
      </c>
      <c r="B935" s="44"/>
      <c r="C935" s="136">
        <v>30100</v>
      </c>
      <c r="D935" s="44"/>
      <c r="E935" s="137" t="s">
        <v>323</v>
      </c>
      <c r="G935" s="43"/>
      <c r="H935" s="135"/>
      <c r="I935" s="42">
        <f>'Dep. Res. Class'!G$140</f>
        <v>0</v>
      </c>
      <c r="J935" s="135">
        <f t="shared" ref="J935:X935" si="572">+J140+J405+J670</f>
        <v>0</v>
      </c>
      <c r="K935" s="135">
        <f t="shared" si="572"/>
        <v>0</v>
      </c>
      <c r="L935" s="135">
        <f t="shared" si="572"/>
        <v>0</v>
      </c>
      <c r="M935" s="135">
        <f t="shared" si="572"/>
        <v>0</v>
      </c>
      <c r="N935" s="135">
        <f t="shared" si="572"/>
        <v>0</v>
      </c>
      <c r="O935" s="135">
        <f t="shared" si="572"/>
        <v>0</v>
      </c>
      <c r="P935" s="135">
        <f t="shared" si="572"/>
        <v>0</v>
      </c>
      <c r="Q935" s="135">
        <f t="shared" si="572"/>
        <v>0</v>
      </c>
      <c r="R935" s="135">
        <f t="shared" si="572"/>
        <v>0</v>
      </c>
      <c r="S935" s="135">
        <f t="shared" si="572"/>
        <v>0</v>
      </c>
      <c r="T935" s="135">
        <f t="shared" si="572"/>
        <v>0</v>
      </c>
      <c r="U935" s="135">
        <f t="shared" si="572"/>
        <v>0</v>
      </c>
      <c r="V935" s="135">
        <f t="shared" si="572"/>
        <v>0</v>
      </c>
      <c r="W935" s="135">
        <f t="shared" si="572"/>
        <v>0</v>
      </c>
      <c r="X935" s="135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 x14ac:dyDescent="0.2">
      <c r="A936" s="44">
        <f t="shared" si="516"/>
        <v>907</v>
      </c>
      <c r="B936" s="44"/>
      <c r="C936" s="136">
        <v>30200</v>
      </c>
      <c r="D936" s="44"/>
      <c r="E936" s="137" t="s">
        <v>185</v>
      </c>
      <c r="G936" s="43"/>
      <c r="H936" s="135"/>
      <c r="I936" s="42">
        <f>'Dep. Res. Class'!G$141</f>
        <v>0</v>
      </c>
      <c r="J936" s="135">
        <f t="shared" ref="J936:X936" si="573">+J141+J406+J671</f>
        <v>0</v>
      </c>
      <c r="K936" s="135">
        <f t="shared" si="573"/>
        <v>0</v>
      </c>
      <c r="L936" s="135">
        <f t="shared" si="573"/>
        <v>0</v>
      </c>
      <c r="M936" s="135">
        <f t="shared" si="573"/>
        <v>0</v>
      </c>
      <c r="N936" s="135">
        <f t="shared" si="573"/>
        <v>0</v>
      </c>
      <c r="O936" s="135">
        <f t="shared" si="573"/>
        <v>0</v>
      </c>
      <c r="P936" s="135">
        <f t="shared" si="573"/>
        <v>0</v>
      </c>
      <c r="Q936" s="135">
        <f t="shared" si="573"/>
        <v>0</v>
      </c>
      <c r="R936" s="135">
        <f t="shared" si="573"/>
        <v>0</v>
      </c>
      <c r="S936" s="135">
        <f t="shared" si="573"/>
        <v>0</v>
      </c>
      <c r="T936" s="135">
        <f t="shared" si="573"/>
        <v>0</v>
      </c>
      <c r="U936" s="135">
        <f t="shared" si="573"/>
        <v>0</v>
      </c>
      <c r="V936" s="135">
        <f t="shared" si="573"/>
        <v>0</v>
      </c>
      <c r="W936" s="135">
        <f t="shared" si="573"/>
        <v>0</v>
      </c>
      <c r="X936" s="135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 x14ac:dyDescent="0.2">
      <c r="A937" s="44">
        <f t="shared" ref="A937:A1000" si="574">A936+1</f>
        <v>908</v>
      </c>
      <c r="B937" s="44"/>
      <c r="C937" s="138">
        <v>30300</v>
      </c>
      <c r="D937" s="44"/>
      <c r="E937" s="137" t="s">
        <v>324</v>
      </c>
      <c r="G937" s="43"/>
      <c r="H937" s="135"/>
      <c r="I937" s="42">
        <f>'Dep. Res. Class'!G$142</f>
        <v>0</v>
      </c>
      <c r="J937" s="135">
        <f t="shared" ref="J937:X937" si="575">+J142+J407+J672</f>
        <v>0</v>
      </c>
      <c r="K937" s="135">
        <f t="shared" si="575"/>
        <v>0</v>
      </c>
      <c r="L937" s="135">
        <f t="shared" si="575"/>
        <v>0</v>
      </c>
      <c r="M937" s="135">
        <f t="shared" si="575"/>
        <v>0</v>
      </c>
      <c r="N937" s="135">
        <f t="shared" si="575"/>
        <v>0</v>
      </c>
      <c r="O937" s="135">
        <f t="shared" si="575"/>
        <v>0</v>
      </c>
      <c r="P937" s="135">
        <f t="shared" si="575"/>
        <v>0</v>
      </c>
      <c r="Q937" s="135">
        <f t="shared" si="575"/>
        <v>0</v>
      </c>
      <c r="R937" s="135">
        <f t="shared" si="575"/>
        <v>0</v>
      </c>
      <c r="S937" s="135">
        <f t="shared" si="575"/>
        <v>0</v>
      </c>
      <c r="T937" s="135">
        <f t="shared" si="575"/>
        <v>0</v>
      </c>
      <c r="U937" s="135">
        <f t="shared" si="575"/>
        <v>0</v>
      </c>
      <c r="V937" s="135">
        <f t="shared" si="575"/>
        <v>0</v>
      </c>
      <c r="W937" s="135">
        <f t="shared" si="575"/>
        <v>0</v>
      </c>
      <c r="X937" s="135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 x14ac:dyDescent="0.2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0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 x14ac:dyDescent="0.2">
      <c r="A939" s="44">
        <f t="shared" si="574"/>
        <v>910</v>
      </c>
      <c r="B939" s="44"/>
      <c r="C939" s="44"/>
      <c r="D939" s="44" t="s">
        <v>325</v>
      </c>
      <c r="E939" s="44"/>
      <c r="G939" s="43"/>
      <c r="H939" s="44"/>
      <c r="I939" s="42"/>
      <c r="J939" s="150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 x14ac:dyDescent="0.2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0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 x14ac:dyDescent="0.2">
      <c r="A941" s="44">
        <f t="shared" si="574"/>
        <v>912</v>
      </c>
      <c r="B941" s="44"/>
      <c r="C941" s="44"/>
      <c r="D941" s="44" t="s">
        <v>148</v>
      </c>
      <c r="E941" s="44"/>
      <c r="G941" s="43"/>
      <c r="H941" s="44"/>
      <c r="I941" s="42"/>
      <c r="J941" s="150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 x14ac:dyDescent="0.2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0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 x14ac:dyDescent="0.2">
      <c r="A943" s="44">
        <f t="shared" si="574"/>
        <v>914</v>
      </c>
      <c r="B943" s="44"/>
      <c r="C943" s="141">
        <v>37400</v>
      </c>
      <c r="E943" s="137" t="s">
        <v>115</v>
      </c>
      <c r="G943" s="43"/>
      <c r="H943" s="135"/>
      <c r="I943" s="42">
        <f>'Dep. Res. Class'!G$148</f>
        <v>0</v>
      </c>
      <c r="J943" s="135">
        <f t="shared" ref="J943:X943" si="576">+J148+J413+J678</f>
        <v>0</v>
      </c>
      <c r="K943" s="135">
        <f t="shared" si="576"/>
        <v>0</v>
      </c>
      <c r="L943" s="135">
        <f t="shared" si="576"/>
        <v>0</v>
      </c>
      <c r="M943" s="135">
        <f t="shared" si="576"/>
        <v>0</v>
      </c>
      <c r="N943" s="135">
        <f t="shared" si="576"/>
        <v>0</v>
      </c>
      <c r="O943" s="135">
        <f t="shared" si="576"/>
        <v>0</v>
      </c>
      <c r="P943" s="135">
        <f t="shared" si="576"/>
        <v>0</v>
      </c>
      <c r="Q943" s="135">
        <f t="shared" si="576"/>
        <v>0</v>
      </c>
      <c r="R943" s="135">
        <f t="shared" si="576"/>
        <v>0</v>
      </c>
      <c r="S943" s="135">
        <f t="shared" si="576"/>
        <v>0</v>
      </c>
      <c r="T943" s="135">
        <f t="shared" si="576"/>
        <v>0</v>
      </c>
      <c r="U943" s="135">
        <f t="shared" si="576"/>
        <v>0</v>
      </c>
      <c r="V943" s="135">
        <f t="shared" si="576"/>
        <v>0</v>
      </c>
      <c r="W943" s="135">
        <f t="shared" si="576"/>
        <v>0</v>
      </c>
      <c r="X943" s="135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 x14ac:dyDescent="0.2">
      <c r="A944" s="44">
        <f t="shared" si="574"/>
        <v>915</v>
      </c>
      <c r="B944" s="44"/>
      <c r="C944" s="141">
        <v>39001</v>
      </c>
      <c r="E944" s="137" t="s">
        <v>291</v>
      </c>
      <c r="G944" s="43"/>
      <c r="H944" s="135"/>
      <c r="I944" s="42">
        <f>'Dep. Res. Class'!G$149</f>
        <v>52707.638228229625</v>
      </c>
      <c r="J944" s="135">
        <f t="shared" ref="J944:X944" si="578">+J149+J414+J679</f>
        <v>30321.249040143339</v>
      </c>
      <c r="K944" s="135">
        <f t="shared" si="578"/>
        <v>12772.842151844719</v>
      </c>
      <c r="L944" s="135">
        <f t="shared" si="578"/>
        <v>449.06749557291676</v>
      </c>
      <c r="M944" s="135">
        <f t="shared" si="578"/>
        <v>4830.4124701440569</v>
      </c>
      <c r="N944" s="135">
        <f t="shared" si="578"/>
        <v>4334.0670705245857</v>
      </c>
      <c r="O944" s="135">
        <f t="shared" si="578"/>
        <v>0</v>
      </c>
      <c r="P944" s="135">
        <f t="shared" si="578"/>
        <v>0</v>
      </c>
      <c r="Q944" s="135">
        <f t="shared" si="578"/>
        <v>0</v>
      </c>
      <c r="R944" s="135">
        <f t="shared" si="578"/>
        <v>0</v>
      </c>
      <c r="S944" s="135">
        <f t="shared" si="578"/>
        <v>0</v>
      </c>
      <c r="T944" s="135">
        <f t="shared" si="578"/>
        <v>0</v>
      </c>
      <c r="U944" s="135">
        <f t="shared" si="578"/>
        <v>0</v>
      </c>
      <c r="V944" s="135">
        <f t="shared" si="578"/>
        <v>0</v>
      </c>
      <c r="W944" s="135">
        <f t="shared" si="578"/>
        <v>0</v>
      </c>
      <c r="X944" s="135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 x14ac:dyDescent="0.2">
      <c r="A945" s="44">
        <f t="shared" si="574"/>
        <v>916</v>
      </c>
      <c r="B945" s="44"/>
      <c r="C945" s="141">
        <v>36602</v>
      </c>
      <c r="E945" s="137" t="s">
        <v>139</v>
      </c>
      <c r="G945" s="43"/>
      <c r="H945" s="135"/>
      <c r="I945" s="42">
        <f>'Dep. Res. Class'!G$150</f>
        <v>0</v>
      </c>
      <c r="J945" s="135">
        <f t="shared" ref="J945:X945" si="579">+J150+J415+J680</f>
        <v>0</v>
      </c>
      <c r="K945" s="135">
        <f t="shared" si="579"/>
        <v>0</v>
      </c>
      <c r="L945" s="135">
        <f t="shared" si="579"/>
        <v>0</v>
      </c>
      <c r="M945" s="135">
        <f t="shared" si="579"/>
        <v>0</v>
      </c>
      <c r="N945" s="135">
        <f t="shared" si="579"/>
        <v>0</v>
      </c>
      <c r="O945" s="135">
        <f t="shared" si="579"/>
        <v>0</v>
      </c>
      <c r="P945" s="135">
        <f t="shared" si="579"/>
        <v>0</v>
      </c>
      <c r="Q945" s="135">
        <f t="shared" si="579"/>
        <v>0</v>
      </c>
      <c r="R945" s="135">
        <f t="shared" si="579"/>
        <v>0</v>
      </c>
      <c r="S945" s="135">
        <f t="shared" si="579"/>
        <v>0</v>
      </c>
      <c r="T945" s="135">
        <f t="shared" si="579"/>
        <v>0</v>
      </c>
      <c r="U945" s="135">
        <f t="shared" si="579"/>
        <v>0</v>
      </c>
      <c r="V945" s="135">
        <f t="shared" si="579"/>
        <v>0</v>
      </c>
      <c r="W945" s="135">
        <f t="shared" si="579"/>
        <v>0</v>
      </c>
      <c r="X945" s="135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 x14ac:dyDescent="0.2">
      <c r="A946" s="44">
        <f t="shared" si="574"/>
        <v>917</v>
      </c>
      <c r="B946" s="44"/>
      <c r="C946" s="141">
        <v>38900</v>
      </c>
      <c r="E946" s="137" t="s">
        <v>115</v>
      </c>
      <c r="G946" s="43"/>
      <c r="H946" s="135"/>
      <c r="I946" s="42">
        <f>'Dep. Res. Class'!G$151</f>
        <v>0</v>
      </c>
      <c r="J946" s="135">
        <f t="shared" ref="J946:X946" si="580">+J151+J416+J681</f>
        <v>0</v>
      </c>
      <c r="K946" s="135">
        <f t="shared" si="580"/>
        <v>0</v>
      </c>
      <c r="L946" s="135">
        <f t="shared" si="580"/>
        <v>0</v>
      </c>
      <c r="M946" s="135">
        <f t="shared" si="580"/>
        <v>0</v>
      </c>
      <c r="N946" s="135">
        <f t="shared" si="580"/>
        <v>0</v>
      </c>
      <c r="O946" s="135">
        <f t="shared" si="580"/>
        <v>0</v>
      </c>
      <c r="P946" s="135">
        <f t="shared" si="580"/>
        <v>0</v>
      </c>
      <c r="Q946" s="135">
        <f t="shared" si="580"/>
        <v>0</v>
      </c>
      <c r="R946" s="135">
        <f t="shared" si="580"/>
        <v>0</v>
      </c>
      <c r="S946" s="135">
        <f t="shared" si="580"/>
        <v>0</v>
      </c>
      <c r="T946" s="135">
        <f t="shared" si="580"/>
        <v>0</v>
      </c>
      <c r="U946" s="135">
        <f t="shared" si="580"/>
        <v>0</v>
      </c>
      <c r="V946" s="135">
        <f t="shared" si="580"/>
        <v>0</v>
      </c>
      <c r="W946" s="135">
        <f t="shared" si="580"/>
        <v>0</v>
      </c>
      <c r="X946" s="135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 x14ac:dyDescent="0.2">
      <c r="A947" s="44">
        <f t="shared" si="574"/>
        <v>918</v>
      </c>
      <c r="B947" s="44"/>
      <c r="C947" s="141">
        <v>39004</v>
      </c>
      <c r="E947" s="137" t="s">
        <v>293</v>
      </c>
      <c r="G947" s="43"/>
      <c r="H947" s="135"/>
      <c r="I947" s="42">
        <f>'Dep. Res. Class'!G$152</f>
        <v>5089.6718492167474</v>
      </c>
      <c r="J947" s="135">
        <f t="shared" ref="J947:X947" si="581">+J152+J417+J682</f>
        <v>2927.9476914610264</v>
      </c>
      <c r="K947" s="135">
        <f t="shared" si="581"/>
        <v>1233.3995094455724</v>
      </c>
      <c r="L947" s="135">
        <f t="shared" si="581"/>
        <v>43.36385137802656</v>
      </c>
      <c r="M947" s="135">
        <f t="shared" si="581"/>
        <v>466.445001063056</v>
      </c>
      <c r="N947" s="135">
        <f t="shared" si="581"/>
        <v>418.51579586906507</v>
      </c>
      <c r="O947" s="135">
        <f t="shared" si="581"/>
        <v>0</v>
      </c>
      <c r="P947" s="135">
        <f t="shared" si="581"/>
        <v>0</v>
      </c>
      <c r="Q947" s="135">
        <f t="shared" si="581"/>
        <v>0</v>
      </c>
      <c r="R947" s="135">
        <f t="shared" si="581"/>
        <v>0</v>
      </c>
      <c r="S947" s="135">
        <f t="shared" si="581"/>
        <v>0</v>
      </c>
      <c r="T947" s="135">
        <f t="shared" si="581"/>
        <v>0</v>
      </c>
      <c r="U947" s="135">
        <f t="shared" si="581"/>
        <v>0</v>
      </c>
      <c r="V947" s="135">
        <f t="shared" si="581"/>
        <v>0</v>
      </c>
      <c r="W947" s="135">
        <f t="shared" si="581"/>
        <v>0</v>
      </c>
      <c r="X947" s="135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 x14ac:dyDescent="0.2">
      <c r="A948" s="44">
        <f t="shared" si="574"/>
        <v>919</v>
      </c>
      <c r="B948" s="44"/>
      <c r="C948" s="141">
        <v>39009</v>
      </c>
      <c r="E948" s="137" t="s">
        <v>294</v>
      </c>
      <c r="G948" s="43"/>
      <c r="H948" s="135"/>
      <c r="I948" s="42">
        <f>'Dep. Res. Class'!G$153</f>
        <v>19331.565200000001</v>
      </c>
      <c r="J948" s="135">
        <f t="shared" ref="J948:X948" si="582">+J153+J418+J683</f>
        <v>11120.915724336688</v>
      </c>
      <c r="K948" s="135">
        <f t="shared" si="582"/>
        <v>4684.6916148758</v>
      </c>
      <c r="L948" s="135">
        <f t="shared" si="582"/>
        <v>164.70435522605166</v>
      </c>
      <c r="M948" s="135">
        <f t="shared" si="582"/>
        <v>1771.6489819775288</v>
      </c>
      <c r="N948" s="135">
        <f t="shared" si="582"/>
        <v>1589.6045235839292</v>
      </c>
      <c r="O948" s="135">
        <f t="shared" si="582"/>
        <v>0</v>
      </c>
      <c r="P948" s="135">
        <f t="shared" si="582"/>
        <v>0</v>
      </c>
      <c r="Q948" s="135">
        <f t="shared" si="582"/>
        <v>0</v>
      </c>
      <c r="R948" s="135">
        <f t="shared" si="582"/>
        <v>0</v>
      </c>
      <c r="S948" s="135">
        <f t="shared" si="582"/>
        <v>0</v>
      </c>
      <c r="T948" s="135">
        <f t="shared" si="582"/>
        <v>0</v>
      </c>
      <c r="U948" s="135">
        <f t="shared" si="582"/>
        <v>0</v>
      </c>
      <c r="V948" s="135">
        <f t="shared" si="582"/>
        <v>0</v>
      </c>
      <c r="W948" s="135">
        <f t="shared" si="582"/>
        <v>0</v>
      </c>
      <c r="X948" s="135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 x14ac:dyDescent="0.2">
      <c r="A949" s="44">
        <f t="shared" si="574"/>
        <v>920</v>
      </c>
      <c r="B949" s="44"/>
      <c r="C949" s="141">
        <v>39100</v>
      </c>
      <c r="E949" s="137" t="s">
        <v>295</v>
      </c>
      <c r="G949" s="43"/>
      <c r="H949" s="135"/>
      <c r="I949" s="42">
        <f>'Dep. Res. Class'!G$154</f>
        <v>19219.724474000006</v>
      </c>
      <c r="J949" s="135">
        <f t="shared" ref="J949:X949" si="583">+J154+J419+J684</f>
        <v>11056.576842537579</v>
      </c>
      <c r="K949" s="135">
        <f t="shared" si="583"/>
        <v>4657.5888269808083</v>
      </c>
      <c r="L949" s="135">
        <f t="shared" si="583"/>
        <v>163.75147559766839</v>
      </c>
      <c r="M949" s="135">
        <f t="shared" si="583"/>
        <v>1761.3992941580698</v>
      </c>
      <c r="N949" s="135">
        <f t="shared" si="583"/>
        <v>1580.4080347258771</v>
      </c>
      <c r="O949" s="135">
        <f t="shared" si="583"/>
        <v>0</v>
      </c>
      <c r="P949" s="135">
        <f t="shared" si="583"/>
        <v>0</v>
      </c>
      <c r="Q949" s="135">
        <f t="shared" si="583"/>
        <v>0</v>
      </c>
      <c r="R949" s="135">
        <f t="shared" si="583"/>
        <v>0</v>
      </c>
      <c r="S949" s="135">
        <f t="shared" si="583"/>
        <v>0</v>
      </c>
      <c r="T949" s="135">
        <f t="shared" si="583"/>
        <v>0</v>
      </c>
      <c r="U949" s="135">
        <f t="shared" si="583"/>
        <v>0</v>
      </c>
      <c r="V949" s="135">
        <f t="shared" si="583"/>
        <v>0</v>
      </c>
      <c r="W949" s="135">
        <f t="shared" si="583"/>
        <v>0</v>
      </c>
      <c r="X949" s="135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 x14ac:dyDescent="0.2">
      <c r="A950" s="44">
        <f t="shared" si="574"/>
        <v>921</v>
      </c>
      <c r="B950" s="44"/>
      <c r="C950" s="141">
        <v>39102</v>
      </c>
      <c r="E950" s="137" t="s">
        <v>296</v>
      </c>
      <c r="G950" s="43"/>
      <c r="H950" s="135"/>
      <c r="I950" s="42">
        <f>'Dep. Res. Class'!G$155</f>
        <v>0</v>
      </c>
      <c r="J950" s="135">
        <f t="shared" ref="J950:X950" si="584">+J155+J420+J685</f>
        <v>0</v>
      </c>
      <c r="K950" s="135">
        <f t="shared" si="584"/>
        <v>0</v>
      </c>
      <c r="L950" s="135">
        <f t="shared" si="584"/>
        <v>0</v>
      </c>
      <c r="M950" s="135">
        <f t="shared" si="584"/>
        <v>0</v>
      </c>
      <c r="N950" s="135">
        <f t="shared" si="584"/>
        <v>0</v>
      </c>
      <c r="O950" s="135">
        <f t="shared" si="584"/>
        <v>0</v>
      </c>
      <c r="P950" s="135">
        <f t="shared" si="584"/>
        <v>0</v>
      </c>
      <c r="Q950" s="135">
        <f t="shared" si="584"/>
        <v>0</v>
      </c>
      <c r="R950" s="135">
        <f t="shared" si="584"/>
        <v>0</v>
      </c>
      <c r="S950" s="135">
        <f t="shared" si="584"/>
        <v>0</v>
      </c>
      <c r="T950" s="135">
        <f t="shared" si="584"/>
        <v>0</v>
      </c>
      <c r="U950" s="135">
        <f t="shared" si="584"/>
        <v>0</v>
      </c>
      <c r="V950" s="135">
        <f t="shared" si="584"/>
        <v>0</v>
      </c>
      <c r="W950" s="135">
        <f t="shared" si="584"/>
        <v>0</v>
      </c>
      <c r="X950" s="135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 x14ac:dyDescent="0.2">
      <c r="A951" s="44">
        <f t="shared" si="574"/>
        <v>922</v>
      </c>
      <c r="B951" s="44"/>
      <c r="C951" s="141">
        <v>39103</v>
      </c>
      <c r="E951" s="137" t="s">
        <v>297</v>
      </c>
      <c r="G951" s="43"/>
      <c r="H951" s="135"/>
      <c r="I951" s="42">
        <f>'Dep. Res. Class'!G$156</f>
        <v>0</v>
      </c>
      <c r="J951" s="135">
        <f t="shared" ref="J951:X951" si="585">+J156+J421+J686</f>
        <v>0</v>
      </c>
      <c r="K951" s="135">
        <f t="shared" si="585"/>
        <v>0</v>
      </c>
      <c r="L951" s="135">
        <f t="shared" si="585"/>
        <v>0</v>
      </c>
      <c r="M951" s="135">
        <f t="shared" si="585"/>
        <v>0</v>
      </c>
      <c r="N951" s="135">
        <f t="shared" si="585"/>
        <v>0</v>
      </c>
      <c r="O951" s="135">
        <f t="shared" si="585"/>
        <v>0</v>
      </c>
      <c r="P951" s="135">
        <f t="shared" si="585"/>
        <v>0</v>
      </c>
      <c r="Q951" s="135">
        <f t="shared" si="585"/>
        <v>0</v>
      </c>
      <c r="R951" s="135">
        <f t="shared" si="585"/>
        <v>0</v>
      </c>
      <c r="S951" s="135">
        <f t="shared" si="585"/>
        <v>0</v>
      </c>
      <c r="T951" s="135">
        <f t="shared" si="585"/>
        <v>0</v>
      </c>
      <c r="U951" s="135">
        <f t="shared" si="585"/>
        <v>0</v>
      </c>
      <c r="V951" s="135">
        <f t="shared" si="585"/>
        <v>0</v>
      </c>
      <c r="W951" s="135">
        <f t="shared" si="585"/>
        <v>0</v>
      </c>
      <c r="X951" s="135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 x14ac:dyDescent="0.2">
      <c r="A952" s="44">
        <f t="shared" si="574"/>
        <v>923</v>
      </c>
      <c r="B952" s="44"/>
      <c r="C952" s="141">
        <v>39200</v>
      </c>
      <c r="E952" s="137" t="s">
        <v>298</v>
      </c>
      <c r="G952" s="43"/>
      <c r="H952" s="135"/>
      <c r="I952" s="42">
        <f>'Dep. Res. Class'!G$157</f>
        <v>8895.2518535615454</v>
      </c>
      <c r="J952" s="135">
        <f t="shared" ref="J952:X952" si="586">+J157+J422+J687</f>
        <v>5117.1927977258483</v>
      </c>
      <c r="K952" s="135">
        <f t="shared" si="586"/>
        <v>2155.6201652304999</v>
      </c>
      <c r="L952" s="135">
        <f t="shared" si="586"/>
        <v>75.787278782485487</v>
      </c>
      <c r="M952" s="135">
        <f t="shared" si="586"/>
        <v>815.20889424908216</v>
      </c>
      <c r="N952" s="135">
        <f t="shared" si="586"/>
        <v>731.44271757362719</v>
      </c>
      <c r="O952" s="135">
        <f t="shared" si="586"/>
        <v>0</v>
      </c>
      <c r="P952" s="135">
        <f t="shared" si="586"/>
        <v>0</v>
      </c>
      <c r="Q952" s="135">
        <f t="shared" si="586"/>
        <v>0</v>
      </c>
      <c r="R952" s="135">
        <f t="shared" si="586"/>
        <v>0</v>
      </c>
      <c r="S952" s="135">
        <f t="shared" si="586"/>
        <v>0</v>
      </c>
      <c r="T952" s="135">
        <f t="shared" si="586"/>
        <v>0</v>
      </c>
      <c r="U952" s="135">
        <f t="shared" si="586"/>
        <v>0</v>
      </c>
      <c r="V952" s="135">
        <f t="shared" si="586"/>
        <v>0</v>
      </c>
      <c r="W952" s="135">
        <f t="shared" si="586"/>
        <v>0</v>
      </c>
      <c r="X952" s="135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 x14ac:dyDescent="0.2">
      <c r="A953" s="44">
        <f t="shared" si="574"/>
        <v>924</v>
      </c>
      <c r="B953" s="44"/>
      <c r="C953" s="141">
        <v>39201</v>
      </c>
      <c r="E953" s="137" t="s">
        <v>299</v>
      </c>
      <c r="G953" s="43"/>
      <c r="H953" s="135"/>
      <c r="I953" s="42">
        <f>'Dep. Res. Class'!G$158</f>
        <v>0</v>
      </c>
      <c r="J953" s="135">
        <f t="shared" ref="J953:X953" si="587">+J158+J423+J688</f>
        <v>0</v>
      </c>
      <c r="K953" s="135">
        <f t="shared" si="587"/>
        <v>0</v>
      </c>
      <c r="L953" s="135">
        <f t="shared" si="587"/>
        <v>0</v>
      </c>
      <c r="M953" s="135">
        <f t="shared" si="587"/>
        <v>0</v>
      </c>
      <c r="N953" s="135">
        <f t="shared" si="587"/>
        <v>0</v>
      </c>
      <c r="O953" s="135">
        <f t="shared" si="587"/>
        <v>0</v>
      </c>
      <c r="P953" s="135">
        <f t="shared" si="587"/>
        <v>0</v>
      </c>
      <c r="Q953" s="135">
        <f t="shared" si="587"/>
        <v>0</v>
      </c>
      <c r="R953" s="135">
        <f t="shared" si="587"/>
        <v>0</v>
      </c>
      <c r="S953" s="135">
        <f t="shared" si="587"/>
        <v>0</v>
      </c>
      <c r="T953" s="135">
        <f t="shared" si="587"/>
        <v>0</v>
      </c>
      <c r="U953" s="135">
        <f t="shared" si="587"/>
        <v>0</v>
      </c>
      <c r="V953" s="135">
        <f t="shared" si="587"/>
        <v>0</v>
      </c>
      <c r="W953" s="135">
        <f t="shared" si="587"/>
        <v>0</v>
      </c>
      <c r="X953" s="135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 x14ac:dyDescent="0.2">
      <c r="A954" s="44">
        <f t="shared" si="574"/>
        <v>925</v>
      </c>
      <c r="B954" s="44"/>
      <c r="C954" s="141">
        <v>39202</v>
      </c>
      <c r="E954" s="137" t="s">
        <v>300</v>
      </c>
      <c r="G954" s="43"/>
      <c r="H954" s="135"/>
      <c r="I954" s="42">
        <f>'Dep. Res. Class'!G$159</f>
        <v>0</v>
      </c>
      <c r="J954" s="135">
        <f t="shared" ref="J954:X954" si="588">+J159+J424+J689</f>
        <v>0</v>
      </c>
      <c r="K954" s="135">
        <f t="shared" si="588"/>
        <v>0</v>
      </c>
      <c r="L954" s="135">
        <f t="shared" si="588"/>
        <v>0</v>
      </c>
      <c r="M954" s="135">
        <f t="shared" si="588"/>
        <v>0</v>
      </c>
      <c r="N954" s="135">
        <f t="shared" si="588"/>
        <v>0</v>
      </c>
      <c r="O954" s="135">
        <f t="shared" si="588"/>
        <v>0</v>
      </c>
      <c r="P954" s="135">
        <f t="shared" si="588"/>
        <v>0</v>
      </c>
      <c r="Q954" s="135">
        <f t="shared" si="588"/>
        <v>0</v>
      </c>
      <c r="R954" s="135">
        <f t="shared" si="588"/>
        <v>0</v>
      </c>
      <c r="S954" s="135">
        <f t="shared" si="588"/>
        <v>0</v>
      </c>
      <c r="T954" s="135">
        <f t="shared" si="588"/>
        <v>0</v>
      </c>
      <c r="U954" s="135">
        <f t="shared" si="588"/>
        <v>0</v>
      </c>
      <c r="V954" s="135">
        <f t="shared" si="588"/>
        <v>0</v>
      </c>
      <c r="W954" s="135">
        <f t="shared" si="588"/>
        <v>0</v>
      </c>
      <c r="X954" s="135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 x14ac:dyDescent="0.2">
      <c r="A955" s="44">
        <f t="shared" si="574"/>
        <v>926</v>
      </c>
      <c r="B955" s="44"/>
      <c r="C955" s="141">
        <v>39300</v>
      </c>
      <c r="E955" s="137" t="s">
        <v>186</v>
      </c>
      <c r="G955" s="43"/>
      <c r="H955" s="135"/>
      <c r="I955" s="42">
        <f>'Dep. Res. Class'!G$160</f>
        <v>0</v>
      </c>
      <c r="J955" s="135">
        <f t="shared" ref="J955:X955" si="589">+J160+J425+J690</f>
        <v>0</v>
      </c>
      <c r="K955" s="135">
        <f t="shared" si="589"/>
        <v>0</v>
      </c>
      <c r="L955" s="135">
        <f t="shared" si="589"/>
        <v>0</v>
      </c>
      <c r="M955" s="135">
        <f t="shared" si="589"/>
        <v>0</v>
      </c>
      <c r="N955" s="135">
        <f t="shared" si="589"/>
        <v>0</v>
      </c>
      <c r="O955" s="135">
        <f t="shared" si="589"/>
        <v>0</v>
      </c>
      <c r="P955" s="135">
        <f t="shared" si="589"/>
        <v>0</v>
      </c>
      <c r="Q955" s="135">
        <f t="shared" si="589"/>
        <v>0</v>
      </c>
      <c r="R955" s="135">
        <f t="shared" si="589"/>
        <v>0</v>
      </c>
      <c r="S955" s="135">
        <f t="shared" si="589"/>
        <v>0</v>
      </c>
      <c r="T955" s="135">
        <f t="shared" si="589"/>
        <v>0</v>
      </c>
      <c r="U955" s="135">
        <f t="shared" si="589"/>
        <v>0</v>
      </c>
      <c r="V955" s="135">
        <f t="shared" si="589"/>
        <v>0</v>
      </c>
      <c r="W955" s="135">
        <f t="shared" si="589"/>
        <v>0</v>
      </c>
      <c r="X955" s="135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 x14ac:dyDescent="0.2">
      <c r="A956" s="44">
        <f t="shared" si="574"/>
        <v>927</v>
      </c>
      <c r="B956" s="44"/>
      <c r="C956" s="141">
        <v>39400</v>
      </c>
      <c r="E956" s="137" t="s">
        <v>301</v>
      </c>
      <c r="G956" s="43"/>
      <c r="H956" s="135"/>
      <c r="I956" s="42">
        <f>'Dep. Res. Class'!G$161</f>
        <v>71610.550731487208</v>
      </c>
      <c r="J956" s="135">
        <f t="shared" ref="J956:X956" si="590">+J161+J426+J691</f>
        <v>41195.572702939033</v>
      </c>
      <c r="K956" s="135">
        <f t="shared" si="590"/>
        <v>17353.656730725361</v>
      </c>
      <c r="L956" s="135">
        <f t="shared" si="590"/>
        <v>610.11974268964309</v>
      </c>
      <c r="M956" s="135">
        <f t="shared" si="590"/>
        <v>6562.7774052299446</v>
      </c>
      <c r="N956" s="135">
        <f t="shared" si="590"/>
        <v>5888.4241499032105</v>
      </c>
      <c r="O956" s="135">
        <f t="shared" si="590"/>
        <v>0</v>
      </c>
      <c r="P956" s="135">
        <f t="shared" si="590"/>
        <v>0</v>
      </c>
      <c r="Q956" s="135">
        <f t="shared" si="590"/>
        <v>0</v>
      </c>
      <c r="R956" s="135">
        <f t="shared" si="590"/>
        <v>0</v>
      </c>
      <c r="S956" s="135">
        <f t="shared" si="590"/>
        <v>0</v>
      </c>
      <c r="T956" s="135">
        <f t="shared" si="590"/>
        <v>0</v>
      </c>
      <c r="U956" s="135">
        <f t="shared" si="590"/>
        <v>0</v>
      </c>
      <c r="V956" s="135">
        <f t="shared" si="590"/>
        <v>0</v>
      </c>
      <c r="W956" s="135">
        <f t="shared" si="590"/>
        <v>0</v>
      </c>
      <c r="X956" s="135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 x14ac:dyDescent="0.2">
      <c r="A957" s="44">
        <f t="shared" si="574"/>
        <v>928</v>
      </c>
      <c r="B957" s="44"/>
      <c r="C957" s="141">
        <v>39600</v>
      </c>
      <c r="E957" s="137" t="s">
        <v>302</v>
      </c>
      <c r="G957" s="43"/>
      <c r="H957" s="135"/>
      <c r="I957" s="42">
        <f>'Dep. Res. Class'!G$162</f>
        <v>4375.1168296009</v>
      </c>
      <c r="J957" s="135">
        <f t="shared" ref="J957:X957" si="591">+J162+J427+J692</f>
        <v>2516.8839171966647</v>
      </c>
      <c r="K957" s="135">
        <f t="shared" si="591"/>
        <v>1060.2386777110696</v>
      </c>
      <c r="L957" s="135">
        <f t="shared" si="591"/>
        <v>37.275864059784638</v>
      </c>
      <c r="M957" s="135">
        <f t="shared" si="591"/>
        <v>400.95932207264769</v>
      </c>
      <c r="N957" s="135">
        <f t="shared" si="591"/>
        <v>359.75904856073259</v>
      </c>
      <c r="O957" s="135">
        <f t="shared" si="591"/>
        <v>0</v>
      </c>
      <c r="P957" s="135">
        <f t="shared" si="591"/>
        <v>0</v>
      </c>
      <c r="Q957" s="135">
        <f t="shared" si="591"/>
        <v>0</v>
      </c>
      <c r="R957" s="135">
        <f t="shared" si="591"/>
        <v>0</v>
      </c>
      <c r="S957" s="135">
        <f t="shared" si="591"/>
        <v>0</v>
      </c>
      <c r="T957" s="135">
        <f t="shared" si="591"/>
        <v>0</v>
      </c>
      <c r="U957" s="135">
        <f t="shared" si="591"/>
        <v>0</v>
      </c>
      <c r="V957" s="135">
        <f t="shared" si="591"/>
        <v>0</v>
      </c>
      <c r="W957" s="135">
        <f t="shared" si="591"/>
        <v>0</v>
      </c>
      <c r="X957" s="135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 x14ac:dyDescent="0.2">
      <c r="A958" s="44">
        <f t="shared" si="574"/>
        <v>929</v>
      </c>
      <c r="B958" s="44"/>
      <c r="C958" s="141">
        <v>39603</v>
      </c>
      <c r="E958" s="137" t="s">
        <v>303</v>
      </c>
      <c r="G958" s="43"/>
      <c r="H958" s="135"/>
      <c r="I958" s="42">
        <f>'Dep. Res. Class'!G$163</f>
        <v>0</v>
      </c>
      <c r="J958" s="135">
        <f t="shared" ref="J958:X958" si="592">+J163+J428+J693</f>
        <v>0</v>
      </c>
      <c r="K958" s="135">
        <f t="shared" si="592"/>
        <v>0</v>
      </c>
      <c r="L958" s="135">
        <f t="shared" si="592"/>
        <v>0</v>
      </c>
      <c r="M958" s="135">
        <f t="shared" si="592"/>
        <v>0</v>
      </c>
      <c r="N958" s="135">
        <f t="shared" si="592"/>
        <v>0</v>
      </c>
      <c r="O958" s="135">
        <f t="shared" si="592"/>
        <v>0</v>
      </c>
      <c r="P958" s="135">
        <f t="shared" si="592"/>
        <v>0</v>
      </c>
      <c r="Q958" s="135">
        <f t="shared" si="592"/>
        <v>0</v>
      </c>
      <c r="R958" s="135">
        <f t="shared" si="592"/>
        <v>0</v>
      </c>
      <c r="S958" s="135">
        <f t="shared" si="592"/>
        <v>0</v>
      </c>
      <c r="T958" s="135">
        <f t="shared" si="592"/>
        <v>0</v>
      </c>
      <c r="U958" s="135">
        <f t="shared" si="592"/>
        <v>0</v>
      </c>
      <c r="V958" s="135">
        <f t="shared" si="592"/>
        <v>0</v>
      </c>
      <c r="W958" s="135">
        <f t="shared" si="592"/>
        <v>0</v>
      </c>
      <c r="X958" s="135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 x14ac:dyDescent="0.2">
      <c r="A959" s="44">
        <f t="shared" si="574"/>
        <v>930</v>
      </c>
      <c r="B959" s="44"/>
      <c r="C959" s="141">
        <v>39604</v>
      </c>
      <c r="E959" s="137" t="s">
        <v>304</v>
      </c>
      <c r="G959" s="43"/>
      <c r="H959" s="135"/>
      <c r="I959" s="42">
        <f>'Dep. Res. Class'!G$164</f>
        <v>0</v>
      </c>
      <c r="J959" s="135">
        <f t="shared" ref="J959:X959" si="593">+J164+J429+J694</f>
        <v>0</v>
      </c>
      <c r="K959" s="135">
        <f t="shared" si="593"/>
        <v>0</v>
      </c>
      <c r="L959" s="135">
        <f t="shared" si="593"/>
        <v>0</v>
      </c>
      <c r="M959" s="135">
        <f t="shared" si="593"/>
        <v>0</v>
      </c>
      <c r="N959" s="135">
        <f t="shared" si="593"/>
        <v>0</v>
      </c>
      <c r="O959" s="135">
        <f t="shared" si="593"/>
        <v>0</v>
      </c>
      <c r="P959" s="135">
        <f t="shared" si="593"/>
        <v>0</v>
      </c>
      <c r="Q959" s="135">
        <f t="shared" si="593"/>
        <v>0</v>
      </c>
      <c r="R959" s="135">
        <f t="shared" si="593"/>
        <v>0</v>
      </c>
      <c r="S959" s="135">
        <f t="shared" si="593"/>
        <v>0</v>
      </c>
      <c r="T959" s="135">
        <f t="shared" si="593"/>
        <v>0</v>
      </c>
      <c r="U959" s="135">
        <f t="shared" si="593"/>
        <v>0</v>
      </c>
      <c r="V959" s="135">
        <f t="shared" si="593"/>
        <v>0</v>
      </c>
      <c r="W959" s="135">
        <f t="shared" si="593"/>
        <v>0</v>
      </c>
      <c r="X959" s="135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 x14ac:dyDescent="0.2">
      <c r="A960" s="44">
        <f t="shared" si="574"/>
        <v>931</v>
      </c>
      <c r="B960" s="44"/>
      <c r="C960" s="141">
        <v>39605</v>
      </c>
      <c r="E960" s="140" t="s">
        <v>305</v>
      </c>
      <c r="G960" s="43"/>
      <c r="H960" s="135"/>
      <c r="I960" s="42">
        <f>'Dep. Res. Class'!G$165</f>
        <v>0</v>
      </c>
      <c r="J960" s="135">
        <f t="shared" ref="J960:X960" si="594">+J165+J430+J695</f>
        <v>0</v>
      </c>
      <c r="K960" s="135">
        <f t="shared" si="594"/>
        <v>0</v>
      </c>
      <c r="L960" s="135">
        <f t="shared" si="594"/>
        <v>0</v>
      </c>
      <c r="M960" s="135">
        <f t="shared" si="594"/>
        <v>0</v>
      </c>
      <c r="N960" s="135">
        <f t="shared" si="594"/>
        <v>0</v>
      </c>
      <c r="O960" s="135">
        <f t="shared" si="594"/>
        <v>0</v>
      </c>
      <c r="P960" s="135">
        <f t="shared" si="594"/>
        <v>0</v>
      </c>
      <c r="Q960" s="135">
        <f t="shared" si="594"/>
        <v>0</v>
      </c>
      <c r="R960" s="135">
        <f t="shared" si="594"/>
        <v>0</v>
      </c>
      <c r="S960" s="135">
        <f t="shared" si="594"/>
        <v>0</v>
      </c>
      <c r="T960" s="135">
        <f t="shared" si="594"/>
        <v>0</v>
      </c>
      <c r="U960" s="135">
        <f t="shared" si="594"/>
        <v>0</v>
      </c>
      <c r="V960" s="135">
        <f t="shared" si="594"/>
        <v>0</v>
      </c>
      <c r="W960" s="135">
        <f t="shared" si="594"/>
        <v>0</v>
      </c>
      <c r="X960" s="135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 x14ac:dyDescent="0.2">
      <c r="A961" s="44">
        <f t="shared" si="574"/>
        <v>932</v>
      </c>
      <c r="B961" s="44"/>
      <c r="C961" s="141">
        <v>39700</v>
      </c>
      <c r="E961" s="137" t="s">
        <v>306</v>
      </c>
      <c r="G961" s="43"/>
      <c r="H961" s="135"/>
      <c r="I961" s="42">
        <f>'Dep. Res. Class'!G$166</f>
        <v>-2991.4707702849987</v>
      </c>
      <c r="J961" s="135">
        <f t="shared" ref="J961:X961" si="595">+J166+J431+J696</f>
        <v>-1720.9105410748646</v>
      </c>
      <c r="K961" s="135">
        <f t="shared" si="595"/>
        <v>-724.9344731641379</v>
      </c>
      <c r="L961" s="135">
        <f t="shared" si="595"/>
        <v>-25.487241167485532</v>
      </c>
      <c r="M961" s="135">
        <f t="shared" si="595"/>
        <v>-274.15452861473165</v>
      </c>
      <c r="N961" s="135">
        <f t="shared" si="595"/>
        <v>-245.98398626377829</v>
      </c>
      <c r="O961" s="135">
        <f t="shared" si="595"/>
        <v>0</v>
      </c>
      <c r="P961" s="135">
        <f t="shared" si="595"/>
        <v>0</v>
      </c>
      <c r="Q961" s="135">
        <f t="shared" si="595"/>
        <v>0</v>
      </c>
      <c r="R961" s="135">
        <f t="shared" si="595"/>
        <v>0</v>
      </c>
      <c r="S961" s="135">
        <f t="shared" si="595"/>
        <v>0</v>
      </c>
      <c r="T961" s="135">
        <f t="shared" si="595"/>
        <v>0</v>
      </c>
      <c r="U961" s="135">
        <f t="shared" si="595"/>
        <v>0</v>
      </c>
      <c r="V961" s="135">
        <f t="shared" si="595"/>
        <v>0</v>
      </c>
      <c r="W961" s="135">
        <f t="shared" si="595"/>
        <v>0</v>
      </c>
      <c r="X961" s="135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 x14ac:dyDescent="0.2">
      <c r="A962" s="44">
        <f t="shared" si="574"/>
        <v>933</v>
      </c>
      <c r="B962" s="44"/>
      <c r="C962" s="141">
        <v>39701</v>
      </c>
      <c r="E962" s="137" t="s">
        <v>307</v>
      </c>
      <c r="G962" s="43"/>
      <c r="H962" s="135"/>
      <c r="I962" s="42">
        <f>'Dep. Res. Class'!G$167</f>
        <v>0</v>
      </c>
      <c r="J962" s="135">
        <f t="shared" ref="J962:X962" si="596">+J167+J432+J697</f>
        <v>0</v>
      </c>
      <c r="K962" s="135">
        <f t="shared" si="596"/>
        <v>0</v>
      </c>
      <c r="L962" s="135">
        <f t="shared" si="596"/>
        <v>0</v>
      </c>
      <c r="M962" s="135">
        <f t="shared" si="596"/>
        <v>0</v>
      </c>
      <c r="N962" s="135">
        <f t="shared" si="596"/>
        <v>0</v>
      </c>
      <c r="O962" s="135">
        <f t="shared" si="596"/>
        <v>0</v>
      </c>
      <c r="P962" s="135">
        <f t="shared" si="596"/>
        <v>0</v>
      </c>
      <c r="Q962" s="135">
        <f t="shared" si="596"/>
        <v>0</v>
      </c>
      <c r="R962" s="135">
        <f t="shared" si="596"/>
        <v>0</v>
      </c>
      <c r="S962" s="135">
        <f t="shared" si="596"/>
        <v>0</v>
      </c>
      <c r="T962" s="135">
        <f t="shared" si="596"/>
        <v>0</v>
      </c>
      <c r="U962" s="135">
        <f t="shared" si="596"/>
        <v>0</v>
      </c>
      <c r="V962" s="135">
        <f t="shared" si="596"/>
        <v>0</v>
      </c>
      <c r="W962" s="135">
        <f t="shared" si="596"/>
        <v>0</v>
      </c>
      <c r="X962" s="135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 x14ac:dyDescent="0.2">
      <c r="A963" s="44">
        <f t="shared" si="574"/>
        <v>934</v>
      </c>
      <c r="B963" s="44"/>
      <c r="C963" s="141">
        <v>39702</v>
      </c>
      <c r="E963" s="137" t="s">
        <v>308</v>
      </c>
      <c r="G963" s="43"/>
      <c r="H963" s="135"/>
      <c r="I963" s="42">
        <f>'Dep. Res. Class'!G$168</f>
        <v>0</v>
      </c>
      <c r="J963" s="135">
        <f t="shared" ref="J963:X963" si="597">+J168+J433+J698</f>
        <v>0</v>
      </c>
      <c r="K963" s="135">
        <f t="shared" si="597"/>
        <v>0</v>
      </c>
      <c r="L963" s="135">
        <f t="shared" si="597"/>
        <v>0</v>
      </c>
      <c r="M963" s="135">
        <f t="shared" si="597"/>
        <v>0</v>
      </c>
      <c r="N963" s="135">
        <f t="shared" si="597"/>
        <v>0</v>
      </c>
      <c r="O963" s="135">
        <f t="shared" si="597"/>
        <v>0</v>
      </c>
      <c r="P963" s="135">
        <f t="shared" si="597"/>
        <v>0</v>
      </c>
      <c r="Q963" s="135">
        <f t="shared" si="597"/>
        <v>0</v>
      </c>
      <c r="R963" s="135">
        <f t="shared" si="597"/>
        <v>0</v>
      </c>
      <c r="S963" s="135">
        <f t="shared" si="597"/>
        <v>0</v>
      </c>
      <c r="T963" s="135">
        <f t="shared" si="597"/>
        <v>0</v>
      </c>
      <c r="U963" s="135">
        <f t="shared" si="597"/>
        <v>0</v>
      </c>
      <c r="V963" s="135">
        <f t="shared" si="597"/>
        <v>0</v>
      </c>
      <c r="W963" s="135">
        <f t="shared" si="597"/>
        <v>0</v>
      </c>
      <c r="X963" s="135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 x14ac:dyDescent="0.2">
      <c r="A964" s="44">
        <f t="shared" si="574"/>
        <v>935</v>
      </c>
      <c r="B964" s="44"/>
      <c r="C964" s="141">
        <v>39705</v>
      </c>
      <c r="E964" s="137" t="s">
        <v>309</v>
      </c>
      <c r="G964" s="43"/>
      <c r="H964" s="135"/>
      <c r="I964" s="42">
        <f>'Dep. Res. Class'!G$169</f>
        <v>0</v>
      </c>
      <c r="J964" s="135">
        <f t="shared" ref="J964:X964" si="598">+J169+J434+J699</f>
        <v>0</v>
      </c>
      <c r="K964" s="135">
        <f t="shared" si="598"/>
        <v>0</v>
      </c>
      <c r="L964" s="135">
        <f t="shared" si="598"/>
        <v>0</v>
      </c>
      <c r="M964" s="135">
        <f t="shared" si="598"/>
        <v>0</v>
      </c>
      <c r="N964" s="135">
        <f t="shared" si="598"/>
        <v>0</v>
      </c>
      <c r="O964" s="135">
        <f t="shared" si="598"/>
        <v>0</v>
      </c>
      <c r="P964" s="135">
        <f t="shared" si="598"/>
        <v>0</v>
      </c>
      <c r="Q964" s="135">
        <f t="shared" si="598"/>
        <v>0</v>
      </c>
      <c r="R964" s="135">
        <f t="shared" si="598"/>
        <v>0</v>
      </c>
      <c r="S964" s="135">
        <f t="shared" si="598"/>
        <v>0</v>
      </c>
      <c r="T964" s="135">
        <f t="shared" si="598"/>
        <v>0</v>
      </c>
      <c r="U964" s="135">
        <f t="shared" si="598"/>
        <v>0</v>
      </c>
      <c r="V964" s="135">
        <f t="shared" si="598"/>
        <v>0</v>
      </c>
      <c r="W964" s="135">
        <f t="shared" si="598"/>
        <v>0</v>
      </c>
      <c r="X964" s="135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 x14ac:dyDescent="0.2">
      <c r="A965" s="44">
        <f t="shared" si="574"/>
        <v>936</v>
      </c>
      <c r="B965" s="44"/>
      <c r="C965" s="141">
        <v>39800</v>
      </c>
      <c r="E965" s="137" t="s">
        <v>310</v>
      </c>
      <c r="G965" s="43"/>
      <c r="H965" s="135"/>
      <c r="I965" s="42">
        <f>'Dep. Res. Class'!G$170</f>
        <v>359340.94870953204</v>
      </c>
      <c r="J965" s="135">
        <f t="shared" ref="J965:X965" si="599">+J170+J435+J700</f>
        <v>206718.9265617198</v>
      </c>
      <c r="K965" s="135">
        <f t="shared" si="599"/>
        <v>87080.456853077761</v>
      </c>
      <c r="L965" s="135">
        <f t="shared" si="599"/>
        <v>3061.574096624166</v>
      </c>
      <c r="M965" s="135">
        <f t="shared" si="599"/>
        <v>32931.944174084871</v>
      </c>
      <c r="N965" s="135">
        <f t="shared" si="599"/>
        <v>29548.047024025385</v>
      </c>
      <c r="O965" s="135">
        <f t="shared" si="599"/>
        <v>0</v>
      </c>
      <c r="P965" s="135">
        <f t="shared" si="599"/>
        <v>0</v>
      </c>
      <c r="Q965" s="135">
        <f t="shared" si="599"/>
        <v>0</v>
      </c>
      <c r="R965" s="135">
        <f t="shared" si="599"/>
        <v>0</v>
      </c>
      <c r="S965" s="135">
        <f t="shared" si="599"/>
        <v>0</v>
      </c>
      <c r="T965" s="135">
        <f t="shared" si="599"/>
        <v>0</v>
      </c>
      <c r="U965" s="135">
        <f t="shared" si="599"/>
        <v>0</v>
      </c>
      <c r="V965" s="135">
        <f t="shared" si="599"/>
        <v>0</v>
      </c>
      <c r="W965" s="135">
        <f t="shared" si="599"/>
        <v>0</v>
      </c>
      <c r="X965" s="135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 x14ac:dyDescent="0.2">
      <c r="A966" s="44">
        <f t="shared" si="574"/>
        <v>937</v>
      </c>
      <c r="B966" s="44"/>
      <c r="C966" s="141">
        <v>39900</v>
      </c>
      <c r="E966" s="137" t="s">
        <v>311</v>
      </c>
      <c r="G966" s="43"/>
      <c r="H966" s="135"/>
      <c r="I966" s="42">
        <f>'Dep. Res. Class'!G$171</f>
        <v>0</v>
      </c>
      <c r="J966" s="135">
        <f t="shared" ref="J966:X966" si="600">+J171+J436+J701</f>
        <v>0</v>
      </c>
      <c r="K966" s="135">
        <f t="shared" si="600"/>
        <v>0</v>
      </c>
      <c r="L966" s="135">
        <f t="shared" si="600"/>
        <v>0</v>
      </c>
      <c r="M966" s="135">
        <f t="shared" si="600"/>
        <v>0</v>
      </c>
      <c r="N966" s="135">
        <f t="shared" si="600"/>
        <v>0</v>
      </c>
      <c r="O966" s="135">
        <f t="shared" si="600"/>
        <v>0</v>
      </c>
      <c r="P966" s="135">
        <f t="shared" si="600"/>
        <v>0</v>
      </c>
      <c r="Q966" s="135">
        <f t="shared" si="600"/>
        <v>0</v>
      </c>
      <c r="R966" s="135">
        <f t="shared" si="600"/>
        <v>0</v>
      </c>
      <c r="S966" s="135">
        <f t="shared" si="600"/>
        <v>0</v>
      </c>
      <c r="T966" s="135">
        <f t="shared" si="600"/>
        <v>0</v>
      </c>
      <c r="U966" s="135">
        <f t="shared" si="600"/>
        <v>0</v>
      </c>
      <c r="V966" s="135">
        <f t="shared" si="600"/>
        <v>0</v>
      </c>
      <c r="W966" s="135">
        <f t="shared" si="600"/>
        <v>0</v>
      </c>
      <c r="X966" s="135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 x14ac:dyDescent="0.2">
      <c r="A967" s="44">
        <f t="shared" si="574"/>
        <v>938</v>
      </c>
      <c r="B967" s="44"/>
      <c r="C967" s="141">
        <v>39901</v>
      </c>
      <c r="E967" s="137" t="s">
        <v>312</v>
      </c>
      <c r="G967" s="43"/>
      <c r="H967" s="135"/>
      <c r="I967" s="42">
        <f>'Dep. Res. Class'!G$172</f>
        <v>-17306.400306000003</v>
      </c>
      <c r="J967" s="135">
        <f t="shared" ref="J967:X967" si="601">+J172+J437+J702</f>
        <v>-9955.8942746478024</v>
      </c>
      <c r="K967" s="135">
        <f t="shared" si="601"/>
        <v>-4193.9257146753025</v>
      </c>
      <c r="L967" s="135">
        <f t="shared" si="601"/>
        <v>-147.45001111879307</v>
      </c>
      <c r="M967" s="135">
        <f t="shared" si="601"/>
        <v>-1586.0519397477706</v>
      </c>
      <c r="N967" s="135">
        <f t="shared" si="601"/>
        <v>-1423.0783658103326</v>
      </c>
      <c r="O967" s="135">
        <f t="shared" si="601"/>
        <v>0</v>
      </c>
      <c r="P967" s="135">
        <f t="shared" si="601"/>
        <v>0</v>
      </c>
      <c r="Q967" s="135">
        <f t="shared" si="601"/>
        <v>0</v>
      </c>
      <c r="R967" s="135">
        <f t="shared" si="601"/>
        <v>0</v>
      </c>
      <c r="S967" s="135">
        <f t="shared" si="601"/>
        <v>0</v>
      </c>
      <c r="T967" s="135">
        <f t="shared" si="601"/>
        <v>0</v>
      </c>
      <c r="U967" s="135">
        <f t="shared" si="601"/>
        <v>0</v>
      </c>
      <c r="V967" s="135">
        <f t="shared" si="601"/>
        <v>0</v>
      </c>
      <c r="W967" s="135">
        <f t="shared" si="601"/>
        <v>0</v>
      </c>
      <c r="X967" s="135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 x14ac:dyDescent="0.2">
      <c r="A968" s="44">
        <f t="shared" si="574"/>
        <v>939</v>
      </c>
      <c r="B968" s="44"/>
      <c r="C968" s="141">
        <v>39902</v>
      </c>
      <c r="E968" s="137" t="s">
        <v>313</v>
      </c>
      <c r="G968" s="43"/>
      <c r="H968" s="135"/>
      <c r="I968" s="42">
        <f>'Dep. Res. Class'!G$173</f>
        <v>0</v>
      </c>
      <c r="J968" s="135">
        <f t="shared" ref="J968:X968" si="602">+J173+J438+J703</f>
        <v>0</v>
      </c>
      <c r="K968" s="135">
        <f t="shared" si="602"/>
        <v>0</v>
      </c>
      <c r="L968" s="135">
        <f t="shared" si="602"/>
        <v>0</v>
      </c>
      <c r="M968" s="135">
        <f t="shared" si="602"/>
        <v>0</v>
      </c>
      <c r="N968" s="135">
        <f t="shared" si="602"/>
        <v>0</v>
      </c>
      <c r="O968" s="135">
        <f t="shared" si="602"/>
        <v>0</v>
      </c>
      <c r="P968" s="135">
        <f t="shared" si="602"/>
        <v>0</v>
      </c>
      <c r="Q968" s="135">
        <f t="shared" si="602"/>
        <v>0</v>
      </c>
      <c r="R968" s="135">
        <f t="shared" si="602"/>
        <v>0</v>
      </c>
      <c r="S968" s="135">
        <f t="shared" si="602"/>
        <v>0</v>
      </c>
      <c r="T968" s="135">
        <f t="shared" si="602"/>
        <v>0</v>
      </c>
      <c r="U968" s="135">
        <f t="shared" si="602"/>
        <v>0</v>
      </c>
      <c r="V968" s="135">
        <f t="shared" si="602"/>
        <v>0</v>
      </c>
      <c r="W968" s="135">
        <f t="shared" si="602"/>
        <v>0</v>
      </c>
      <c r="X968" s="135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 x14ac:dyDescent="0.2">
      <c r="A969" s="44">
        <f t="shared" si="574"/>
        <v>940</v>
      </c>
      <c r="B969" s="44"/>
      <c r="C969" s="141">
        <v>39903</v>
      </c>
      <c r="E969" s="137" t="s">
        <v>314</v>
      </c>
      <c r="G969" s="43"/>
      <c r="H969" s="135"/>
      <c r="I969" s="42">
        <f>'Dep. Res. Class'!G$174</f>
        <v>0</v>
      </c>
      <c r="J969" s="135">
        <f t="shared" ref="J969:X969" si="603">+J174+J439+J704</f>
        <v>0</v>
      </c>
      <c r="K969" s="135">
        <f t="shared" si="603"/>
        <v>0</v>
      </c>
      <c r="L969" s="135">
        <f t="shared" si="603"/>
        <v>0</v>
      </c>
      <c r="M969" s="135">
        <f t="shared" si="603"/>
        <v>0</v>
      </c>
      <c r="N969" s="135">
        <f t="shared" si="603"/>
        <v>0</v>
      </c>
      <c r="O969" s="135">
        <f t="shared" si="603"/>
        <v>0</v>
      </c>
      <c r="P969" s="135">
        <f t="shared" si="603"/>
        <v>0</v>
      </c>
      <c r="Q969" s="135">
        <f t="shared" si="603"/>
        <v>0</v>
      </c>
      <c r="R969" s="135">
        <f t="shared" si="603"/>
        <v>0</v>
      </c>
      <c r="S969" s="135">
        <f t="shared" si="603"/>
        <v>0</v>
      </c>
      <c r="T969" s="135">
        <f t="shared" si="603"/>
        <v>0</v>
      </c>
      <c r="U969" s="135">
        <f t="shared" si="603"/>
        <v>0</v>
      </c>
      <c r="V969" s="135">
        <f t="shared" si="603"/>
        <v>0</v>
      </c>
      <c r="W969" s="135">
        <f t="shared" si="603"/>
        <v>0</v>
      </c>
      <c r="X969" s="135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 x14ac:dyDescent="0.2">
      <c r="A970" s="44">
        <f t="shared" si="574"/>
        <v>941</v>
      </c>
      <c r="B970" s="44"/>
      <c r="C970" s="141">
        <v>39904</v>
      </c>
      <c r="E970" s="137" t="s">
        <v>315</v>
      </c>
      <c r="G970" s="43"/>
      <c r="H970" s="135"/>
      <c r="I970" s="42">
        <f>'Dep. Res. Class'!G$175</f>
        <v>0</v>
      </c>
      <c r="J970" s="135">
        <f t="shared" ref="J970:X970" si="604">+J175+J440+J705</f>
        <v>0</v>
      </c>
      <c r="K970" s="135">
        <f t="shared" si="604"/>
        <v>0</v>
      </c>
      <c r="L970" s="135">
        <f t="shared" si="604"/>
        <v>0</v>
      </c>
      <c r="M970" s="135">
        <f t="shared" si="604"/>
        <v>0</v>
      </c>
      <c r="N970" s="135">
        <f t="shared" si="604"/>
        <v>0</v>
      </c>
      <c r="O970" s="135">
        <f t="shared" si="604"/>
        <v>0</v>
      </c>
      <c r="P970" s="135">
        <f t="shared" si="604"/>
        <v>0</v>
      </c>
      <c r="Q970" s="135">
        <f t="shared" si="604"/>
        <v>0</v>
      </c>
      <c r="R970" s="135">
        <f t="shared" si="604"/>
        <v>0</v>
      </c>
      <c r="S970" s="135">
        <f t="shared" si="604"/>
        <v>0</v>
      </c>
      <c r="T970" s="135">
        <f t="shared" si="604"/>
        <v>0</v>
      </c>
      <c r="U970" s="135">
        <f t="shared" si="604"/>
        <v>0</v>
      </c>
      <c r="V970" s="135">
        <f t="shared" si="604"/>
        <v>0</v>
      </c>
      <c r="W970" s="135">
        <f t="shared" si="604"/>
        <v>0</v>
      </c>
      <c r="X970" s="135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 x14ac:dyDescent="0.2">
      <c r="A971" s="44">
        <f t="shared" si="574"/>
        <v>942</v>
      </c>
      <c r="B971" s="44"/>
      <c r="C971" s="141">
        <v>39905</v>
      </c>
      <c r="E971" s="137" t="s">
        <v>316</v>
      </c>
      <c r="G971" s="43"/>
      <c r="H971" s="135"/>
      <c r="I971" s="42">
        <f>'Dep. Res. Class'!G$176</f>
        <v>0</v>
      </c>
      <c r="J971" s="135">
        <f t="shared" ref="J971:X971" si="605">+J176+J441+J706</f>
        <v>0</v>
      </c>
      <c r="K971" s="135">
        <f t="shared" si="605"/>
        <v>0</v>
      </c>
      <c r="L971" s="135">
        <f t="shared" si="605"/>
        <v>0</v>
      </c>
      <c r="M971" s="135">
        <f t="shared" si="605"/>
        <v>0</v>
      </c>
      <c r="N971" s="135">
        <f t="shared" si="605"/>
        <v>0</v>
      </c>
      <c r="O971" s="135">
        <f t="shared" si="605"/>
        <v>0</v>
      </c>
      <c r="P971" s="135">
        <f t="shared" si="605"/>
        <v>0</v>
      </c>
      <c r="Q971" s="135">
        <f t="shared" si="605"/>
        <v>0</v>
      </c>
      <c r="R971" s="135">
        <f t="shared" si="605"/>
        <v>0</v>
      </c>
      <c r="S971" s="135">
        <f t="shared" si="605"/>
        <v>0</v>
      </c>
      <c r="T971" s="135">
        <f t="shared" si="605"/>
        <v>0</v>
      </c>
      <c r="U971" s="135">
        <f t="shared" si="605"/>
        <v>0</v>
      </c>
      <c r="V971" s="135">
        <f t="shared" si="605"/>
        <v>0</v>
      </c>
      <c r="W971" s="135">
        <f t="shared" si="605"/>
        <v>0</v>
      </c>
      <c r="X971" s="135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 x14ac:dyDescent="0.2">
      <c r="A972" s="44">
        <f t="shared" si="574"/>
        <v>943</v>
      </c>
      <c r="B972" s="44"/>
      <c r="C972" s="141">
        <v>39906</v>
      </c>
      <c r="E972" s="137" t="s">
        <v>317</v>
      </c>
      <c r="G972" s="43"/>
      <c r="H972" s="135"/>
      <c r="I972" s="42">
        <f>'Dep. Res. Class'!G$177</f>
        <v>34943.583734000007</v>
      </c>
      <c r="J972" s="135">
        <f t="shared" ref="J972:X972" si="606">+J177+J442+J707</f>
        <v>20102.0789466192</v>
      </c>
      <c r="K972" s="135">
        <f t="shared" si="606"/>
        <v>8468.0113595964922</v>
      </c>
      <c r="L972" s="135">
        <f t="shared" si="606"/>
        <v>297.71828450786887</v>
      </c>
      <c r="M972" s="135">
        <f t="shared" si="606"/>
        <v>3202.4186302818175</v>
      </c>
      <c r="N972" s="135">
        <f t="shared" si="606"/>
        <v>2873.3565129946232</v>
      </c>
      <c r="O972" s="135">
        <f t="shared" si="606"/>
        <v>0</v>
      </c>
      <c r="P972" s="135">
        <f t="shared" si="606"/>
        <v>0</v>
      </c>
      <c r="Q972" s="135">
        <f t="shared" si="606"/>
        <v>0</v>
      </c>
      <c r="R972" s="135">
        <f t="shared" si="606"/>
        <v>0</v>
      </c>
      <c r="S972" s="135">
        <f t="shared" si="606"/>
        <v>0</v>
      </c>
      <c r="T972" s="135">
        <f t="shared" si="606"/>
        <v>0</v>
      </c>
      <c r="U972" s="135">
        <f t="shared" si="606"/>
        <v>0</v>
      </c>
      <c r="V972" s="135">
        <f t="shared" si="606"/>
        <v>0</v>
      </c>
      <c r="W972" s="135">
        <f t="shared" si="606"/>
        <v>0</v>
      </c>
      <c r="X972" s="135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 x14ac:dyDescent="0.2">
      <c r="A973" s="44">
        <f t="shared" si="574"/>
        <v>944</v>
      </c>
      <c r="B973" s="44"/>
      <c r="C973" s="141">
        <v>39907</v>
      </c>
      <c r="E973" s="137" t="s">
        <v>318</v>
      </c>
      <c r="G973" s="43"/>
      <c r="H973" s="135"/>
      <c r="I973" s="42">
        <f>'Dep. Res. Class'!G$178</f>
        <v>21086.15749351581</v>
      </c>
      <c r="J973" s="135">
        <f t="shared" ref="J973:X973" si="607">+J178+J443+J708</f>
        <v>12130.284227346467</v>
      </c>
      <c r="K973" s="135">
        <f t="shared" si="607"/>
        <v>5109.8886291847712</v>
      </c>
      <c r="L973" s="135">
        <f t="shared" si="607"/>
        <v>179.65342889899566</v>
      </c>
      <c r="M973" s="135">
        <f t="shared" si="607"/>
        <v>1932.4492906143537</v>
      </c>
      <c r="N973" s="135">
        <f t="shared" si="607"/>
        <v>1733.8819174712194</v>
      </c>
      <c r="O973" s="135">
        <f t="shared" si="607"/>
        <v>0</v>
      </c>
      <c r="P973" s="135">
        <f t="shared" si="607"/>
        <v>0</v>
      </c>
      <c r="Q973" s="135">
        <f t="shared" si="607"/>
        <v>0</v>
      </c>
      <c r="R973" s="135">
        <f t="shared" si="607"/>
        <v>0</v>
      </c>
      <c r="S973" s="135">
        <f t="shared" si="607"/>
        <v>0</v>
      </c>
      <c r="T973" s="135">
        <f t="shared" si="607"/>
        <v>0</v>
      </c>
      <c r="U973" s="135">
        <f t="shared" si="607"/>
        <v>0</v>
      </c>
      <c r="V973" s="135">
        <f t="shared" si="607"/>
        <v>0</v>
      </c>
      <c r="W973" s="135">
        <f t="shared" si="607"/>
        <v>0</v>
      </c>
      <c r="X973" s="135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 x14ac:dyDescent="0.2">
      <c r="A974" s="44">
        <f t="shared" si="574"/>
        <v>945</v>
      </c>
      <c r="B974" s="44"/>
      <c r="C974" s="141">
        <v>39908</v>
      </c>
      <c r="E974" s="137" t="s">
        <v>319</v>
      </c>
      <c r="G974" s="43"/>
      <c r="H974" s="135"/>
      <c r="I974" s="42">
        <f>'Dep. Res. Class'!G$179</f>
        <v>412431.959408</v>
      </c>
      <c r="J974" s="135">
        <f t="shared" ref="J974:X974" si="608">+J179+J444+J709</f>
        <v>237260.71919926163</v>
      </c>
      <c r="K974" s="135">
        <f t="shared" si="608"/>
        <v>99946.203111657713</v>
      </c>
      <c r="L974" s="135">
        <f t="shared" si="608"/>
        <v>3513.9079141357756</v>
      </c>
      <c r="M974" s="135">
        <f t="shared" si="608"/>
        <v>37797.490966752172</v>
      </c>
      <c r="N974" s="135">
        <f t="shared" si="608"/>
        <v>33913.638216192659</v>
      </c>
      <c r="O974" s="135">
        <f t="shared" si="608"/>
        <v>0</v>
      </c>
      <c r="P974" s="135">
        <f t="shared" si="608"/>
        <v>0</v>
      </c>
      <c r="Q974" s="135">
        <f t="shared" si="608"/>
        <v>0</v>
      </c>
      <c r="R974" s="135">
        <f t="shared" si="608"/>
        <v>0</v>
      </c>
      <c r="S974" s="135">
        <f t="shared" si="608"/>
        <v>0</v>
      </c>
      <c r="T974" s="135">
        <f t="shared" si="608"/>
        <v>0</v>
      </c>
      <c r="U974" s="135">
        <f t="shared" si="608"/>
        <v>0</v>
      </c>
      <c r="V974" s="135">
        <f t="shared" si="608"/>
        <v>0</v>
      </c>
      <c r="W974" s="135">
        <f t="shared" si="608"/>
        <v>0</v>
      </c>
      <c r="X974" s="135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 x14ac:dyDescent="0.2">
      <c r="A975" s="44">
        <f t="shared" si="574"/>
        <v>946</v>
      </c>
      <c r="B975" s="44"/>
      <c r="C975" s="141">
        <v>39909</v>
      </c>
      <c r="E975" s="137" t="s">
        <v>320</v>
      </c>
      <c r="G975" s="43"/>
      <c r="H975" s="135"/>
      <c r="I975" s="42">
        <f>'Dep. Res. Class'!G$180</f>
        <v>0</v>
      </c>
      <c r="J975" s="135">
        <f t="shared" ref="J975:X975" si="609">+J180+J445+J710</f>
        <v>0</v>
      </c>
      <c r="K975" s="135">
        <f t="shared" si="609"/>
        <v>0</v>
      </c>
      <c r="L975" s="135">
        <f t="shared" si="609"/>
        <v>0</v>
      </c>
      <c r="M975" s="135">
        <f t="shared" si="609"/>
        <v>0</v>
      </c>
      <c r="N975" s="135">
        <f t="shared" si="609"/>
        <v>0</v>
      </c>
      <c r="O975" s="135">
        <f t="shared" si="609"/>
        <v>0</v>
      </c>
      <c r="P975" s="135">
        <f t="shared" si="609"/>
        <v>0</v>
      </c>
      <c r="Q975" s="135">
        <f t="shared" si="609"/>
        <v>0</v>
      </c>
      <c r="R975" s="135">
        <f t="shared" si="609"/>
        <v>0</v>
      </c>
      <c r="S975" s="135">
        <f t="shared" si="609"/>
        <v>0</v>
      </c>
      <c r="T975" s="135">
        <f t="shared" si="609"/>
        <v>0</v>
      </c>
      <c r="U975" s="135">
        <f t="shared" si="609"/>
        <v>0</v>
      </c>
      <c r="V975" s="135">
        <f t="shared" si="609"/>
        <v>0</v>
      </c>
      <c r="W975" s="135">
        <f t="shared" si="609"/>
        <v>0</v>
      </c>
      <c r="X975" s="135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 x14ac:dyDescent="0.2">
      <c r="A976" s="44">
        <f t="shared" si="574"/>
        <v>947</v>
      </c>
      <c r="B976" s="44"/>
      <c r="C976" s="141">
        <v>39924</v>
      </c>
      <c r="E976" s="137" t="s">
        <v>321</v>
      </c>
      <c r="G976" s="43"/>
      <c r="H976" s="135"/>
      <c r="I976" s="42">
        <f>'Dep. Res. Class'!G$181</f>
        <v>0</v>
      </c>
      <c r="J976" s="135">
        <f t="shared" ref="J976:X976" si="610">+J181+J446+J711</f>
        <v>0</v>
      </c>
      <c r="K976" s="135">
        <f t="shared" si="610"/>
        <v>0</v>
      </c>
      <c r="L976" s="135">
        <f t="shared" si="610"/>
        <v>0</v>
      </c>
      <c r="M976" s="135">
        <f t="shared" si="610"/>
        <v>0</v>
      </c>
      <c r="N976" s="135">
        <f t="shared" si="610"/>
        <v>0</v>
      </c>
      <c r="O976" s="135">
        <f t="shared" si="610"/>
        <v>0</v>
      </c>
      <c r="P976" s="135">
        <f t="shared" si="610"/>
        <v>0</v>
      </c>
      <c r="Q976" s="135">
        <f t="shared" si="610"/>
        <v>0</v>
      </c>
      <c r="R976" s="135">
        <f t="shared" si="610"/>
        <v>0</v>
      </c>
      <c r="S976" s="135">
        <f t="shared" si="610"/>
        <v>0</v>
      </c>
      <c r="T976" s="135">
        <f t="shared" si="610"/>
        <v>0</v>
      </c>
      <c r="U976" s="135">
        <f t="shared" si="610"/>
        <v>0</v>
      </c>
      <c r="V976" s="135">
        <f t="shared" si="610"/>
        <v>0</v>
      </c>
      <c r="W976" s="135">
        <f t="shared" si="610"/>
        <v>0</v>
      </c>
      <c r="X976" s="135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 x14ac:dyDescent="0.2">
      <c r="A977" s="44">
        <f t="shared" si="574"/>
        <v>948</v>
      </c>
      <c r="B977" s="44"/>
      <c r="C977" s="44"/>
      <c r="D977" s="44"/>
      <c r="E977" s="137" t="s">
        <v>355</v>
      </c>
      <c r="G977" s="43"/>
      <c r="H977" s="135"/>
      <c r="I977" s="42">
        <f>'Dep. Res. Class'!G$182</f>
        <v>26143.111940000006</v>
      </c>
      <c r="J977" s="135">
        <f t="shared" ref="J977:X977" si="611">+J182+J447+J712</f>
        <v>15039.41050032722</v>
      </c>
      <c r="K977" s="135">
        <f t="shared" si="611"/>
        <v>6335.3596061677117</v>
      </c>
      <c r="L977" s="135">
        <f t="shared" si="611"/>
        <v>222.73852898782314</v>
      </c>
      <c r="M977" s="135">
        <f t="shared" si="611"/>
        <v>2395.8958922904799</v>
      </c>
      <c r="N977" s="135">
        <f t="shared" si="611"/>
        <v>2149.7074122267677</v>
      </c>
      <c r="O977" s="135">
        <f t="shared" si="611"/>
        <v>0</v>
      </c>
      <c r="P977" s="135">
        <f t="shared" si="611"/>
        <v>0</v>
      </c>
      <c r="Q977" s="135">
        <f t="shared" si="611"/>
        <v>0</v>
      </c>
      <c r="R977" s="135">
        <f t="shared" si="611"/>
        <v>0</v>
      </c>
      <c r="S977" s="135">
        <f t="shared" si="611"/>
        <v>0</v>
      </c>
      <c r="T977" s="135">
        <f t="shared" si="611"/>
        <v>0</v>
      </c>
      <c r="U977" s="135">
        <f t="shared" si="611"/>
        <v>0</v>
      </c>
      <c r="V977" s="135">
        <f t="shared" si="611"/>
        <v>0</v>
      </c>
      <c r="W977" s="135">
        <f t="shared" si="611"/>
        <v>0</v>
      </c>
      <c r="X977" s="135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 x14ac:dyDescent="0.2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0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 x14ac:dyDescent="0.2">
      <c r="A979" s="44">
        <f t="shared" si="574"/>
        <v>950</v>
      </c>
      <c r="B979" s="44"/>
      <c r="C979" s="44"/>
      <c r="D979" s="44" t="s">
        <v>149</v>
      </c>
      <c r="E979" s="44"/>
      <c r="G979" s="43"/>
      <c r="H979" s="44"/>
      <c r="I979" s="42">
        <f>'Dep. Res. Class'!G$184</f>
        <v>1014877.4093748587</v>
      </c>
      <c r="J979" s="135">
        <f>SUM(J943:J977)</f>
        <v>583830.95333589183</v>
      </c>
      <c r="K979" s="135">
        <f t="shared" ref="K979:X979" si="612">SUM(K943:K977)</f>
        <v>245939.09704865882</v>
      </c>
      <c r="L979" s="135">
        <f t="shared" si="612"/>
        <v>8646.7250641749288</v>
      </c>
      <c r="M979" s="135">
        <f t="shared" si="612"/>
        <v>93008.843854555598</v>
      </c>
      <c r="N979" s="135">
        <f t="shared" si="612"/>
        <v>83451.790071577561</v>
      </c>
      <c r="O979" s="135">
        <f t="shared" si="612"/>
        <v>0</v>
      </c>
      <c r="P979" s="135">
        <f t="shared" si="612"/>
        <v>0</v>
      </c>
      <c r="Q979" s="135">
        <f t="shared" si="612"/>
        <v>0</v>
      </c>
      <c r="R979" s="135">
        <f t="shared" si="612"/>
        <v>0</v>
      </c>
      <c r="S979" s="135">
        <f t="shared" si="612"/>
        <v>0</v>
      </c>
      <c r="T979" s="135">
        <f t="shared" si="612"/>
        <v>0</v>
      </c>
      <c r="U979" s="135">
        <f t="shared" si="612"/>
        <v>0</v>
      </c>
      <c r="V979" s="135">
        <f t="shared" si="612"/>
        <v>0</v>
      </c>
      <c r="W979" s="135">
        <f t="shared" si="612"/>
        <v>0</v>
      </c>
      <c r="X979" s="135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 x14ac:dyDescent="0.2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0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 x14ac:dyDescent="0.2">
      <c r="A981" s="44">
        <f t="shared" si="574"/>
        <v>952</v>
      </c>
      <c r="B981" s="44"/>
      <c r="C981" s="44"/>
      <c r="D981" s="44" t="s">
        <v>350</v>
      </c>
      <c r="E981" s="44"/>
      <c r="G981" s="43"/>
      <c r="H981" s="44"/>
      <c r="I981" s="42"/>
      <c r="J981" s="150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 x14ac:dyDescent="0.2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0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 x14ac:dyDescent="0.2">
      <c r="A983" s="44">
        <f t="shared" si="574"/>
        <v>954</v>
      </c>
      <c r="B983" s="44"/>
      <c r="C983" s="44"/>
      <c r="D983" s="44" t="s">
        <v>148</v>
      </c>
      <c r="E983" s="44"/>
      <c r="G983" s="43"/>
      <c r="H983" s="44"/>
      <c r="I983" s="42"/>
      <c r="J983" s="150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 x14ac:dyDescent="0.2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0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 x14ac:dyDescent="0.2">
      <c r="A985" s="44">
        <f t="shared" si="574"/>
        <v>956</v>
      </c>
      <c r="B985" s="44"/>
      <c r="C985" s="138">
        <v>37400</v>
      </c>
      <c r="E985" s="137" t="s">
        <v>115</v>
      </c>
      <c r="G985" s="43"/>
      <c r="H985" s="135"/>
      <c r="I985" s="42">
        <f>'Dep. Res. Class'!G$190</f>
        <v>0</v>
      </c>
      <c r="J985" s="135">
        <f t="shared" ref="J985:X985" si="613">+J190+J455+J720</f>
        <v>0</v>
      </c>
      <c r="K985" s="135">
        <f t="shared" si="613"/>
        <v>0</v>
      </c>
      <c r="L985" s="135">
        <f t="shared" si="613"/>
        <v>0</v>
      </c>
      <c r="M985" s="135">
        <f t="shared" si="613"/>
        <v>0</v>
      </c>
      <c r="N985" s="135">
        <f t="shared" si="613"/>
        <v>0</v>
      </c>
      <c r="O985" s="135">
        <f t="shared" si="613"/>
        <v>0</v>
      </c>
      <c r="P985" s="135">
        <f t="shared" si="613"/>
        <v>0</v>
      </c>
      <c r="Q985" s="135">
        <f t="shared" si="613"/>
        <v>0</v>
      </c>
      <c r="R985" s="135">
        <f t="shared" si="613"/>
        <v>0</v>
      </c>
      <c r="S985" s="135">
        <f t="shared" si="613"/>
        <v>0</v>
      </c>
      <c r="T985" s="135">
        <f t="shared" si="613"/>
        <v>0</v>
      </c>
      <c r="U985" s="135">
        <f t="shared" si="613"/>
        <v>0</v>
      </c>
      <c r="V985" s="135">
        <f t="shared" si="613"/>
        <v>0</v>
      </c>
      <c r="W985" s="135">
        <f t="shared" si="613"/>
        <v>0</v>
      </c>
      <c r="X985" s="135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 x14ac:dyDescent="0.2">
      <c r="A986" s="44">
        <f t="shared" si="574"/>
        <v>957</v>
      </c>
      <c r="B986" s="44"/>
      <c r="C986" s="138">
        <v>39000</v>
      </c>
      <c r="E986" s="137" t="s">
        <v>139</v>
      </c>
      <c r="G986" s="43"/>
      <c r="H986" s="135"/>
      <c r="I986" s="42">
        <f>'Dep. Res. Class'!G$191</f>
        <v>90854.790077545287</v>
      </c>
      <c r="J986" s="135">
        <f t="shared" ref="J986:X986" si="615">+J191+J456+J721</f>
        <v>52266.252274527797</v>
      </c>
      <c r="K986" s="135">
        <f t="shared" si="615"/>
        <v>22017.186339757809</v>
      </c>
      <c r="L986" s="135">
        <f t="shared" si="615"/>
        <v>774.08008426138042</v>
      </c>
      <c r="M986" s="135">
        <f t="shared" si="615"/>
        <v>8326.423374588685</v>
      </c>
      <c r="N986" s="135">
        <f t="shared" si="615"/>
        <v>7470.8480044096095</v>
      </c>
      <c r="O986" s="135">
        <f t="shared" si="615"/>
        <v>0</v>
      </c>
      <c r="P986" s="135">
        <f t="shared" si="615"/>
        <v>0</v>
      </c>
      <c r="Q986" s="135">
        <f t="shared" si="615"/>
        <v>0</v>
      </c>
      <c r="R986" s="135">
        <f t="shared" si="615"/>
        <v>0</v>
      </c>
      <c r="S986" s="135">
        <f t="shared" si="615"/>
        <v>0</v>
      </c>
      <c r="T986" s="135">
        <f t="shared" si="615"/>
        <v>0</v>
      </c>
      <c r="U986" s="135">
        <f t="shared" si="615"/>
        <v>0</v>
      </c>
      <c r="V986" s="135">
        <f t="shared" si="615"/>
        <v>0</v>
      </c>
      <c r="W986" s="135">
        <f t="shared" si="615"/>
        <v>0</v>
      </c>
      <c r="X986" s="135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 x14ac:dyDescent="0.2">
      <c r="A987" s="44">
        <f t="shared" si="574"/>
        <v>958</v>
      </c>
      <c r="B987" s="44"/>
      <c r="C987" s="138">
        <v>36602</v>
      </c>
      <c r="E987" s="137" t="s">
        <v>139</v>
      </c>
      <c r="G987" s="43"/>
      <c r="H987" s="135"/>
      <c r="I987" s="42">
        <f>'Dep. Res. Class'!G$192</f>
        <v>0</v>
      </c>
      <c r="J987" s="135">
        <f t="shared" ref="J987:X987" si="616">+J192+J457+J722</f>
        <v>0</v>
      </c>
      <c r="K987" s="135">
        <f t="shared" si="616"/>
        <v>0</v>
      </c>
      <c r="L987" s="135">
        <f t="shared" si="616"/>
        <v>0</v>
      </c>
      <c r="M987" s="135">
        <f t="shared" si="616"/>
        <v>0</v>
      </c>
      <c r="N987" s="135">
        <f t="shared" si="616"/>
        <v>0</v>
      </c>
      <c r="O987" s="135">
        <f t="shared" si="616"/>
        <v>0</v>
      </c>
      <c r="P987" s="135">
        <f t="shared" si="616"/>
        <v>0</v>
      </c>
      <c r="Q987" s="135">
        <f t="shared" si="616"/>
        <v>0</v>
      </c>
      <c r="R987" s="135">
        <f t="shared" si="616"/>
        <v>0</v>
      </c>
      <c r="S987" s="135">
        <f t="shared" si="616"/>
        <v>0</v>
      </c>
      <c r="T987" s="135">
        <f t="shared" si="616"/>
        <v>0</v>
      </c>
      <c r="U987" s="135">
        <f t="shared" si="616"/>
        <v>0</v>
      </c>
      <c r="V987" s="135">
        <f t="shared" si="616"/>
        <v>0</v>
      </c>
      <c r="W987" s="135">
        <f t="shared" si="616"/>
        <v>0</v>
      </c>
      <c r="X987" s="135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 x14ac:dyDescent="0.2">
      <c r="A988" s="44">
        <f t="shared" si="574"/>
        <v>959</v>
      </c>
      <c r="B988" s="44"/>
      <c r="C988" s="138">
        <v>37503</v>
      </c>
      <c r="E988" s="137" t="s">
        <v>278</v>
      </c>
      <c r="G988" s="43"/>
      <c r="H988" s="135"/>
      <c r="I988" s="42">
        <f>'Dep. Res. Class'!G$193</f>
        <v>0</v>
      </c>
      <c r="J988" s="135">
        <f t="shared" ref="J988:X988" si="617">+J193+J458+J723</f>
        <v>0</v>
      </c>
      <c r="K988" s="135">
        <f t="shared" si="617"/>
        <v>0</v>
      </c>
      <c r="L988" s="135">
        <f t="shared" si="617"/>
        <v>0</v>
      </c>
      <c r="M988" s="135">
        <f t="shared" si="617"/>
        <v>0</v>
      </c>
      <c r="N988" s="135">
        <f t="shared" si="617"/>
        <v>0</v>
      </c>
      <c r="O988" s="135">
        <f t="shared" si="617"/>
        <v>0</v>
      </c>
      <c r="P988" s="135">
        <f t="shared" si="617"/>
        <v>0</v>
      </c>
      <c r="Q988" s="135">
        <f t="shared" si="617"/>
        <v>0</v>
      </c>
      <c r="R988" s="135">
        <f t="shared" si="617"/>
        <v>0</v>
      </c>
      <c r="S988" s="135">
        <f t="shared" si="617"/>
        <v>0</v>
      </c>
      <c r="T988" s="135">
        <f t="shared" si="617"/>
        <v>0</v>
      </c>
      <c r="U988" s="135">
        <f t="shared" si="617"/>
        <v>0</v>
      </c>
      <c r="V988" s="135">
        <f t="shared" si="617"/>
        <v>0</v>
      </c>
      <c r="W988" s="135">
        <f t="shared" si="617"/>
        <v>0</v>
      </c>
      <c r="X988" s="135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 x14ac:dyDescent="0.2">
      <c r="A989" s="44">
        <f t="shared" si="574"/>
        <v>960</v>
      </c>
      <c r="B989" s="44"/>
      <c r="C989" s="138">
        <v>39004</v>
      </c>
      <c r="E989" s="137" t="s">
        <v>293</v>
      </c>
      <c r="G989" s="43"/>
      <c r="H989" s="135"/>
      <c r="I989" s="42">
        <f>'Dep. Res. Class'!G$194</f>
        <v>0</v>
      </c>
      <c r="J989" s="135">
        <f t="shared" ref="J989:X989" si="618">+J194+J459+J724</f>
        <v>0</v>
      </c>
      <c r="K989" s="135">
        <f t="shared" si="618"/>
        <v>0</v>
      </c>
      <c r="L989" s="135">
        <f t="shared" si="618"/>
        <v>0</v>
      </c>
      <c r="M989" s="135">
        <f t="shared" si="618"/>
        <v>0</v>
      </c>
      <c r="N989" s="135">
        <f t="shared" si="618"/>
        <v>0</v>
      </c>
      <c r="O989" s="135">
        <f t="shared" si="618"/>
        <v>0</v>
      </c>
      <c r="P989" s="135">
        <f t="shared" si="618"/>
        <v>0</v>
      </c>
      <c r="Q989" s="135">
        <f t="shared" si="618"/>
        <v>0</v>
      </c>
      <c r="R989" s="135">
        <f t="shared" si="618"/>
        <v>0</v>
      </c>
      <c r="S989" s="135">
        <f t="shared" si="618"/>
        <v>0</v>
      </c>
      <c r="T989" s="135">
        <f t="shared" si="618"/>
        <v>0</v>
      </c>
      <c r="U989" s="135">
        <f t="shared" si="618"/>
        <v>0</v>
      </c>
      <c r="V989" s="135">
        <f t="shared" si="618"/>
        <v>0</v>
      </c>
      <c r="W989" s="135">
        <f t="shared" si="618"/>
        <v>0</v>
      </c>
      <c r="X989" s="135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 x14ac:dyDescent="0.2">
      <c r="A990" s="44">
        <f t="shared" si="574"/>
        <v>961</v>
      </c>
      <c r="B990" s="44"/>
      <c r="C990" s="138">
        <v>39009</v>
      </c>
      <c r="E990" s="137" t="s">
        <v>294</v>
      </c>
      <c r="G990" s="43"/>
      <c r="H990" s="135"/>
      <c r="I990" s="42">
        <f>'Dep. Res. Class'!G$195</f>
        <v>482367.71473813616</v>
      </c>
      <c r="J990" s="135">
        <f t="shared" ref="J990:X990" si="619">+J195+J460+J725</f>
        <v>277492.82834809943</v>
      </c>
      <c r="K990" s="135">
        <f t="shared" si="619"/>
        <v>116894.00031201552</v>
      </c>
      <c r="L990" s="135">
        <f t="shared" si="619"/>
        <v>4109.7584502784457</v>
      </c>
      <c r="M990" s="135">
        <f t="shared" si="619"/>
        <v>44206.781081267334</v>
      </c>
      <c r="N990" s="135">
        <f t="shared" si="619"/>
        <v>39664.346546475375</v>
      </c>
      <c r="O990" s="135">
        <f t="shared" si="619"/>
        <v>0</v>
      </c>
      <c r="P990" s="135">
        <f t="shared" si="619"/>
        <v>0</v>
      </c>
      <c r="Q990" s="135">
        <f t="shared" si="619"/>
        <v>0</v>
      </c>
      <c r="R990" s="135">
        <f t="shared" si="619"/>
        <v>0</v>
      </c>
      <c r="S990" s="135">
        <f t="shared" si="619"/>
        <v>0</v>
      </c>
      <c r="T990" s="135">
        <f t="shared" si="619"/>
        <v>0</v>
      </c>
      <c r="U990" s="135">
        <f t="shared" si="619"/>
        <v>0</v>
      </c>
      <c r="V990" s="135">
        <f t="shared" si="619"/>
        <v>0</v>
      </c>
      <c r="W990" s="135">
        <f t="shared" si="619"/>
        <v>0</v>
      </c>
      <c r="X990" s="135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 x14ac:dyDescent="0.2">
      <c r="A991" s="44">
        <f t="shared" si="574"/>
        <v>962</v>
      </c>
      <c r="B991" s="44"/>
      <c r="C991" s="138">
        <v>39100</v>
      </c>
      <c r="E991" s="137" t="s">
        <v>295</v>
      </c>
      <c r="G991" s="43"/>
      <c r="H991" s="135"/>
      <c r="I991" s="42">
        <f>'Dep. Res. Class'!G$196</f>
        <v>116207.4596886302</v>
      </c>
      <c r="J991" s="135">
        <f t="shared" ref="J991:X991" si="620">+J196+J461+J726</f>
        <v>66850.943126762926</v>
      </c>
      <c r="K991" s="135">
        <f t="shared" si="620"/>
        <v>28160.995054313731</v>
      </c>
      <c r="L991" s="135">
        <f t="shared" si="620"/>
        <v>990.08406833365075</v>
      </c>
      <c r="M991" s="135">
        <f t="shared" si="620"/>
        <v>10649.878865243483</v>
      </c>
      <c r="N991" s="135">
        <f t="shared" si="620"/>
        <v>9555.5585739763919</v>
      </c>
      <c r="O991" s="135">
        <f t="shared" si="620"/>
        <v>0</v>
      </c>
      <c r="P991" s="135">
        <f t="shared" si="620"/>
        <v>0</v>
      </c>
      <c r="Q991" s="135">
        <f t="shared" si="620"/>
        <v>0</v>
      </c>
      <c r="R991" s="135">
        <f t="shared" si="620"/>
        <v>0</v>
      </c>
      <c r="S991" s="135">
        <f t="shared" si="620"/>
        <v>0</v>
      </c>
      <c r="T991" s="135">
        <f t="shared" si="620"/>
        <v>0</v>
      </c>
      <c r="U991" s="135">
        <f t="shared" si="620"/>
        <v>0</v>
      </c>
      <c r="V991" s="135">
        <f t="shared" si="620"/>
        <v>0</v>
      </c>
      <c r="W991" s="135">
        <f t="shared" si="620"/>
        <v>0</v>
      </c>
      <c r="X991" s="135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 x14ac:dyDescent="0.2">
      <c r="A992" s="44">
        <f t="shared" si="574"/>
        <v>963</v>
      </c>
      <c r="B992" s="44"/>
      <c r="C992" s="138">
        <v>39102</v>
      </c>
      <c r="E992" s="137" t="s">
        <v>296</v>
      </c>
      <c r="G992" s="43"/>
      <c r="H992" s="135"/>
      <c r="I992" s="42">
        <f>'Dep. Res. Class'!G$197</f>
        <v>6.5231711999999997E-2</v>
      </c>
      <c r="J992" s="135">
        <f t="shared" ref="J992:X992" si="621">+J197+J462+J727</f>
        <v>3.7526002897385786E-2</v>
      </c>
      <c r="K992" s="135">
        <f t="shared" si="621"/>
        <v>1.5807848514531722E-2</v>
      </c>
      <c r="L992" s="135">
        <f t="shared" si="621"/>
        <v>5.5577222817175173E-4</v>
      </c>
      <c r="M992" s="135">
        <f t="shared" si="621"/>
        <v>5.9781861924688515E-3</v>
      </c>
      <c r="N992" s="135">
        <f t="shared" si="621"/>
        <v>5.3639021674418827E-3</v>
      </c>
      <c r="O992" s="135">
        <f t="shared" si="621"/>
        <v>0</v>
      </c>
      <c r="P992" s="135">
        <f t="shared" si="621"/>
        <v>0</v>
      </c>
      <c r="Q992" s="135">
        <f t="shared" si="621"/>
        <v>0</v>
      </c>
      <c r="R992" s="135">
        <f t="shared" si="621"/>
        <v>0</v>
      </c>
      <c r="S992" s="135">
        <f t="shared" si="621"/>
        <v>0</v>
      </c>
      <c r="T992" s="135">
        <f t="shared" si="621"/>
        <v>0</v>
      </c>
      <c r="U992" s="135">
        <f t="shared" si="621"/>
        <v>0</v>
      </c>
      <c r="V992" s="135">
        <f t="shared" si="621"/>
        <v>0</v>
      </c>
      <c r="W992" s="135">
        <f t="shared" si="621"/>
        <v>0</v>
      </c>
      <c r="X992" s="135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 x14ac:dyDescent="0.2">
      <c r="A993" s="44">
        <f t="shared" si="574"/>
        <v>964</v>
      </c>
      <c r="B993" s="44"/>
      <c r="C993" s="145">
        <v>39103</v>
      </c>
      <c r="E993" s="137" t="s">
        <v>297</v>
      </c>
      <c r="G993" s="43"/>
      <c r="H993" s="135"/>
      <c r="I993" s="42">
        <f>'Dep. Res. Class'!G$198</f>
        <v>2.3297040000000005E-2</v>
      </c>
      <c r="J993" s="135">
        <f t="shared" ref="J993:X993" si="622">+J198+J463+J728</f>
        <v>1.3402143891923499E-2</v>
      </c>
      <c r="K993" s="135">
        <f t="shared" si="622"/>
        <v>5.6456601837613293E-3</v>
      </c>
      <c r="L993" s="135">
        <f t="shared" si="622"/>
        <v>1.984900814899114E-4</v>
      </c>
      <c r="M993" s="135">
        <f t="shared" si="622"/>
        <v>2.1350664973103046E-3</v>
      </c>
      <c r="N993" s="135">
        <f t="shared" si="622"/>
        <v>1.9156793455149582E-3</v>
      </c>
      <c r="O993" s="135">
        <f t="shared" si="622"/>
        <v>0</v>
      </c>
      <c r="P993" s="135">
        <f t="shared" si="622"/>
        <v>0</v>
      </c>
      <c r="Q993" s="135">
        <f t="shared" si="622"/>
        <v>0</v>
      </c>
      <c r="R993" s="135">
        <f t="shared" si="622"/>
        <v>0</v>
      </c>
      <c r="S993" s="135">
        <f t="shared" si="622"/>
        <v>0</v>
      </c>
      <c r="T993" s="135">
        <f t="shared" si="622"/>
        <v>0</v>
      </c>
      <c r="U993" s="135">
        <f t="shared" si="622"/>
        <v>0</v>
      </c>
      <c r="V993" s="135">
        <f t="shared" si="622"/>
        <v>0</v>
      </c>
      <c r="W993" s="135">
        <f t="shared" si="622"/>
        <v>0</v>
      </c>
      <c r="X993" s="135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 x14ac:dyDescent="0.2">
      <c r="A994" s="44">
        <f t="shared" si="574"/>
        <v>965</v>
      </c>
      <c r="B994" s="44"/>
      <c r="C994" s="138">
        <v>39200</v>
      </c>
      <c r="E994" s="137" t="s">
        <v>298</v>
      </c>
      <c r="G994" s="43"/>
      <c r="H994" s="135"/>
      <c r="I994" s="42">
        <f>'Dep. Res. Class'!G$199</f>
        <v>284.48274399999997</v>
      </c>
      <c r="J994" s="135">
        <f t="shared" ref="J994:X994" si="623">+J199+J464+J729</f>
        <v>163.6550681913769</v>
      </c>
      <c r="K994" s="135">
        <f t="shared" si="623"/>
        <v>68.939783799485554</v>
      </c>
      <c r="L994" s="135">
        <f t="shared" si="623"/>
        <v>2.423784439526806</v>
      </c>
      <c r="M994" s="135">
        <f t="shared" si="623"/>
        <v>26.07153422826693</v>
      </c>
      <c r="N994" s="135">
        <f t="shared" si="623"/>
        <v>23.392573341343766</v>
      </c>
      <c r="O994" s="135">
        <f t="shared" si="623"/>
        <v>0</v>
      </c>
      <c r="P994" s="135">
        <f t="shared" si="623"/>
        <v>0</v>
      </c>
      <c r="Q994" s="135">
        <f t="shared" si="623"/>
        <v>0</v>
      </c>
      <c r="R994" s="135">
        <f t="shared" si="623"/>
        <v>0</v>
      </c>
      <c r="S994" s="135">
        <f t="shared" si="623"/>
        <v>0</v>
      </c>
      <c r="T994" s="135">
        <f t="shared" si="623"/>
        <v>0</v>
      </c>
      <c r="U994" s="135">
        <f t="shared" si="623"/>
        <v>0</v>
      </c>
      <c r="V994" s="135">
        <f t="shared" si="623"/>
        <v>0</v>
      </c>
      <c r="W994" s="135">
        <f t="shared" si="623"/>
        <v>0</v>
      </c>
      <c r="X994" s="135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 x14ac:dyDescent="0.2">
      <c r="A995" s="44">
        <f t="shared" si="574"/>
        <v>966</v>
      </c>
      <c r="B995" s="44"/>
      <c r="C995" s="138">
        <v>39201</v>
      </c>
      <c r="E995" s="137" t="s">
        <v>299</v>
      </c>
      <c r="G995" s="43"/>
      <c r="H995" s="135"/>
      <c r="I995" s="42">
        <f>'Dep. Res. Class'!G$200</f>
        <v>0</v>
      </c>
      <c r="J995" s="135">
        <f t="shared" ref="J995:X995" si="624">+J200+J465+J730</f>
        <v>0</v>
      </c>
      <c r="K995" s="135">
        <f t="shared" si="624"/>
        <v>0</v>
      </c>
      <c r="L995" s="135">
        <f t="shared" si="624"/>
        <v>0</v>
      </c>
      <c r="M995" s="135">
        <f t="shared" si="624"/>
        <v>0</v>
      </c>
      <c r="N995" s="135">
        <f t="shared" si="624"/>
        <v>0</v>
      </c>
      <c r="O995" s="135">
        <f t="shared" si="624"/>
        <v>0</v>
      </c>
      <c r="P995" s="135">
        <f t="shared" si="624"/>
        <v>0</v>
      </c>
      <c r="Q995" s="135">
        <f t="shared" si="624"/>
        <v>0</v>
      </c>
      <c r="R995" s="135">
        <f t="shared" si="624"/>
        <v>0</v>
      </c>
      <c r="S995" s="135">
        <f t="shared" si="624"/>
        <v>0</v>
      </c>
      <c r="T995" s="135">
        <f t="shared" si="624"/>
        <v>0</v>
      </c>
      <c r="U995" s="135">
        <f t="shared" si="624"/>
        <v>0</v>
      </c>
      <c r="V995" s="135">
        <f t="shared" si="624"/>
        <v>0</v>
      </c>
      <c r="W995" s="135">
        <f t="shared" si="624"/>
        <v>0</v>
      </c>
      <c r="X995" s="135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 x14ac:dyDescent="0.2">
      <c r="A996" s="44">
        <f t="shared" si="574"/>
        <v>967</v>
      </c>
      <c r="B996" s="44"/>
      <c r="C996" s="138">
        <v>39202</v>
      </c>
      <c r="E996" s="137" t="s">
        <v>300</v>
      </c>
      <c r="G996" s="43"/>
      <c r="H996" s="135"/>
      <c r="I996" s="42">
        <f>'Dep. Res. Class'!G$201</f>
        <v>0</v>
      </c>
      <c r="J996" s="135">
        <f t="shared" ref="J996:X996" si="625">+J201+J466+J731</f>
        <v>0</v>
      </c>
      <c r="K996" s="135">
        <f t="shared" si="625"/>
        <v>0</v>
      </c>
      <c r="L996" s="135">
        <f t="shared" si="625"/>
        <v>0</v>
      </c>
      <c r="M996" s="135">
        <f t="shared" si="625"/>
        <v>0</v>
      </c>
      <c r="N996" s="135">
        <f t="shared" si="625"/>
        <v>0</v>
      </c>
      <c r="O996" s="135">
        <f t="shared" si="625"/>
        <v>0</v>
      </c>
      <c r="P996" s="135">
        <f t="shared" si="625"/>
        <v>0</v>
      </c>
      <c r="Q996" s="135">
        <f t="shared" si="625"/>
        <v>0</v>
      </c>
      <c r="R996" s="135">
        <f t="shared" si="625"/>
        <v>0</v>
      </c>
      <c r="S996" s="135">
        <f t="shared" si="625"/>
        <v>0</v>
      </c>
      <c r="T996" s="135">
        <f t="shared" si="625"/>
        <v>0</v>
      </c>
      <c r="U996" s="135">
        <f t="shared" si="625"/>
        <v>0</v>
      </c>
      <c r="V996" s="135">
        <f t="shared" si="625"/>
        <v>0</v>
      </c>
      <c r="W996" s="135">
        <f t="shared" si="625"/>
        <v>0</v>
      </c>
      <c r="X996" s="135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 x14ac:dyDescent="0.2">
      <c r="A997" s="44">
        <f t="shared" si="574"/>
        <v>968</v>
      </c>
      <c r="B997" s="44"/>
      <c r="C997" s="138">
        <v>39300</v>
      </c>
      <c r="E997" s="137" t="s">
        <v>186</v>
      </c>
      <c r="G997" s="43"/>
      <c r="H997" s="135"/>
      <c r="I997" s="42">
        <f>'Dep. Res. Class'!G$202</f>
        <v>0</v>
      </c>
      <c r="J997" s="135">
        <f t="shared" ref="J997:X997" si="626">+J202+J467+J732</f>
        <v>0</v>
      </c>
      <c r="K997" s="135">
        <f t="shared" si="626"/>
        <v>0</v>
      </c>
      <c r="L997" s="135">
        <f t="shared" si="626"/>
        <v>0</v>
      </c>
      <c r="M997" s="135">
        <f t="shared" si="626"/>
        <v>0</v>
      </c>
      <c r="N997" s="135">
        <f t="shared" si="626"/>
        <v>0</v>
      </c>
      <c r="O997" s="135">
        <f t="shared" si="626"/>
        <v>0</v>
      </c>
      <c r="P997" s="135">
        <f t="shared" si="626"/>
        <v>0</v>
      </c>
      <c r="Q997" s="135">
        <f t="shared" si="626"/>
        <v>0</v>
      </c>
      <c r="R997" s="135">
        <f t="shared" si="626"/>
        <v>0</v>
      </c>
      <c r="S997" s="135">
        <f t="shared" si="626"/>
        <v>0</v>
      </c>
      <c r="T997" s="135">
        <f t="shared" si="626"/>
        <v>0</v>
      </c>
      <c r="U997" s="135">
        <f t="shared" si="626"/>
        <v>0</v>
      </c>
      <c r="V997" s="135">
        <f t="shared" si="626"/>
        <v>0</v>
      </c>
      <c r="W997" s="135">
        <f t="shared" si="626"/>
        <v>0</v>
      </c>
      <c r="X997" s="135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 x14ac:dyDescent="0.2">
      <c r="A998" s="44">
        <f t="shared" si="574"/>
        <v>969</v>
      </c>
      <c r="B998" s="44"/>
      <c r="C998" s="138">
        <v>39400</v>
      </c>
      <c r="E998" s="137" t="s">
        <v>301</v>
      </c>
      <c r="G998" s="43"/>
      <c r="H998" s="135"/>
      <c r="I998" s="42">
        <f>'Dep. Res. Class'!G$203</f>
        <v>1722.0584487620999</v>
      </c>
      <c r="J998" s="135">
        <f t="shared" ref="J998:X998" si="627">+J203+J468+J733</f>
        <v>990.65268036678606</v>
      </c>
      <c r="K998" s="135">
        <f t="shared" si="627"/>
        <v>417.31296414849209</v>
      </c>
      <c r="L998" s="135">
        <f t="shared" si="627"/>
        <v>14.671886292214785</v>
      </c>
      <c r="M998" s="135">
        <f t="shared" si="627"/>
        <v>157.81873149387701</v>
      </c>
      <c r="N998" s="135">
        <f t="shared" si="627"/>
        <v>141.60218646072994</v>
      </c>
      <c r="O998" s="135">
        <f t="shared" si="627"/>
        <v>0</v>
      </c>
      <c r="P998" s="135">
        <f t="shared" si="627"/>
        <v>0</v>
      </c>
      <c r="Q998" s="135">
        <f t="shared" si="627"/>
        <v>0</v>
      </c>
      <c r="R998" s="135">
        <f t="shared" si="627"/>
        <v>0</v>
      </c>
      <c r="S998" s="135">
        <f t="shared" si="627"/>
        <v>0</v>
      </c>
      <c r="T998" s="135">
        <f t="shared" si="627"/>
        <v>0</v>
      </c>
      <c r="U998" s="135">
        <f t="shared" si="627"/>
        <v>0</v>
      </c>
      <c r="V998" s="135">
        <f t="shared" si="627"/>
        <v>0</v>
      </c>
      <c r="W998" s="135">
        <f t="shared" si="627"/>
        <v>0</v>
      </c>
      <c r="X998" s="135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 x14ac:dyDescent="0.2">
      <c r="A999" s="44">
        <f t="shared" si="574"/>
        <v>970</v>
      </c>
      <c r="B999" s="44"/>
      <c r="C999" s="138">
        <v>39600</v>
      </c>
      <c r="E999" s="137" t="s">
        <v>302</v>
      </c>
      <c r="G999" s="43"/>
      <c r="H999" s="135"/>
      <c r="I999" s="42">
        <f>'Dep. Res. Class'!G$204</f>
        <v>0</v>
      </c>
      <c r="J999" s="135">
        <f t="shared" ref="J999:X999" si="628">+J204+J469+J734</f>
        <v>0</v>
      </c>
      <c r="K999" s="135">
        <f t="shared" si="628"/>
        <v>0</v>
      </c>
      <c r="L999" s="135">
        <f t="shared" si="628"/>
        <v>0</v>
      </c>
      <c r="M999" s="135">
        <f t="shared" si="628"/>
        <v>0</v>
      </c>
      <c r="N999" s="135">
        <f t="shared" si="628"/>
        <v>0</v>
      </c>
      <c r="O999" s="135">
        <f t="shared" si="628"/>
        <v>0</v>
      </c>
      <c r="P999" s="135">
        <f t="shared" si="628"/>
        <v>0</v>
      </c>
      <c r="Q999" s="135">
        <f t="shared" si="628"/>
        <v>0</v>
      </c>
      <c r="R999" s="135">
        <f t="shared" si="628"/>
        <v>0</v>
      </c>
      <c r="S999" s="135">
        <f t="shared" si="628"/>
        <v>0</v>
      </c>
      <c r="T999" s="135">
        <f t="shared" si="628"/>
        <v>0</v>
      </c>
      <c r="U999" s="135">
        <f t="shared" si="628"/>
        <v>0</v>
      </c>
      <c r="V999" s="135">
        <f t="shared" si="628"/>
        <v>0</v>
      </c>
      <c r="W999" s="135">
        <f t="shared" si="628"/>
        <v>0</v>
      </c>
      <c r="X999" s="135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 x14ac:dyDescent="0.2">
      <c r="A1000" s="44">
        <f t="shared" si="574"/>
        <v>971</v>
      </c>
      <c r="B1000" s="44"/>
      <c r="C1000" s="138">
        <v>39603</v>
      </c>
      <c r="E1000" s="137" t="s">
        <v>303</v>
      </c>
      <c r="G1000" s="43"/>
      <c r="H1000" s="135"/>
      <c r="I1000" s="42">
        <f>'Dep. Res. Class'!G$205</f>
        <v>0</v>
      </c>
      <c r="J1000" s="135">
        <f t="shared" ref="J1000:X1000" si="629">+J205+J470+J735</f>
        <v>0</v>
      </c>
      <c r="K1000" s="135">
        <f t="shared" si="629"/>
        <v>0</v>
      </c>
      <c r="L1000" s="135">
        <f t="shared" si="629"/>
        <v>0</v>
      </c>
      <c r="M1000" s="135">
        <f t="shared" si="629"/>
        <v>0</v>
      </c>
      <c r="N1000" s="135">
        <f t="shared" si="629"/>
        <v>0</v>
      </c>
      <c r="O1000" s="135">
        <f t="shared" si="629"/>
        <v>0</v>
      </c>
      <c r="P1000" s="135">
        <f t="shared" si="629"/>
        <v>0</v>
      </c>
      <c r="Q1000" s="135">
        <f t="shared" si="629"/>
        <v>0</v>
      </c>
      <c r="R1000" s="135">
        <f t="shared" si="629"/>
        <v>0</v>
      </c>
      <c r="S1000" s="135">
        <f t="shared" si="629"/>
        <v>0</v>
      </c>
      <c r="T1000" s="135">
        <f t="shared" si="629"/>
        <v>0</v>
      </c>
      <c r="U1000" s="135">
        <f t="shared" si="629"/>
        <v>0</v>
      </c>
      <c r="V1000" s="135">
        <f t="shared" si="629"/>
        <v>0</v>
      </c>
      <c r="W1000" s="135">
        <f t="shared" si="629"/>
        <v>0</v>
      </c>
      <c r="X1000" s="135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 x14ac:dyDescent="0.2">
      <c r="A1001" s="44">
        <f t="shared" ref="A1001:A1061" si="630">A1000+1</f>
        <v>972</v>
      </c>
      <c r="B1001" s="44"/>
      <c r="C1001" s="136">
        <v>39604</v>
      </c>
      <c r="E1001" s="137" t="s">
        <v>304</v>
      </c>
      <c r="G1001" s="43"/>
      <c r="H1001" s="135"/>
      <c r="I1001" s="42">
        <f>'Dep. Res. Class'!G$206</f>
        <v>0</v>
      </c>
      <c r="J1001" s="135">
        <f t="shared" ref="J1001:X1001" si="631">+J206+J471+J736</f>
        <v>0</v>
      </c>
      <c r="K1001" s="135">
        <f t="shared" si="631"/>
        <v>0</v>
      </c>
      <c r="L1001" s="135">
        <f t="shared" si="631"/>
        <v>0</v>
      </c>
      <c r="M1001" s="135">
        <f t="shared" si="631"/>
        <v>0</v>
      </c>
      <c r="N1001" s="135">
        <f t="shared" si="631"/>
        <v>0</v>
      </c>
      <c r="O1001" s="135">
        <f t="shared" si="631"/>
        <v>0</v>
      </c>
      <c r="P1001" s="135">
        <f t="shared" si="631"/>
        <v>0</v>
      </c>
      <c r="Q1001" s="135">
        <f t="shared" si="631"/>
        <v>0</v>
      </c>
      <c r="R1001" s="135">
        <f t="shared" si="631"/>
        <v>0</v>
      </c>
      <c r="S1001" s="135">
        <f t="shared" si="631"/>
        <v>0</v>
      </c>
      <c r="T1001" s="135">
        <f t="shared" si="631"/>
        <v>0</v>
      </c>
      <c r="U1001" s="135">
        <f t="shared" si="631"/>
        <v>0</v>
      </c>
      <c r="V1001" s="135">
        <f t="shared" si="631"/>
        <v>0</v>
      </c>
      <c r="W1001" s="135">
        <f t="shared" si="631"/>
        <v>0</v>
      </c>
      <c r="X1001" s="135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 x14ac:dyDescent="0.2">
      <c r="A1002" s="44">
        <f t="shared" si="630"/>
        <v>973</v>
      </c>
      <c r="B1002" s="44"/>
      <c r="C1002" s="136">
        <v>39605</v>
      </c>
      <c r="E1002" s="140" t="s">
        <v>305</v>
      </c>
      <c r="G1002" s="43"/>
      <c r="H1002" s="135"/>
      <c r="I1002" s="42">
        <f>'Dep. Res. Class'!G$207</f>
        <v>0</v>
      </c>
      <c r="J1002" s="135">
        <f t="shared" ref="J1002:X1002" si="632">+J207+J472+J737</f>
        <v>0</v>
      </c>
      <c r="K1002" s="135">
        <f t="shared" si="632"/>
        <v>0</v>
      </c>
      <c r="L1002" s="135">
        <f t="shared" si="632"/>
        <v>0</v>
      </c>
      <c r="M1002" s="135">
        <f t="shared" si="632"/>
        <v>0</v>
      </c>
      <c r="N1002" s="135">
        <f t="shared" si="632"/>
        <v>0</v>
      </c>
      <c r="O1002" s="135">
        <f t="shared" si="632"/>
        <v>0</v>
      </c>
      <c r="P1002" s="135">
        <f t="shared" si="632"/>
        <v>0</v>
      </c>
      <c r="Q1002" s="135">
        <f t="shared" si="632"/>
        <v>0</v>
      </c>
      <c r="R1002" s="135">
        <f t="shared" si="632"/>
        <v>0</v>
      </c>
      <c r="S1002" s="135">
        <f t="shared" si="632"/>
        <v>0</v>
      </c>
      <c r="T1002" s="135">
        <f t="shared" si="632"/>
        <v>0</v>
      </c>
      <c r="U1002" s="135">
        <f t="shared" si="632"/>
        <v>0</v>
      </c>
      <c r="V1002" s="135">
        <f t="shared" si="632"/>
        <v>0</v>
      </c>
      <c r="W1002" s="135">
        <f t="shared" si="632"/>
        <v>0</v>
      </c>
      <c r="X1002" s="135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 x14ac:dyDescent="0.2">
      <c r="A1003" s="44">
        <f t="shared" si="630"/>
        <v>974</v>
      </c>
      <c r="B1003" s="44"/>
      <c r="C1003" s="136">
        <v>39700</v>
      </c>
      <c r="E1003" s="137" t="s">
        <v>306</v>
      </c>
      <c r="G1003" s="43"/>
      <c r="H1003" s="135"/>
      <c r="I1003" s="42">
        <f>'Dep. Res. Class'!G$208</f>
        <v>28314.117895817111</v>
      </c>
      <c r="J1003" s="135">
        <f t="shared" ref="J1003:X1003" si="633">+J208+J473+J738</f>
        <v>16288.330286277869</v>
      </c>
      <c r="K1003" s="135">
        <f t="shared" si="633"/>
        <v>6861.4677247727068</v>
      </c>
      <c r="L1003" s="135">
        <f t="shared" si="633"/>
        <v>241.23543456403451</v>
      </c>
      <c r="M1003" s="135">
        <f t="shared" si="633"/>
        <v>2594.8585966394539</v>
      </c>
      <c r="N1003" s="135">
        <f t="shared" si="633"/>
        <v>2328.2258535630399</v>
      </c>
      <c r="O1003" s="135">
        <f t="shared" si="633"/>
        <v>0</v>
      </c>
      <c r="P1003" s="135">
        <f t="shared" si="633"/>
        <v>0</v>
      </c>
      <c r="Q1003" s="135">
        <f t="shared" si="633"/>
        <v>0</v>
      </c>
      <c r="R1003" s="135">
        <f t="shared" si="633"/>
        <v>0</v>
      </c>
      <c r="S1003" s="135">
        <f t="shared" si="633"/>
        <v>0</v>
      </c>
      <c r="T1003" s="135">
        <f t="shared" si="633"/>
        <v>0</v>
      </c>
      <c r="U1003" s="135">
        <f t="shared" si="633"/>
        <v>0</v>
      </c>
      <c r="V1003" s="135">
        <f t="shared" si="633"/>
        <v>0</v>
      </c>
      <c r="W1003" s="135">
        <f t="shared" si="633"/>
        <v>0</v>
      </c>
      <c r="X1003" s="135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 x14ac:dyDescent="0.2">
      <c r="A1004" s="44">
        <f t="shared" si="630"/>
        <v>975</v>
      </c>
      <c r="B1004" s="44"/>
      <c r="C1004" s="136">
        <v>39701</v>
      </c>
      <c r="E1004" s="137" t="s">
        <v>307</v>
      </c>
      <c r="G1004" s="43"/>
      <c r="H1004" s="135"/>
      <c r="I1004" s="42">
        <f>'Dep. Res. Class'!G$209</f>
        <v>0</v>
      </c>
      <c r="J1004" s="135">
        <f t="shared" ref="J1004:X1004" si="634">+J209+J474+J739</f>
        <v>0</v>
      </c>
      <c r="K1004" s="135">
        <f t="shared" si="634"/>
        <v>0</v>
      </c>
      <c r="L1004" s="135">
        <f t="shared" si="634"/>
        <v>0</v>
      </c>
      <c r="M1004" s="135">
        <f t="shared" si="634"/>
        <v>0</v>
      </c>
      <c r="N1004" s="135">
        <f t="shared" si="634"/>
        <v>0</v>
      </c>
      <c r="O1004" s="135">
        <f t="shared" si="634"/>
        <v>0</v>
      </c>
      <c r="P1004" s="135">
        <f t="shared" si="634"/>
        <v>0</v>
      </c>
      <c r="Q1004" s="135">
        <f t="shared" si="634"/>
        <v>0</v>
      </c>
      <c r="R1004" s="135">
        <f t="shared" si="634"/>
        <v>0</v>
      </c>
      <c r="S1004" s="135">
        <f t="shared" si="634"/>
        <v>0</v>
      </c>
      <c r="T1004" s="135">
        <f t="shared" si="634"/>
        <v>0</v>
      </c>
      <c r="U1004" s="135">
        <f t="shared" si="634"/>
        <v>0</v>
      </c>
      <c r="V1004" s="135">
        <f t="shared" si="634"/>
        <v>0</v>
      </c>
      <c r="W1004" s="135">
        <f t="shared" si="634"/>
        <v>0</v>
      </c>
      <c r="X1004" s="135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 x14ac:dyDescent="0.2">
      <c r="A1005" s="44">
        <f t="shared" si="630"/>
        <v>976</v>
      </c>
      <c r="B1005" s="44"/>
      <c r="C1005" s="136">
        <v>39702</v>
      </c>
      <c r="E1005" s="137" t="s">
        <v>308</v>
      </c>
      <c r="G1005" s="43"/>
      <c r="H1005" s="135"/>
      <c r="I1005" s="42">
        <f>'Dep. Res. Class'!G$210</f>
        <v>0</v>
      </c>
      <c r="J1005" s="135">
        <f t="shared" ref="J1005:X1005" si="635">+J210+J475+J740</f>
        <v>0</v>
      </c>
      <c r="K1005" s="135">
        <f t="shared" si="635"/>
        <v>0</v>
      </c>
      <c r="L1005" s="135">
        <f t="shared" si="635"/>
        <v>0</v>
      </c>
      <c r="M1005" s="135">
        <f t="shared" si="635"/>
        <v>0</v>
      </c>
      <c r="N1005" s="135">
        <f t="shared" si="635"/>
        <v>0</v>
      </c>
      <c r="O1005" s="135">
        <f t="shared" si="635"/>
        <v>0</v>
      </c>
      <c r="P1005" s="135">
        <f t="shared" si="635"/>
        <v>0</v>
      </c>
      <c r="Q1005" s="135">
        <f t="shared" si="635"/>
        <v>0</v>
      </c>
      <c r="R1005" s="135">
        <f t="shared" si="635"/>
        <v>0</v>
      </c>
      <c r="S1005" s="135">
        <f t="shared" si="635"/>
        <v>0</v>
      </c>
      <c r="T1005" s="135">
        <f t="shared" si="635"/>
        <v>0</v>
      </c>
      <c r="U1005" s="135">
        <f t="shared" si="635"/>
        <v>0</v>
      </c>
      <c r="V1005" s="135">
        <f t="shared" si="635"/>
        <v>0</v>
      </c>
      <c r="W1005" s="135">
        <f t="shared" si="635"/>
        <v>0</v>
      </c>
      <c r="X1005" s="135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 x14ac:dyDescent="0.2">
      <c r="A1006" s="44">
        <f t="shared" si="630"/>
        <v>977</v>
      </c>
      <c r="B1006" s="44"/>
      <c r="C1006" s="136">
        <v>39705</v>
      </c>
      <c r="E1006" s="137" t="s">
        <v>309</v>
      </c>
      <c r="G1006" s="43"/>
      <c r="H1006" s="135"/>
      <c r="I1006" s="42">
        <f>'Dep. Res. Class'!G$211</f>
        <v>0</v>
      </c>
      <c r="J1006" s="135">
        <f t="shared" ref="J1006:X1006" si="636">+J211+J476+J741</f>
        <v>0</v>
      </c>
      <c r="K1006" s="135">
        <f t="shared" si="636"/>
        <v>0</v>
      </c>
      <c r="L1006" s="135">
        <f t="shared" si="636"/>
        <v>0</v>
      </c>
      <c r="M1006" s="135">
        <f t="shared" si="636"/>
        <v>0</v>
      </c>
      <c r="N1006" s="135">
        <f t="shared" si="636"/>
        <v>0</v>
      </c>
      <c r="O1006" s="135">
        <f t="shared" si="636"/>
        <v>0</v>
      </c>
      <c r="P1006" s="135">
        <f t="shared" si="636"/>
        <v>0</v>
      </c>
      <c r="Q1006" s="135">
        <f t="shared" si="636"/>
        <v>0</v>
      </c>
      <c r="R1006" s="135">
        <f t="shared" si="636"/>
        <v>0</v>
      </c>
      <c r="S1006" s="135">
        <f t="shared" si="636"/>
        <v>0</v>
      </c>
      <c r="T1006" s="135">
        <f t="shared" si="636"/>
        <v>0</v>
      </c>
      <c r="U1006" s="135">
        <f t="shared" si="636"/>
        <v>0</v>
      </c>
      <c r="V1006" s="135">
        <f t="shared" si="636"/>
        <v>0</v>
      </c>
      <c r="W1006" s="135">
        <f t="shared" si="636"/>
        <v>0</v>
      </c>
      <c r="X1006" s="135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 x14ac:dyDescent="0.2">
      <c r="A1007" s="44">
        <f t="shared" si="630"/>
        <v>978</v>
      </c>
      <c r="B1007" s="44"/>
      <c r="C1007" s="136">
        <v>39800</v>
      </c>
      <c r="E1007" s="137" t="s">
        <v>310</v>
      </c>
      <c r="G1007" s="43"/>
      <c r="H1007" s="135"/>
      <c r="I1007" s="42">
        <f>'Dep. Res. Class'!G$212</f>
        <v>2855.1788566436612</v>
      </c>
      <c r="J1007" s="135">
        <f t="shared" ref="J1007:X1007" si="637">+J212+J477+J742</f>
        <v>1642.5055661112292</v>
      </c>
      <c r="K1007" s="135">
        <f t="shared" si="637"/>
        <v>691.90633610408497</v>
      </c>
      <c r="L1007" s="135">
        <f t="shared" si="637"/>
        <v>24.326038154352318</v>
      </c>
      <c r="M1007" s="135">
        <f t="shared" si="637"/>
        <v>261.6640019783037</v>
      </c>
      <c r="N1007" s="135">
        <f t="shared" si="637"/>
        <v>234.77691429569055</v>
      </c>
      <c r="O1007" s="135">
        <f t="shared" si="637"/>
        <v>0</v>
      </c>
      <c r="P1007" s="135">
        <f t="shared" si="637"/>
        <v>0</v>
      </c>
      <c r="Q1007" s="135">
        <f t="shared" si="637"/>
        <v>0</v>
      </c>
      <c r="R1007" s="135">
        <f t="shared" si="637"/>
        <v>0</v>
      </c>
      <c r="S1007" s="135">
        <f t="shared" si="637"/>
        <v>0</v>
      </c>
      <c r="T1007" s="135">
        <f t="shared" si="637"/>
        <v>0</v>
      </c>
      <c r="U1007" s="135">
        <f t="shared" si="637"/>
        <v>0</v>
      </c>
      <c r="V1007" s="135">
        <f t="shared" si="637"/>
        <v>0</v>
      </c>
      <c r="W1007" s="135">
        <f t="shared" si="637"/>
        <v>0</v>
      </c>
      <c r="X1007" s="135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 x14ac:dyDescent="0.2">
      <c r="A1008" s="44">
        <f t="shared" si="630"/>
        <v>979</v>
      </c>
      <c r="B1008" s="44"/>
      <c r="C1008" s="136">
        <v>39900</v>
      </c>
      <c r="E1008" s="137" t="s">
        <v>311</v>
      </c>
      <c r="G1008" s="43"/>
      <c r="H1008" s="135"/>
      <c r="I1008" s="42">
        <f>'Dep. Res. Class'!G$213</f>
        <v>8437.8995224159971</v>
      </c>
      <c r="J1008" s="135">
        <f t="shared" ref="J1008:X1008" si="638">+J213+J478+J743</f>
        <v>4854.0906288958486</v>
      </c>
      <c r="K1008" s="135">
        <f t="shared" si="638"/>
        <v>2044.7882378311892</v>
      </c>
      <c r="L1008" s="135">
        <f t="shared" si="638"/>
        <v>71.89065064952608</v>
      </c>
      <c r="M1008" s="135">
        <f t="shared" si="638"/>
        <v>773.29465794714747</v>
      </c>
      <c r="N1008" s="135">
        <f t="shared" si="638"/>
        <v>693.83534709228525</v>
      </c>
      <c r="O1008" s="135">
        <f t="shared" si="638"/>
        <v>0</v>
      </c>
      <c r="P1008" s="135">
        <f t="shared" si="638"/>
        <v>0</v>
      </c>
      <c r="Q1008" s="135">
        <f t="shared" si="638"/>
        <v>0</v>
      </c>
      <c r="R1008" s="135">
        <f t="shared" si="638"/>
        <v>0</v>
      </c>
      <c r="S1008" s="135">
        <f t="shared" si="638"/>
        <v>0</v>
      </c>
      <c r="T1008" s="135">
        <f t="shared" si="638"/>
        <v>0</v>
      </c>
      <c r="U1008" s="135">
        <f t="shared" si="638"/>
        <v>0</v>
      </c>
      <c r="V1008" s="135">
        <f t="shared" si="638"/>
        <v>0</v>
      </c>
      <c r="W1008" s="135">
        <f t="shared" si="638"/>
        <v>0</v>
      </c>
      <c r="X1008" s="135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 x14ac:dyDescent="0.2">
      <c r="A1009" s="44">
        <f t="shared" si="630"/>
        <v>980</v>
      </c>
      <c r="B1009" s="44"/>
      <c r="C1009" s="136">
        <v>39901</v>
      </c>
      <c r="E1009" s="137" t="s">
        <v>312</v>
      </c>
      <c r="G1009" s="43"/>
      <c r="H1009" s="135"/>
      <c r="I1009" s="42">
        <f>'Dep. Res. Class'!G$214</f>
        <v>1335525.5501714486</v>
      </c>
      <c r="J1009" s="135">
        <f t="shared" ref="J1009:X1009" si="639">+J214+J479+J744</f>
        <v>768290.97579512442</v>
      </c>
      <c r="K1009" s="135">
        <f t="shared" si="639"/>
        <v>323642.97880756058</v>
      </c>
      <c r="L1009" s="135">
        <f t="shared" si="639"/>
        <v>11378.637598827554</v>
      </c>
      <c r="M1009" s="135">
        <f t="shared" si="639"/>
        <v>122394.7702572074</v>
      </c>
      <c r="N1009" s="135">
        <f t="shared" si="639"/>
        <v>109818.18771272853</v>
      </c>
      <c r="O1009" s="135">
        <f t="shared" si="639"/>
        <v>0</v>
      </c>
      <c r="P1009" s="135">
        <f t="shared" si="639"/>
        <v>0</v>
      </c>
      <c r="Q1009" s="135">
        <f t="shared" si="639"/>
        <v>0</v>
      </c>
      <c r="R1009" s="135">
        <f t="shared" si="639"/>
        <v>0</v>
      </c>
      <c r="S1009" s="135">
        <f t="shared" si="639"/>
        <v>0</v>
      </c>
      <c r="T1009" s="135">
        <f t="shared" si="639"/>
        <v>0</v>
      </c>
      <c r="U1009" s="135">
        <f t="shared" si="639"/>
        <v>0</v>
      </c>
      <c r="V1009" s="135">
        <f t="shared" si="639"/>
        <v>0</v>
      </c>
      <c r="W1009" s="135">
        <f t="shared" si="639"/>
        <v>0</v>
      </c>
      <c r="X1009" s="135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 x14ac:dyDescent="0.2">
      <c r="A1010" s="44">
        <f t="shared" si="630"/>
        <v>981</v>
      </c>
      <c r="B1010" s="44"/>
      <c r="C1010" s="136">
        <v>39902</v>
      </c>
      <c r="E1010" s="137" t="s">
        <v>313</v>
      </c>
      <c r="G1010" s="43"/>
      <c r="H1010" s="135"/>
      <c r="I1010" s="42">
        <f>'Dep. Res. Class'!G$215</f>
        <v>969777.93428278877</v>
      </c>
      <c r="J1010" s="135">
        <f t="shared" ref="J1010:X1010" si="640">+J215+J480+J745</f>
        <v>557886.47049025376</v>
      </c>
      <c r="K1010" s="135">
        <f t="shared" si="640"/>
        <v>235009.96996488181</v>
      </c>
      <c r="L1010" s="135">
        <f t="shared" si="640"/>
        <v>8262.4788901469292</v>
      </c>
      <c r="M1010" s="135">
        <f t="shared" si="640"/>
        <v>88875.684521208546</v>
      </c>
      <c r="N1010" s="135">
        <f t="shared" si="640"/>
        <v>79743.33041629754</v>
      </c>
      <c r="O1010" s="135">
        <f t="shared" si="640"/>
        <v>0</v>
      </c>
      <c r="P1010" s="135">
        <f t="shared" si="640"/>
        <v>0</v>
      </c>
      <c r="Q1010" s="135">
        <f t="shared" si="640"/>
        <v>0</v>
      </c>
      <c r="R1010" s="135">
        <f t="shared" si="640"/>
        <v>0</v>
      </c>
      <c r="S1010" s="135">
        <f t="shared" si="640"/>
        <v>0</v>
      </c>
      <c r="T1010" s="135">
        <f t="shared" si="640"/>
        <v>0</v>
      </c>
      <c r="U1010" s="135">
        <f t="shared" si="640"/>
        <v>0</v>
      </c>
      <c r="V1010" s="135">
        <f t="shared" si="640"/>
        <v>0</v>
      </c>
      <c r="W1010" s="135">
        <f t="shared" si="640"/>
        <v>0</v>
      </c>
      <c r="X1010" s="135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 x14ac:dyDescent="0.2">
      <c r="A1011" s="44">
        <f t="shared" si="630"/>
        <v>982</v>
      </c>
      <c r="B1011" s="44"/>
      <c r="C1011" s="136">
        <v>39903</v>
      </c>
      <c r="E1011" s="137" t="s">
        <v>314</v>
      </c>
      <c r="G1011" s="43"/>
      <c r="H1011" s="135"/>
      <c r="I1011" s="42">
        <f>'Dep. Res. Class'!G$216</f>
        <v>134187.50201992766</v>
      </c>
      <c r="J1011" s="135">
        <f t="shared" ref="J1011:X1011" si="641">+J216+J481+J746</f>
        <v>77194.365059631833</v>
      </c>
      <c r="K1011" s="135">
        <f t="shared" si="641"/>
        <v>32518.166999425612</v>
      </c>
      <c r="L1011" s="135">
        <f t="shared" si="641"/>
        <v>1143.2734892871833</v>
      </c>
      <c r="M1011" s="135">
        <f t="shared" si="641"/>
        <v>12297.666996344013</v>
      </c>
      <c r="N1011" s="135">
        <f t="shared" si="641"/>
        <v>11034.029475239007</v>
      </c>
      <c r="O1011" s="135">
        <f t="shared" si="641"/>
        <v>0</v>
      </c>
      <c r="P1011" s="135">
        <f t="shared" si="641"/>
        <v>0</v>
      </c>
      <c r="Q1011" s="135">
        <f t="shared" si="641"/>
        <v>0</v>
      </c>
      <c r="R1011" s="135">
        <f t="shared" si="641"/>
        <v>0</v>
      </c>
      <c r="S1011" s="135">
        <f t="shared" si="641"/>
        <v>0</v>
      </c>
      <c r="T1011" s="135">
        <f t="shared" si="641"/>
        <v>0</v>
      </c>
      <c r="U1011" s="135">
        <f t="shared" si="641"/>
        <v>0</v>
      </c>
      <c r="V1011" s="135">
        <f t="shared" si="641"/>
        <v>0</v>
      </c>
      <c r="W1011" s="135">
        <f t="shared" si="641"/>
        <v>0</v>
      </c>
      <c r="X1011" s="135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 x14ac:dyDescent="0.2">
      <c r="A1012" s="44">
        <f t="shared" si="630"/>
        <v>983</v>
      </c>
      <c r="B1012" s="44"/>
      <c r="C1012" s="136">
        <v>39904</v>
      </c>
      <c r="E1012" s="137" t="s">
        <v>315</v>
      </c>
      <c r="G1012" s="43"/>
      <c r="H1012" s="135"/>
      <c r="I1012" s="42">
        <f>'Dep. Res. Class'!G$217</f>
        <v>0</v>
      </c>
      <c r="J1012" s="135">
        <f t="shared" ref="J1012:X1012" si="642">+J217+J482+J747</f>
        <v>0</v>
      </c>
      <c r="K1012" s="135">
        <f t="shared" si="642"/>
        <v>0</v>
      </c>
      <c r="L1012" s="135">
        <f t="shared" si="642"/>
        <v>0</v>
      </c>
      <c r="M1012" s="135">
        <f t="shared" si="642"/>
        <v>0</v>
      </c>
      <c r="N1012" s="135">
        <f t="shared" si="642"/>
        <v>0</v>
      </c>
      <c r="O1012" s="135">
        <f t="shared" si="642"/>
        <v>0</v>
      </c>
      <c r="P1012" s="135">
        <f t="shared" si="642"/>
        <v>0</v>
      </c>
      <c r="Q1012" s="135">
        <f t="shared" si="642"/>
        <v>0</v>
      </c>
      <c r="R1012" s="135">
        <f t="shared" si="642"/>
        <v>0</v>
      </c>
      <c r="S1012" s="135">
        <f t="shared" si="642"/>
        <v>0</v>
      </c>
      <c r="T1012" s="135">
        <f t="shared" si="642"/>
        <v>0</v>
      </c>
      <c r="U1012" s="135">
        <f t="shared" si="642"/>
        <v>0</v>
      </c>
      <c r="V1012" s="135">
        <f t="shared" si="642"/>
        <v>0</v>
      </c>
      <c r="W1012" s="135">
        <f t="shared" si="642"/>
        <v>0</v>
      </c>
      <c r="X1012" s="135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 x14ac:dyDescent="0.2">
      <c r="A1013" s="44">
        <f t="shared" si="630"/>
        <v>984</v>
      </c>
      <c r="B1013" s="44"/>
      <c r="C1013" s="136">
        <v>39905</v>
      </c>
      <c r="E1013" s="137" t="s">
        <v>316</v>
      </c>
      <c r="G1013" s="43"/>
      <c r="H1013" s="135"/>
      <c r="I1013" s="42">
        <f>'Dep. Res. Class'!G$218</f>
        <v>0</v>
      </c>
      <c r="J1013" s="135">
        <f t="shared" ref="J1013:X1013" si="643">+J218+J483+J748</f>
        <v>0</v>
      </c>
      <c r="K1013" s="135">
        <f t="shared" si="643"/>
        <v>0</v>
      </c>
      <c r="L1013" s="135">
        <f t="shared" si="643"/>
        <v>0</v>
      </c>
      <c r="M1013" s="135">
        <f t="shared" si="643"/>
        <v>0</v>
      </c>
      <c r="N1013" s="135">
        <f t="shared" si="643"/>
        <v>0</v>
      </c>
      <c r="O1013" s="135">
        <f t="shared" si="643"/>
        <v>0</v>
      </c>
      <c r="P1013" s="135">
        <f t="shared" si="643"/>
        <v>0</v>
      </c>
      <c r="Q1013" s="135">
        <f t="shared" si="643"/>
        <v>0</v>
      </c>
      <c r="R1013" s="135">
        <f t="shared" si="643"/>
        <v>0</v>
      </c>
      <c r="S1013" s="135">
        <f t="shared" si="643"/>
        <v>0</v>
      </c>
      <c r="T1013" s="135">
        <f t="shared" si="643"/>
        <v>0</v>
      </c>
      <c r="U1013" s="135">
        <f t="shared" si="643"/>
        <v>0</v>
      </c>
      <c r="V1013" s="135">
        <f t="shared" si="643"/>
        <v>0</v>
      </c>
      <c r="W1013" s="135">
        <f t="shared" si="643"/>
        <v>0</v>
      </c>
      <c r="X1013" s="135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 x14ac:dyDescent="0.2">
      <c r="A1014" s="44">
        <f t="shared" si="630"/>
        <v>985</v>
      </c>
      <c r="B1014" s="44"/>
      <c r="C1014" s="136">
        <v>39906</v>
      </c>
      <c r="E1014" s="137" t="s">
        <v>317</v>
      </c>
      <c r="G1014" s="43"/>
      <c r="H1014" s="135"/>
      <c r="I1014" s="42">
        <f>'Dep. Res. Class'!G$219</f>
        <v>94054.96649123024</v>
      </c>
      <c r="J1014" s="135">
        <f t="shared" ref="J1014:X1014" si="644">+J219+J484+J749</f>
        <v>54107.225409988154</v>
      </c>
      <c r="K1014" s="135">
        <f t="shared" si="644"/>
        <v>22792.697244136787</v>
      </c>
      <c r="L1014" s="135">
        <f t="shared" si="644"/>
        <v>801.34549124589091</v>
      </c>
      <c r="M1014" s="135">
        <f t="shared" si="644"/>
        <v>8619.7048149064849</v>
      </c>
      <c r="N1014" s="135">
        <f t="shared" si="644"/>
        <v>7733.9935309529128</v>
      </c>
      <c r="O1014" s="135">
        <f t="shared" si="644"/>
        <v>0</v>
      </c>
      <c r="P1014" s="135">
        <f t="shared" si="644"/>
        <v>0</v>
      </c>
      <c r="Q1014" s="135">
        <f t="shared" si="644"/>
        <v>0</v>
      </c>
      <c r="R1014" s="135">
        <f t="shared" si="644"/>
        <v>0</v>
      </c>
      <c r="S1014" s="135">
        <f t="shared" si="644"/>
        <v>0</v>
      </c>
      <c r="T1014" s="135">
        <f t="shared" si="644"/>
        <v>0</v>
      </c>
      <c r="U1014" s="135">
        <f t="shared" si="644"/>
        <v>0</v>
      </c>
      <c r="V1014" s="135">
        <f t="shared" si="644"/>
        <v>0</v>
      </c>
      <c r="W1014" s="135">
        <f t="shared" si="644"/>
        <v>0</v>
      </c>
      <c r="X1014" s="135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 x14ac:dyDescent="0.2">
      <c r="A1015" s="44">
        <f t="shared" si="630"/>
        <v>986</v>
      </c>
      <c r="B1015" s="44"/>
      <c r="C1015" s="136">
        <v>39907</v>
      </c>
      <c r="E1015" s="137" t="s">
        <v>318</v>
      </c>
      <c r="G1015" s="43"/>
      <c r="H1015" s="135"/>
      <c r="I1015" s="42">
        <f>'Dep. Res. Class'!G$220</f>
        <v>91931.945627798254</v>
      </c>
      <c r="J1015" s="135">
        <f t="shared" ref="J1015:X1015" si="645">+J220+J485+J750</f>
        <v>52885.91012284132</v>
      </c>
      <c r="K1015" s="135">
        <f t="shared" si="645"/>
        <v>22278.217535213571</v>
      </c>
      <c r="L1015" s="135">
        <f t="shared" si="645"/>
        <v>783.25741721642635</v>
      </c>
      <c r="M1015" s="135">
        <f t="shared" si="645"/>
        <v>8425.1397234354481</v>
      </c>
      <c r="N1015" s="135">
        <f t="shared" si="645"/>
        <v>7559.4208290914748</v>
      </c>
      <c r="O1015" s="135">
        <f t="shared" si="645"/>
        <v>0</v>
      </c>
      <c r="P1015" s="135">
        <f t="shared" si="645"/>
        <v>0</v>
      </c>
      <c r="Q1015" s="135">
        <f t="shared" si="645"/>
        <v>0</v>
      </c>
      <c r="R1015" s="135">
        <f t="shared" si="645"/>
        <v>0</v>
      </c>
      <c r="S1015" s="135">
        <f t="shared" si="645"/>
        <v>0</v>
      </c>
      <c r="T1015" s="135">
        <f t="shared" si="645"/>
        <v>0</v>
      </c>
      <c r="U1015" s="135">
        <f t="shared" si="645"/>
        <v>0</v>
      </c>
      <c r="V1015" s="135">
        <f t="shared" si="645"/>
        <v>0</v>
      </c>
      <c r="W1015" s="135">
        <f t="shared" si="645"/>
        <v>0</v>
      </c>
      <c r="X1015" s="135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 x14ac:dyDescent="0.2">
      <c r="A1016" s="44">
        <f t="shared" si="630"/>
        <v>987</v>
      </c>
      <c r="B1016" s="44"/>
      <c r="C1016" s="136">
        <v>39908</v>
      </c>
      <c r="E1016" s="137" t="s">
        <v>319</v>
      </c>
      <c r="G1016" s="43"/>
      <c r="H1016" s="135"/>
      <c r="I1016" s="42">
        <f>'Dep. Res. Class'!G$221</f>
        <v>2310.5010264960001</v>
      </c>
      <c r="J1016" s="135">
        <f t="shared" ref="J1016:X1016" si="646">+J221+J486+J751</f>
        <v>1329.1674487203666</v>
      </c>
      <c r="K1016" s="135">
        <f t="shared" si="646"/>
        <v>559.91248887533118</v>
      </c>
      <c r="L1016" s="135">
        <f t="shared" si="646"/>
        <v>19.685399391155048</v>
      </c>
      <c r="M1016" s="135">
        <f t="shared" si="646"/>
        <v>211.74678558618075</v>
      </c>
      <c r="N1016" s="135">
        <f t="shared" si="646"/>
        <v>189.98890392296596</v>
      </c>
      <c r="O1016" s="135">
        <f t="shared" si="646"/>
        <v>0</v>
      </c>
      <c r="P1016" s="135">
        <f t="shared" si="646"/>
        <v>0</v>
      </c>
      <c r="Q1016" s="135">
        <f t="shared" si="646"/>
        <v>0</v>
      </c>
      <c r="R1016" s="135">
        <f t="shared" si="646"/>
        <v>0</v>
      </c>
      <c r="S1016" s="135">
        <f t="shared" si="646"/>
        <v>0</v>
      </c>
      <c r="T1016" s="135">
        <f t="shared" si="646"/>
        <v>0</v>
      </c>
      <c r="U1016" s="135">
        <f t="shared" si="646"/>
        <v>0</v>
      </c>
      <c r="V1016" s="135">
        <f t="shared" si="646"/>
        <v>0</v>
      </c>
      <c r="W1016" s="135">
        <f t="shared" si="646"/>
        <v>0</v>
      </c>
      <c r="X1016" s="135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 x14ac:dyDescent="0.2">
      <c r="A1017" s="44">
        <f t="shared" si="630"/>
        <v>988</v>
      </c>
      <c r="B1017" s="44"/>
      <c r="C1017" s="136">
        <v>39909</v>
      </c>
      <c r="E1017" s="137" t="s">
        <v>320</v>
      </c>
      <c r="G1017" s="43"/>
      <c r="H1017" s="135"/>
      <c r="I1017" s="42">
        <f>'Dep. Res. Class'!G$222</f>
        <v>2526463.0317009166</v>
      </c>
      <c r="J1017" s="135">
        <f t="shared" ref="J1017:X1017" si="647">+J222+J487+J752</f>
        <v>1453404.4277075951</v>
      </c>
      <c r="K1017" s="135">
        <f t="shared" si="647"/>
        <v>612247.38180553401</v>
      </c>
      <c r="L1017" s="135">
        <f t="shared" si="647"/>
        <v>21525.389192943108</v>
      </c>
      <c r="M1017" s="135">
        <f t="shared" si="647"/>
        <v>231538.7094531171</v>
      </c>
      <c r="N1017" s="135">
        <f t="shared" si="647"/>
        <v>207747.1235417267</v>
      </c>
      <c r="O1017" s="135">
        <f t="shared" si="647"/>
        <v>0</v>
      </c>
      <c r="P1017" s="135">
        <f t="shared" si="647"/>
        <v>0</v>
      </c>
      <c r="Q1017" s="135">
        <f t="shared" si="647"/>
        <v>0</v>
      </c>
      <c r="R1017" s="135">
        <f t="shared" si="647"/>
        <v>0</v>
      </c>
      <c r="S1017" s="135">
        <f t="shared" si="647"/>
        <v>0</v>
      </c>
      <c r="T1017" s="135">
        <f t="shared" si="647"/>
        <v>0</v>
      </c>
      <c r="U1017" s="135">
        <f t="shared" si="647"/>
        <v>0</v>
      </c>
      <c r="V1017" s="135">
        <f t="shared" si="647"/>
        <v>0</v>
      </c>
      <c r="W1017" s="135">
        <f t="shared" si="647"/>
        <v>0</v>
      </c>
      <c r="X1017" s="135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 x14ac:dyDescent="0.2">
      <c r="A1018" s="44">
        <f t="shared" si="630"/>
        <v>989</v>
      </c>
      <c r="B1018" s="44"/>
      <c r="C1018" s="136">
        <v>39924</v>
      </c>
      <c r="E1018" s="137" t="s">
        <v>321</v>
      </c>
      <c r="G1018" s="43"/>
      <c r="H1018" s="135"/>
      <c r="I1018" s="42">
        <f>'Dep. Res. Class'!G$223</f>
        <v>0</v>
      </c>
      <c r="J1018" s="135">
        <f t="shared" ref="J1018:X1018" si="648">+J223+J488+J753</f>
        <v>0</v>
      </c>
      <c r="K1018" s="135">
        <f t="shared" si="648"/>
        <v>0</v>
      </c>
      <c r="L1018" s="135">
        <f t="shared" si="648"/>
        <v>0</v>
      </c>
      <c r="M1018" s="135">
        <f t="shared" si="648"/>
        <v>0</v>
      </c>
      <c r="N1018" s="135">
        <f t="shared" si="648"/>
        <v>0</v>
      </c>
      <c r="O1018" s="135">
        <f t="shared" si="648"/>
        <v>0</v>
      </c>
      <c r="P1018" s="135">
        <f t="shared" si="648"/>
        <v>0</v>
      </c>
      <c r="Q1018" s="135">
        <f t="shared" si="648"/>
        <v>0</v>
      </c>
      <c r="R1018" s="135">
        <f t="shared" si="648"/>
        <v>0</v>
      </c>
      <c r="S1018" s="135">
        <f t="shared" si="648"/>
        <v>0</v>
      </c>
      <c r="T1018" s="135">
        <f t="shared" si="648"/>
        <v>0</v>
      </c>
      <c r="U1018" s="135">
        <f t="shared" si="648"/>
        <v>0</v>
      </c>
      <c r="V1018" s="135">
        <f t="shared" si="648"/>
        <v>0</v>
      </c>
      <c r="W1018" s="135">
        <f t="shared" si="648"/>
        <v>0</v>
      </c>
      <c r="X1018" s="135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 x14ac:dyDescent="0.2">
      <c r="A1019" s="44">
        <f t="shared" si="630"/>
        <v>990</v>
      </c>
      <c r="B1019" s="44"/>
      <c r="C1019" s="146"/>
      <c r="E1019" s="137" t="s">
        <v>355</v>
      </c>
      <c r="G1019" s="43"/>
      <c r="H1019" s="135"/>
      <c r="I1019" s="42">
        <f>'Dep. Res. Class'!G$224</f>
        <v>0</v>
      </c>
      <c r="J1019" s="135">
        <f t="shared" ref="J1019:X1019" si="649">+J224+J489+J754</f>
        <v>0</v>
      </c>
      <c r="K1019" s="135">
        <f t="shared" si="649"/>
        <v>0</v>
      </c>
      <c r="L1019" s="135">
        <f t="shared" si="649"/>
        <v>0</v>
      </c>
      <c r="M1019" s="135">
        <f t="shared" si="649"/>
        <v>0</v>
      </c>
      <c r="N1019" s="135">
        <f t="shared" si="649"/>
        <v>0</v>
      </c>
      <c r="O1019" s="135">
        <f t="shared" si="649"/>
        <v>0</v>
      </c>
      <c r="P1019" s="135">
        <f t="shared" si="649"/>
        <v>0</v>
      </c>
      <c r="Q1019" s="135">
        <f t="shared" si="649"/>
        <v>0</v>
      </c>
      <c r="R1019" s="135">
        <f t="shared" si="649"/>
        <v>0</v>
      </c>
      <c r="S1019" s="135">
        <f t="shared" si="649"/>
        <v>0</v>
      </c>
      <c r="T1019" s="135">
        <f t="shared" si="649"/>
        <v>0</v>
      </c>
      <c r="U1019" s="135">
        <f t="shared" si="649"/>
        <v>0</v>
      </c>
      <c r="V1019" s="135">
        <f t="shared" si="649"/>
        <v>0</v>
      </c>
      <c r="W1019" s="135">
        <f t="shared" si="649"/>
        <v>0</v>
      </c>
      <c r="X1019" s="135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 x14ac:dyDescent="0.2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0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 x14ac:dyDescent="0.2">
      <c r="A1021" s="44">
        <f t="shared" si="630"/>
        <v>992</v>
      </c>
      <c r="B1021" s="44"/>
      <c r="C1021" s="44"/>
      <c r="D1021" s="44" t="s">
        <v>149</v>
      </c>
      <c r="E1021" s="44"/>
      <c r="G1021" s="43"/>
      <c r="H1021" s="44"/>
      <c r="I1021" s="42">
        <f>'Dep. Res. Class'!G$226</f>
        <v>5885295.2218213091</v>
      </c>
      <c r="J1021" s="135">
        <f>SUM(J985:J1019)</f>
        <v>3385647.8509415351</v>
      </c>
      <c r="K1021" s="135">
        <f t="shared" ref="K1021:X1021" si="650">SUM(K985:K1019)</f>
        <v>1426205.9430518793</v>
      </c>
      <c r="L1021" s="135">
        <f t="shared" si="650"/>
        <v>50142.538630293689</v>
      </c>
      <c r="M1021" s="135">
        <f t="shared" si="650"/>
        <v>539360.2215084444</v>
      </c>
      <c r="N1021" s="135">
        <f t="shared" si="650"/>
        <v>483938.66768915509</v>
      </c>
      <c r="O1021" s="135">
        <f t="shared" si="650"/>
        <v>0</v>
      </c>
      <c r="P1021" s="135">
        <f t="shared" si="650"/>
        <v>0</v>
      </c>
      <c r="Q1021" s="135">
        <f t="shared" si="650"/>
        <v>0</v>
      </c>
      <c r="R1021" s="135">
        <f t="shared" si="650"/>
        <v>0</v>
      </c>
      <c r="S1021" s="135">
        <f t="shared" si="650"/>
        <v>0</v>
      </c>
      <c r="T1021" s="135">
        <f t="shared" si="650"/>
        <v>0</v>
      </c>
      <c r="U1021" s="135">
        <f t="shared" si="650"/>
        <v>0</v>
      </c>
      <c r="V1021" s="135">
        <f t="shared" si="650"/>
        <v>0</v>
      </c>
      <c r="W1021" s="135">
        <f t="shared" si="650"/>
        <v>0</v>
      </c>
      <c r="X1021" s="135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 x14ac:dyDescent="0.2">
      <c r="A1022" s="44">
        <f t="shared" si="630"/>
        <v>993</v>
      </c>
      <c r="B1022" s="44"/>
      <c r="C1022" s="44"/>
      <c r="D1022" s="44"/>
      <c r="E1022" s="44"/>
      <c r="G1022" s="43"/>
      <c r="H1022" s="135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 x14ac:dyDescent="0.2">
      <c r="A1023" s="44">
        <f t="shared" si="630"/>
        <v>994</v>
      </c>
      <c r="B1023" s="44"/>
      <c r="C1023" s="44"/>
      <c r="D1023" s="44" t="s">
        <v>352</v>
      </c>
      <c r="E1023" s="44"/>
      <c r="G1023" s="43"/>
      <c r="H1023" s="135"/>
      <c r="I1023" s="42"/>
      <c r="J1023" s="135"/>
      <c r="K1023" s="135"/>
      <c r="L1023" s="135"/>
      <c r="M1023" s="135"/>
      <c r="N1023" s="135"/>
      <c r="O1023" s="135"/>
      <c r="P1023" s="135"/>
      <c r="Q1023" s="135"/>
      <c r="R1023" s="135"/>
      <c r="S1023" s="135"/>
      <c r="T1023" s="135"/>
      <c r="U1023" s="135"/>
      <c r="V1023" s="135"/>
      <c r="W1023" s="135"/>
      <c r="X1023" s="135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 x14ac:dyDescent="0.2">
      <c r="A1024" s="44">
        <f t="shared" si="630"/>
        <v>995</v>
      </c>
      <c r="B1024" s="44"/>
      <c r="C1024" s="44"/>
      <c r="D1024" s="44"/>
      <c r="E1024" s="44"/>
      <c r="G1024" s="43"/>
      <c r="H1024" s="135"/>
      <c r="I1024" s="42"/>
      <c r="J1024" s="135"/>
      <c r="K1024" s="135"/>
      <c r="L1024" s="135"/>
      <c r="M1024" s="135"/>
      <c r="N1024" s="135"/>
      <c r="O1024" s="135"/>
      <c r="P1024" s="135"/>
      <c r="Q1024" s="135"/>
      <c r="R1024" s="135"/>
      <c r="S1024" s="135"/>
      <c r="T1024" s="135"/>
      <c r="U1024" s="135"/>
      <c r="V1024" s="135"/>
      <c r="W1024" s="135"/>
      <c r="X1024" s="135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 x14ac:dyDescent="0.2">
      <c r="A1025" s="44">
        <f t="shared" si="630"/>
        <v>996</v>
      </c>
      <c r="B1025" s="44"/>
      <c r="C1025" s="44"/>
      <c r="D1025" s="44" t="s">
        <v>148</v>
      </c>
      <c r="E1025" s="44"/>
      <c r="G1025" s="43"/>
      <c r="H1025" s="135"/>
      <c r="I1025" s="42"/>
      <c r="J1025" s="135"/>
      <c r="K1025" s="135"/>
      <c r="L1025" s="135"/>
      <c r="M1025" s="135"/>
      <c r="N1025" s="135"/>
      <c r="O1025" s="135"/>
      <c r="P1025" s="135"/>
      <c r="Q1025" s="135"/>
      <c r="R1025" s="135"/>
      <c r="S1025" s="135"/>
      <c r="T1025" s="135"/>
      <c r="U1025" s="135"/>
      <c r="V1025" s="135"/>
      <c r="W1025" s="135"/>
      <c r="X1025" s="135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 x14ac:dyDescent="0.2">
      <c r="A1026" s="44">
        <f t="shared" si="630"/>
        <v>997</v>
      </c>
      <c r="B1026" s="44"/>
      <c r="C1026" s="44"/>
      <c r="D1026" s="44"/>
      <c r="E1026" s="44"/>
      <c r="G1026" s="43"/>
      <c r="H1026" s="135"/>
      <c r="I1026" s="42"/>
      <c r="J1026" s="135"/>
      <c r="K1026" s="135"/>
      <c r="L1026" s="135"/>
      <c r="M1026" s="135"/>
      <c r="N1026" s="135"/>
      <c r="O1026" s="135"/>
      <c r="P1026" s="135"/>
      <c r="Q1026" s="135"/>
      <c r="R1026" s="135"/>
      <c r="S1026" s="135"/>
      <c r="T1026" s="135"/>
      <c r="U1026" s="135"/>
      <c r="V1026" s="135"/>
      <c r="W1026" s="135"/>
      <c r="X1026" s="135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 x14ac:dyDescent="0.2">
      <c r="A1027" s="44">
        <f t="shared" si="630"/>
        <v>998</v>
      </c>
      <c r="B1027" s="44"/>
      <c r="C1027" s="138">
        <v>37400</v>
      </c>
      <c r="E1027" s="137" t="s">
        <v>115</v>
      </c>
      <c r="G1027" s="43"/>
      <c r="H1027" s="135"/>
      <c r="I1027" s="42">
        <f>'Dep. Res. Class'!G$232</f>
        <v>0</v>
      </c>
      <c r="J1027" s="135">
        <f t="shared" ref="J1027:X1027" si="651">+J232+J497+J762</f>
        <v>0</v>
      </c>
      <c r="K1027" s="135">
        <f t="shared" si="651"/>
        <v>0</v>
      </c>
      <c r="L1027" s="135">
        <f t="shared" si="651"/>
        <v>0</v>
      </c>
      <c r="M1027" s="135">
        <f t="shared" si="651"/>
        <v>0</v>
      </c>
      <c r="N1027" s="135">
        <f t="shared" si="651"/>
        <v>0</v>
      </c>
      <c r="O1027" s="135">
        <f t="shared" si="651"/>
        <v>0</v>
      </c>
      <c r="P1027" s="135">
        <f t="shared" si="651"/>
        <v>0</v>
      </c>
      <c r="Q1027" s="135">
        <f t="shared" si="651"/>
        <v>0</v>
      </c>
      <c r="R1027" s="135">
        <f t="shared" si="651"/>
        <v>0</v>
      </c>
      <c r="S1027" s="135">
        <f t="shared" si="651"/>
        <v>0</v>
      </c>
      <c r="T1027" s="135">
        <f t="shared" si="651"/>
        <v>0</v>
      </c>
      <c r="U1027" s="135">
        <f t="shared" si="651"/>
        <v>0</v>
      </c>
      <c r="V1027" s="135">
        <f t="shared" si="651"/>
        <v>0</v>
      </c>
      <c r="W1027" s="135">
        <f t="shared" si="651"/>
        <v>0</v>
      </c>
      <c r="X1027" s="135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 x14ac:dyDescent="0.2">
      <c r="A1028" s="44">
        <f t="shared" si="630"/>
        <v>999</v>
      </c>
      <c r="B1028" s="44"/>
      <c r="C1028" s="138">
        <v>39001</v>
      </c>
      <c r="E1028" s="137" t="s">
        <v>291</v>
      </c>
      <c r="G1028" s="43"/>
      <c r="H1028" s="135"/>
      <c r="I1028" s="42">
        <f>'Dep. Res. Class'!G$233</f>
        <v>0</v>
      </c>
      <c r="J1028" s="135">
        <f t="shared" ref="J1028:X1028" si="653">+J233+J498+J763</f>
        <v>0</v>
      </c>
      <c r="K1028" s="135">
        <f t="shared" si="653"/>
        <v>0</v>
      </c>
      <c r="L1028" s="135">
        <f t="shared" si="653"/>
        <v>0</v>
      </c>
      <c r="M1028" s="135">
        <f t="shared" si="653"/>
        <v>0</v>
      </c>
      <c r="N1028" s="135">
        <f t="shared" si="653"/>
        <v>0</v>
      </c>
      <c r="O1028" s="135">
        <f t="shared" si="653"/>
        <v>0</v>
      </c>
      <c r="P1028" s="135">
        <f t="shared" si="653"/>
        <v>0</v>
      </c>
      <c r="Q1028" s="135">
        <f t="shared" si="653"/>
        <v>0</v>
      </c>
      <c r="R1028" s="135">
        <f t="shared" si="653"/>
        <v>0</v>
      </c>
      <c r="S1028" s="135">
        <f t="shared" si="653"/>
        <v>0</v>
      </c>
      <c r="T1028" s="135">
        <f t="shared" si="653"/>
        <v>0</v>
      </c>
      <c r="U1028" s="135">
        <f t="shared" si="653"/>
        <v>0</v>
      </c>
      <c r="V1028" s="135">
        <f t="shared" si="653"/>
        <v>0</v>
      </c>
      <c r="W1028" s="135">
        <f t="shared" si="653"/>
        <v>0</v>
      </c>
      <c r="X1028" s="135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 x14ac:dyDescent="0.2">
      <c r="A1029" s="44">
        <f t="shared" si="630"/>
        <v>1000</v>
      </c>
      <c r="B1029" s="44"/>
      <c r="C1029" s="138">
        <v>36602</v>
      </c>
      <c r="E1029" s="137" t="s">
        <v>139</v>
      </c>
      <c r="G1029" s="43"/>
      <c r="H1029" s="135"/>
      <c r="I1029" s="42">
        <f>'Dep. Res. Class'!G$234</f>
        <v>204679.1883705373</v>
      </c>
      <c r="J1029" s="135">
        <f t="shared" ref="J1029:X1029" si="654">+J234+J499+J764</f>
        <v>117746.28597555976</v>
      </c>
      <c r="K1029" s="135">
        <f t="shared" si="654"/>
        <v>49600.685075362671</v>
      </c>
      <c r="L1029" s="135">
        <f t="shared" si="654"/>
        <v>1743.8605410368382</v>
      </c>
      <c r="M1029" s="135">
        <f t="shared" si="654"/>
        <v>18757.905630354719</v>
      </c>
      <c r="N1029" s="135">
        <f t="shared" si="654"/>
        <v>16830.451148223281</v>
      </c>
      <c r="O1029" s="135">
        <f t="shared" si="654"/>
        <v>0</v>
      </c>
      <c r="P1029" s="135">
        <f t="shared" si="654"/>
        <v>0</v>
      </c>
      <c r="Q1029" s="135">
        <f t="shared" si="654"/>
        <v>0</v>
      </c>
      <c r="R1029" s="135">
        <f t="shared" si="654"/>
        <v>0</v>
      </c>
      <c r="S1029" s="135">
        <f t="shared" si="654"/>
        <v>0</v>
      </c>
      <c r="T1029" s="135">
        <f t="shared" si="654"/>
        <v>0</v>
      </c>
      <c r="U1029" s="135">
        <f t="shared" si="654"/>
        <v>0</v>
      </c>
      <c r="V1029" s="135">
        <f t="shared" si="654"/>
        <v>0</v>
      </c>
      <c r="W1029" s="135">
        <f t="shared" si="654"/>
        <v>0</v>
      </c>
      <c r="X1029" s="135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 x14ac:dyDescent="0.2">
      <c r="A1030" s="44">
        <f t="shared" si="630"/>
        <v>1001</v>
      </c>
      <c r="B1030" s="44"/>
      <c r="C1030" s="138">
        <v>37503</v>
      </c>
      <c r="E1030" s="137" t="s">
        <v>278</v>
      </c>
      <c r="G1030" s="43"/>
      <c r="H1030" s="135"/>
      <c r="I1030" s="42">
        <f>'Dep. Res. Class'!G$235</f>
        <v>0</v>
      </c>
      <c r="J1030" s="135">
        <f t="shared" ref="J1030:X1030" si="655">+J235+J500+J765</f>
        <v>0</v>
      </c>
      <c r="K1030" s="135">
        <f t="shared" si="655"/>
        <v>0</v>
      </c>
      <c r="L1030" s="135">
        <f t="shared" si="655"/>
        <v>0</v>
      </c>
      <c r="M1030" s="135">
        <f t="shared" si="655"/>
        <v>0</v>
      </c>
      <c r="N1030" s="135">
        <f t="shared" si="655"/>
        <v>0</v>
      </c>
      <c r="O1030" s="135">
        <f t="shared" si="655"/>
        <v>0</v>
      </c>
      <c r="P1030" s="135">
        <f t="shared" si="655"/>
        <v>0</v>
      </c>
      <c r="Q1030" s="135">
        <f t="shared" si="655"/>
        <v>0</v>
      </c>
      <c r="R1030" s="135">
        <f t="shared" si="655"/>
        <v>0</v>
      </c>
      <c r="S1030" s="135">
        <f t="shared" si="655"/>
        <v>0</v>
      </c>
      <c r="T1030" s="135">
        <f t="shared" si="655"/>
        <v>0</v>
      </c>
      <c r="U1030" s="135">
        <f t="shared" si="655"/>
        <v>0</v>
      </c>
      <c r="V1030" s="135">
        <f t="shared" si="655"/>
        <v>0</v>
      </c>
      <c r="W1030" s="135">
        <f t="shared" si="655"/>
        <v>0</v>
      </c>
      <c r="X1030" s="135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 x14ac:dyDescent="0.2">
      <c r="A1031" s="44">
        <f t="shared" si="630"/>
        <v>1002</v>
      </c>
      <c r="B1031" s="44"/>
      <c r="C1031" s="138">
        <v>39004</v>
      </c>
      <c r="E1031" s="137" t="s">
        <v>293</v>
      </c>
      <c r="G1031" s="43"/>
      <c r="H1031" s="135"/>
      <c r="I1031" s="42">
        <f>'Dep. Res. Class'!G$236</f>
        <v>0</v>
      </c>
      <c r="J1031" s="135">
        <f t="shared" ref="J1031:X1031" si="656">+J236+J501+J766</f>
        <v>0</v>
      </c>
      <c r="K1031" s="135">
        <f t="shared" si="656"/>
        <v>0</v>
      </c>
      <c r="L1031" s="135">
        <f t="shared" si="656"/>
        <v>0</v>
      </c>
      <c r="M1031" s="135">
        <f t="shared" si="656"/>
        <v>0</v>
      </c>
      <c r="N1031" s="135">
        <f t="shared" si="656"/>
        <v>0</v>
      </c>
      <c r="O1031" s="135">
        <f t="shared" si="656"/>
        <v>0</v>
      </c>
      <c r="P1031" s="135">
        <f t="shared" si="656"/>
        <v>0</v>
      </c>
      <c r="Q1031" s="135">
        <f t="shared" si="656"/>
        <v>0</v>
      </c>
      <c r="R1031" s="135">
        <f t="shared" si="656"/>
        <v>0</v>
      </c>
      <c r="S1031" s="135">
        <f t="shared" si="656"/>
        <v>0</v>
      </c>
      <c r="T1031" s="135">
        <f t="shared" si="656"/>
        <v>0</v>
      </c>
      <c r="U1031" s="135">
        <f t="shared" si="656"/>
        <v>0</v>
      </c>
      <c r="V1031" s="135">
        <f t="shared" si="656"/>
        <v>0</v>
      </c>
      <c r="W1031" s="135">
        <f t="shared" si="656"/>
        <v>0</v>
      </c>
      <c r="X1031" s="135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 x14ac:dyDescent="0.2">
      <c r="A1032" s="44">
        <f t="shared" si="630"/>
        <v>1003</v>
      </c>
      <c r="B1032" s="44"/>
      <c r="C1032" s="138">
        <v>39009</v>
      </c>
      <c r="E1032" s="137" t="s">
        <v>294</v>
      </c>
      <c r="G1032" s="43"/>
      <c r="H1032" s="135"/>
      <c r="I1032" s="42">
        <f>'Dep. Res. Class'!G$237</f>
        <v>99705.639211724658</v>
      </c>
      <c r="J1032" s="135">
        <f t="shared" ref="J1032:X1032" si="657">+J237+J502+J767</f>
        <v>57357.901413730819</v>
      </c>
      <c r="K1032" s="135">
        <f t="shared" si="657"/>
        <v>24162.046225361941</v>
      </c>
      <c r="L1032" s="135">
        <f t="shared" si="657"/>
        <v>849.4890532075716</v>
      </c>
      <c r="M1032" s="135">
        <f t="shared" si="657"/>
        <v>9137.5629639585914</v>
      </c>
      <c r="N1032" s="135">
        <f t="shared" si="657"/>
        <v>8198.6395554657247</v>
      </c>
      <c r="O1032" s="135">
        <f t="shared" si="657"/>
        <v>0</v>
      </c>
      <c r="P1032" s="135">
        <f t="shared" si="657"/>
        <v>0</v>
      </c>
      <c r="Q1032" s="135">
        <f t="shared" si="657"/>
        <v>0</v>
      </c>
      <c r="R1032" s="135">
        <f t="shared" si="657"/>
        <v>0</v>
      </c>
      <c r="S1032" s="135">
        <f t="shared" si="657"/>
        <v>0</v>
      </c>
      <c r="T1032" s="135">
        <f t="shared" si="657"/>
        <v>0</v>
      </c>
      <c r="U1032" s="135">
        <f t="shared" si="657"/>
        <v>0</v>
      </c>
      <c r="V1032" s="135">
        <f t="shared" si="657"/>
        <v>0</v>
      </c>
      <c r="W1032" s="135">
        <f t="shared" si="657"/>
        <v>0</v>
      </c>
      <c r="X1032" s="135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 x14ac:dyDescent="0.2">
      <c r="A1033" s="44">
        <f t="shared" si="630"/>
        <v>1004</v>
      </c>
      <c r="B1033" s="44"/>
      <c r="C1033" s="138">
        <v>39100</v>
      </c>
      <c r="E1033" s="137" t="s">
        <v>295</v>
      </c>
      <c r="G1033" s="43"/>
      <c r="H1033" s="135"/>
      <c r="I1033" s="42">
        <f>'Dep. Res. Class'!G$238</f>
        <v>54760.712417044517</v>
      </c>
      <c r="J1033" s="135">
        <f t="shared" ref="J1033:X1033" si="658">+J238+J503+J768</f>
        <v>31502.325936577014</v>
      </c>
      <c r="K1033" s="135">
        <f t="shared" si="658"/>
        <v>13270.371417455299</v>
      </c>
      <c r="L1033" s="135">
        <f t="shared" si="658"/>
        <v>466.55962603424149</v>
      </c>
      <c r="M1033" s="135">
        <f t="shared" si="658"/>
        <v>5018.5672707981839</v>
      </c>
      <c r="N1033" s="135">
        <f t="shared" si="658"/>
        <v>4502.8881661797668</v>
      </c>
      <c r="O1033" s="135">
        <f t="shared" si="658"/>
        <v>0</v>
      </c>
      <c r="P1033" s="135">
        <f t="shared" si="658"/>
        <v>0</v>
      </c>
      <c r="Q1033" s="135">
        <f t="shared" si="658"/>
        <v>0</v>
      </c>
      <c r="R1033" s="135">
        <f t="shared" si="658"/>
        <v>0</v>
      </c>
      <c r="S1033" s="135">
        <f t="shared" si="658"/>
        <v>0</v>
      </c>
      <c r="T1033" s="135">
        <f t="shared" si="658"/>
        <v>0</v>
      </c>
      <c r="U1033" s="135">
        <f t="shared" si="658"/>
        <v>0</v>
      </c>
      <c r="V1033" s="135">
        <f t="shared" si="658"/>
        <v>0</v>
      </c>
      <c r="W1033" s="135">
        <f t="shared" si="658"/>
        <v>0</v>
      </c>
      <c r="X1033" s="135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 x14ac:dyDescent="0.2">
      <c r="A1034" s="44">
        <f t="shared" si="630"/>
        <v>1005</v>
      </c>
      <c r="B1034" s="44"/>
      <c r="C1034" s="138">
        <v>39102</v>
      </c>
      <c r="E1034" s="137" t="s">
        <v>296</v>
      </c>
      <c r="G1034" s="43"/>
      <c r="H1034" s="135"/>
      <c r="I1034" s="42">
        <f>'Dep. Res. Class'!G$239</f>
        <v>0</v>
      </c>
      <c r="J1034" s="135">
        <f t="shared" ref="J1034:X1034" si="659">+J239+J504+J769</f>
        <v>0</v>
      </c>
      <c r="K1034" s="135">
        <f t="shared" si="659"/>
        <v>0</v>
      </c>
      <c r="L1034" s="135">
        <f t="shared" si="659"/>
        <v>0</v>
      </c>
      <c r="M1034" s="135">
        <f t="shared" si="659"/>
        <v>0</v>
      </c>
      <c r="N1034" s="135">
        <f t="shared" si="659"/>
        <v>0</v>
      </c>
      <c r="O1034" s="135">
        <f t="shared" si="659"/>
        <v>0</v>
      </c>
      <c r="P1034" s="135">
        <f t="shared" si="659"/>
        <v>0</v>
      </c>
      <c r="Q1034" s="135">
        <f t="shared" si="659"/>
        <v>0</v>
      </c>
      <c r="R1034" s="135">
        <f t="shared" si="659"/>
        <v>0</v>
      </c>
      <c r="S1034" s="135">
        <f t="shared" si="659"/>
        <v>0</v>
      </c>
      <c r="T1034" s="135">
        <f t="shared" si="659"/>
        <v>0</v>
      </c>
      <c r="U1034" s="135">
        <f t="shared" si="659"/>
        <v>0</v>
      </c>
      <c r="V1034" s="135">
        <f t="shared" si="659"/>
        <v>0</v>
      </c>
      <c r="W1034" s="135">
        <f t="shared" si="659"/>
        <v>0</v>
      </c>
      <c r="X1034" s="135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 x14ac:dyDescent="0.2">
      <c r="A1035" s="44">
        <f t="shared" si="630"/>
        <v>1006</v>
      </c>
      <c r="B1035" s="44"/>
      <c r="C1035" s="145">
        <v>39103</v>
      </c>
      <c r="E1035" s="137" t="s">
        <v>297</v>
      </c>
      <c r="G1035" s="43"/>
      <c r="H1035" s="135"/>
      <c r="I1035" s="42">
        <f>'Dep. Res. Class'!G$240</f>
        <v>0</v>
      </c>
      <c r="J1035" s="135">
        <f t="shared" ref="J1035:X1035" si="660">+J240+J505+J770</f>
        <v>0</v>
      </c>
      <c r="K1035" s="135">
        <f t="shared" si="660"/>
        <v>0</v>
      </c>
      <c r="L1035" s="135">
        <f t="shared" si="660"/>
        <v>0</v>
      </c>
      <c r="M1035" s="135">
        <f t="shared" si="660"/>
        <v>0</v>
      </c>
      <c r="N1035" s="135">
        <f t="shared" si="660"/>
        <v>0</v>
      </c>
      <c r="O1035" s="135">
        <f t="shared" si="660"/>
        <v>0</v>
      </c>
      <c r="P1035" s="135">
        <f t="shared" si="660"/>
        <v>0</v>
      </c>
      <c r="Q1035" s="135">
        <f t="shared" si="660"/>
        <v>0</v>
      </c>
      <c r="R1035" s="135">
        <f t="shared" si="660"/>
        <v>0</v>
      </c>
      <c r="S1035" s="135">
        <f t="shared" si="660"/>
        <v>0</v>
      </c>
      <c r="T1035" s="135">
        <f t="shared" si="660"/>
        <v>0</v>
      </c>
      <c r="U1035" s="135">
        <f t="shared" si="660"/>
        <v>0</v>
      </c>
      <c r="V1035" s="135">
        <f t="shared" si="660"/>
        <v>0</v>
      </c>
      <c r="W1035" s="135">
        <f t="shared" si="660"/>
        <v>0</v>
      </c>
      <c r="X1035" s="135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 x14ac:dyDescent="0.2">
      <c r="A1036" s="44">
        <f t="shared" si="630"/>
        <v>1007</v>
      </c>
      <c r="B1036" s="44"/>
      <c r="C1036" s="138">
        <v>39200</v>
      </c>
      <c r="E1036" s="137" t="s">
        <v>298</v>
      </c>
      <c r="G1036" s="43"/>
      <c r="H1036" s="135"/>
      <c r="I1036" s="42">
        <f>'Dep. Res. Class'!G$241</f>
        <v>2234.8062660487935</v>
      </c>
      <c r="J1036" s="135">
        <f t="shared" ref="J1036:X1036" si="661">+J241+J506+J771</f>
        <v>1285.6223429310412</v>
      </c>
      <c r="K1036" s="135">
        <f t="shared" si="661"/>
        <v>541.569090092647</v>
      </c>
      <c r="L1036" s="135">
        <f t="shared" si="661"/>
        <v>19.040482304283699</v>
      </c>
      <c r="M1036" s="135">
        <f t="shared" si="661"/>
        <v>204.80970915703955</v>
      </c>
      <c r="N1036" s="135">
        <f t="shared" si="661"/>
        <v>183.76464156378145</v>
      </c>
      <c r="O1036" s="135">
        <f t="shared" si="661"/>
        <v>0</v>
      </c>
      <c r="P1036" s="135">
        <f t="shared" si="661"/>
        <v>0</v>
      </c>
      <c r="Q1036" s="135">
        <f t="shared" si="661"/>
        <v>0</v>
      </c>
      <c r="R1036" s="135">
        <f t="shared" si="661"/>
        <v>0</v>
      </c>
      <c r="S1036" s="135">
        <f t="shared" si="661"/>
        <v>0</v>
      </c>
      <c r="T1036" s="135">
        <f t="shared" si="661"/>
        <v>0</v>
      </c>
      <c r="U1036" s="135">
        <f t="shared" si="661"/>
        <v>0</v>
      </c>
      <c r="V1036" s="135">
        <f t="shared" si="661"/>
        <v>0</v>
      </c>
      <c r="W1036" s="135">
        <f t="shared" si="661"/>
        <v>0</v>
      </c>
      <c r="X1036" s="135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 x14ac:dyDescent="0.2">
      <c r="A1037" s="44">
        <f t="shared" si="630"/>
        <v>1008</v>
      </c>
      <c r="B1037" s="44"/>
      <c r="C1037" s="138">
        <v>39201</v>
      </c>
      <c r="E1037" s="137" t="s">
        <v>299</v>
      </c>
      <c r="G1037" s="43"/>
      <c r="H1037" s="135"/>
      <c r="I1037" s="42">
        <f>'Dep. Res. Class'!G$242</f>
        <v>0</v>
      </c>
      <c r="J1037" s="135">
        <f t="shared" ref="J1037:X1037" si="662">+J242+J507+J772</f>
        <v>0</v>
      </c>
      <c r="K1037" s="135">
        <f t="shared" si="662"/>
        <v>0</v>
      </c>
      <c r="L1037" s="135">
        <f t="shared" si="662"/>
        <v>0</v>
      </c>
      <c r="M1037" s="135">
        <f t="shared" si="662"/>
        <v>0</v>
      </c>
      <c r="N1037" s="135">
        <f t="shared" si="662"/>
        <v>0</v>
      </c>
      <c r="O1037" s="135">
        <f t="shared" si="662"/>
        <v>0</v>
      </c>
      <c r="P1037" s="135">
        <f t="shared" si="662"/>
        <v>0</v>
      </c>
      <c r="Q1037" s="135">
        <f t="shared" si="662"/>
        <v>0</v>
      </c>
      <c r="R1037" s="135">
        <f t="shared" si="662"/>
        <v>0</v>
      </c>
      <c r="S1037" s="135">
        <f t="shared" si="662"/>
        <v>0</v>
      </c>
      <c r="T1037" s="135">
        <f t="shared" si="662"/>
        <v>0</v>
      </c>
      <c r="U1037" s="135">
        <f t="shared" si="662"/>
        <v>0</v>
      </c>
      <c r="V1037" s="135">
        <f t="shared" si="662"/>
        <v>0</v>
      </c>
      <c r="W1037" s="135">
        <f t="shared" si="662"/>
        <v>0</v>
      </c>
      <c r="X1037" s="135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 x14ac:dyDescent="0.2">
      <c r="A1038" s="44">
        <f t="shared" si="630"/>
        <v>1009</v>
      </c>
      <c r="B1038" s="44"/>
      <c r="C1038" s="138">
        <v>39202</v>
      </c>
      <c r="E1038" s="137" t="s">
        <v>300</v>
      </c>
      <c r="G1038" s="43"/>
      <c r="H1038" s="135"/>
      <c r="I1038" s="42">
        <f>'Dep. Res. Class'!G$243</f>
        <v>0</v>
      </c>
      <c r="J1038" s="135">
        <f t="shared" ref="J1038:X1038" si="663">+J243+J508+J773</f>
        <v>0</v>
      </c>
      <c r="K1038" s="135">
        <f t="shared" si="663"/>
        <v>0</v>
      </c>
      <c r="L1038" s="135">
        <f t="shared" si="663"/>
        <v>0</v>
      </c>
      <c r="M1038" s="135">
        <f t="shared" si="663"/>
        <v>0</v>
      </c>
      <c r="N1038" s="135">
        <f t="shared" si="663"/>
        <v>0</v>
      </c>
      <c r="O1038" s="135">
        <f t="shared" si="663"/>
        <v>0</v>
      </c>
      <c r="P1038" s="135">
        <f t="shared" si="663"/>
        <v>0</v>
      </c>
      <c r="Q1038" s="135">
        <f t="shared" si="663"/>
        <v>0</v>
      </c>
      <c r="R1038" s="135">
        <f t="shared" si="663"/>
        <v>0</v>
      </c>
      <c r="S1038" s="135">
        <f t="shared" si="663"/>
        <v>0</v>
      </c>
      <c r="T1038" s="135">
        <f t="shared" si="663"/>
        <v>0</v>
      </c>
      <c r="U1038" s="135">
        <f t="shared" si="663"/>
        <v>0</v>
      </c>
      <c r="V1038" s="135">
        <f t="shared" si="663"/>
        <v>0</v>
      </c>
      <c r="W1038" s="135">
        <f t="shared" si="663"/>
        <v>0</v>
      </c>
      <c r="X1038" s="135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 x14ac:dyDescent="0.2">
      <c r="A1039" s="44">
        <f t="shared" si="630"/>
        <v>1010</v>
      </c>
      <c r="B1039" s="44"/>
      <c r="C1039" s="138">
        <v>39300</v>
      </c>
      <c r="E1039" s="137" t="s">
        <v>186</v>
      </c>
      <c r="G1039" s="43"/>
      <c r="H1039" s="135"/>
      <c r="I1039" s="42">
        <f>'Dep. Res. Class'!G$244</f>
        <v>0</v>
      </c>
      <c r="J1039" s="135">
        <f t="shared" ref="J1039:X1039" si="664">+J244+J509+J774</f>
        <v>0</v>
      </c>
      <c r="K1039" s="135">
        <f t="shared" si="664"/>
        <v>0</v>
      </c>
      <c r="L1039" s="135">
        <f t="shared" si="664"/>
        <v>0</v>
      </c>
      <c r="M1039" s="135">
        <f t="shared" si="664"/>
        <v>0</v>
      </c>
      <c r="N1039" s="135">
        <f t="shared" si="664"/>
        <v>0</v>
      </c>
      <c r="O1039" s="135">
        <f t="shared" si="664"/>
        <v>0</v>
      </c>
      <c r="P1039" s="135">
        <f t="shared" si="664"/>
        <v>0</v>
      </c>
      <c r="Q1039" s="135">
        <f t="shared" si="664"/>
        <v>0</v>
      </c>
      <c r="R1039" s="135">
        <f t="shared" si="664"/>
        <v>0</v>
      </c>
      <c r="S1039" s="135">
        <f t="shared" si="664"/>
        <v>0</v>
      </c>
      <c r="T1039" s="135">
        <f t="shared" si="664"/>
        <v>0</v>
      </c>
      <c r="U1039" s="135">
        <f t="shared" si="664"/>
        <v>0</v>
      </c>
      <c r="V1039" s="135">
        <f t="shared" si="664"/>
        <v>0</v>
      </c>
      <c r="W1039" s="135">
        <f t="shared" si="664"/>
        <v>0</v>
      </c>
      <c r="X1039" s="135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 x14ac:dyDescent="0.2">
      <c r="A1040" s="44">
        <f t="shared" si="630"/>
        <v>1011</v>
      </c>
      <c r="B1040" s="44"/>
      <c r="C1040" s="138">
        <v>39400</v>
      </c>
      <c r="E1040" s="137" t="s">
        <v>301</v>
      </c>
      <c r="G1040" s="43"/>
      <c r="H1040" s="135"/>
      <c r="I1040" s="42">
        <f>'Dep. Res. Class'!G$245</f>
        <v>3653.6620987142669</v>
      </c>
      <c r="J1040" s="135">
        <f t="shared" ref="J1040:X1040" si="665">+J245+J510+J775</f>
        <v>2101.8509295359318</v>
      </c>
      <c r="K1040" s="135">
        <f t="shared" si="665"/>
        <v>885.40581273968667</v>
      </c>
      <c r="L1040" s="135">
        <f t="shared" si="665"/>
        <v>31.129091408625097</v>
      </c>
      <c r="M1040" s="135">
        <f t="shared" si="665"/>
        <v>334.84131629843466</v>
      </c>
      <c r="N1040" s="135">
        <f t="shared" si="665"/>
        <v>300.43494873158795</v>
      </c>
      <c r="O1040" s="135">
        <f t="shared" si="665"/>
        <v>0</v>
      </c>
      <c r="P1040" s="135">
        <f t="shared" si="665"/>
        <v>0</v>
      </c>
      <c r="Q1040" s="135">
        <f t="shared" si="665"/>
        <v>0</v>
      </c>
      <c r="R1040" s="135">
        <f t="shared" si="665"/>
        <v>0</v>
      </c>
      <c r="S1040" s="135">
        <f t="shared" si="665"/>
        <v>0</v>
      </c>
      <c r="T1040" s="135">
        <f t="shared" si="665"/>
        <v>0</v>
      </c>
      <c r="U1040" s="135">
        <f t="shared" si="665"/>
        <v>0</v>
      </c>
      <c r="V1040" s="135">
        <f t="shared" si="665"/>
        <v>0</v>
      </c>
      <c r="W1040" s="135">
        <f t="shared" si="665"/>
        <v>0</v>
      </c>
      <c r="X1040" s="135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 x14ac:dyDescent="0.2">
      <c r="A1041" s="44">
        <f t="shared" si="630"/>
        <v>1012</v>
      </c>
      <c r="B1041" s="44"/>
      <c r="C1041" s="138">
        <v>39500</v>
      </c>
      <c r="E1041" s="137" t="s">
        <v>443</v>
      </c>
      <c r="G1041" s="43"/>
      <c r="H1041" s="135"/>
      <c r="I1041" s="42">
        <f>'Dep. Res. Class'!G$246</f>
        <v>425.70065197089485</v>
      </c>
      <c r="J1041" s="135">
        <f t="shared" ref="J1041:X1041" si="666">+J246+J511+J776</f>
        <v>244.89383168847104</v>
      </c>
      <c r="K1041" s="135">
        <f t="shared" si="666"/>
        <v>103.16165577400903</v>
      </c>
      <c r="L1041" s="135">
        <f t="shared" si="666"/>
        <v>3.6269567764836781</v>
      </c>
      <c r="M1041" s="135">
        <f t="shared" si="666"/>
        <v>39.01350557436529</v>
      </c>
      <c r="N1041" s="135">
        <f t="shared" si="666"/>
        <v>35.00470215756571</v>
      </c>
      <c r="O1041" s="135">
        <f t="shared" si="666"/>
        <v>0</v>
      </c>
      <c r="P1041" s="135">
        <f t="shared" si="666"/>
        <v>0</v>
      </c>
      <c r="Q1041" s="135">
        <f t="shared" si="666"/>
        <v>0</v>
      </c>
      <c r="R1041" s="135">
        <f t="shared" si="666"/>
        <v>0</v>
      </c>
      <c r="S1041" s="135">
        <f t="shared" si="666"/>
        <v>0</v>
      </c>
      <c r="T1041" s="135">
        <f t="shared" si="666"/>
        <v>0</v>
      </c>
      <c r="U1041" s="135">
        <f t="shared" si="666"/>
        <v>0</v>
      </c>
      <c r="V1041" s="135">
        <f t="shared" si="666"/>
        <v>0</v>
      </c>
      <c r="W1041" s="135">
        <f t="shared" si="666"/>
        <v>0</v>
      </c>
      <c r="X1041" s="135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 x14ac:dyDescent="0.2">
      <c r="A1042" s="44">
        <f t="shared" si="630"/>
        <v>1013</v>
      </c>
      <c r="B1042" s="44"/>
      <c r="C1042" s="138">
        <v>39603</v>
      </c>
      <c r="E1042" s="137" t="s">
        <v>303</v>
      </c>
      <c r="G1042" s="43"/>
      <c r="H1042" s="135"/>
      <c r="I1042" s="42">
        <f>'Dep. Res. Class'!G$247</f>
        <v>0</v>
      </c>
      <c r="J1042" s="135">
        <f t="shared" ref="J1042:X1042" si="667">+J247+J512+J777</f>
        <v>0</v>
      </c>
      <c r="K1042" s="135">
        <f t="shared" si="667"/>
        <v>0</v>
      </c>
      <c r="L1042" s="135">
        <f t="shared" si="667"/>
        <v>0</v>
      </c>
      <c r="M1042" s="135">
        <f t="shared" si="667"/>
        <v>0</v>
      </c>
      <c r="N1042" s="135">
        <f t="shared" si="667"/>
        <v>0</v>
      </c>
      <c r="O1042" s="135">
        <f t="shared" si="667"/>
        <v>0</v>
      </c>
      <c r="P1042" s="135">
        <f t="shared" si="667"/>
        <v>0</v>
      </c>
      <c r="Q1042" s="135">
        <f t="shared" si="667"/>
        <v>0</v>
      </c>
      <c r="R1042" s="135">
        <f t="shared" si="667"/>
        <v>0</v>
      </c>
      <c r="S1042" s="135">
        <f t="shared" si="667"/>
        <v>0</v>
      </c>
      <c r="T1042" s="135">
        <f t="shared" si="667"/>
        <v>0</v>
      </c>
      <c r="U1042" s="135">
        <f t="shared" si="667"/>
        <v>0</v>
      </c>
      <c r="V1042" s="135">
        <f t="shared" si="667"/>
        <v>0</v>
      </c>
      <c r="W1042" s="135">
        <f t="shared" si="667"/>
        <v>0</v>
      </c>
      <c r="X1042" s="135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 x14ac:dyDescent="0.2">
      <c r="A1043" s="44">
        <f t="shared" si="630"/>
        <v>1014</v>
      </c>
      <c r="B1043" s="44"/>
      <c r="C1043" s="136">
        <v>39604</v>
      </c>
      <c r="E1043" s="137" t="s">
        <v>304</v>
      </c>
      <c r="G1043" s="43"/>
      <c r="H1043" s="135"/>
      <c r="I1043" s="42">
        <f>'Dep. Res. Class'!G$248</f>
        <v>0</v>
      </c>
      <c r="J1043" s="135">
        <f t="shared" ref="J1043:X1043" si="668">+J248+J513+J778</f>
        <v>0</v>
      </c>
      <c r="K1043" s="135">
        <f t="shared" si="668"/>
        <v>0</v>
      </c>
      <c r="L1043" s="135">
        <f t="shared" si="668"/>
        <v>0</v>
      </c>
      <c r="M1043" s="135">
        <f t="shared" si="668"/>
        <v>0</v>
      </c>
      <c r="N1043" s="135">
        <f t="shared" si="668"/>
        <v>0</v>
      </c>
      <c r="O1043" s="135">
        <f t="shared" si="668"/>
        <v>0</v>
      </c>
      <c r="P1043" s="135">
        <f t="shared" si="668"/>
        <v>0</v>
      </c>
      <c r="Q1043" s="135">
        <f t="shared" si="668"/>
        <v>0</v>
      </c>
      <c r="R1043" s="135">
        <f t="shared" si="668"/>
        <v>0</v>
      </c>
      <c r="S1043" s="135">
        <f t="shared" si="668"/>
        <v>0</v>
      </c>
      <c r="T1043" s="135">
        <f t="shared" si="668"/>
        <v>0</v>
      </c>
      <c r="U1043" s="135">
        <f t="shared" si="668"/>
        <v>0</v>
      </c>
      <c r="V1043" s="135">
        <f t="shared" si="668"/>
        <v>0</v>
      </c>
      <c r="W1043" s="135">
        <f t="shared" si="668"/>
        <v>0</v>
      </c>
      <c r="X1043" s="135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 x14ac:dyDescent="0.2">
      <c r="A1044" s="44">
        <f t="shared" si="630"/>
        <v>1015</v>
      </c>
      <c r="B1044" s="44"/>
      <c r="C1044" s="136">
        <v>39605</v>
      </c>
      <c r="E1044" s="140" t="s">
        <v>305</v>
      </c>
      <c r="G1044" s="43"/>
      <c r="H1044" s="135"/>
      <c r="I1044" s="42">
        <f>'Dep. Res. Class'!G$249</f>
        <v>0</v>
      </c>
      <c r="J1044" s="135">
        <f t="shared" ref="J1044:X1044" si="669">+J249+J514+J779</f>
        <v>0</v>
      </c>
      <c r="K1044" s="135">
        <f t="shared" si="669"/>
        <v>0</v>
      </c>
      <c r="L1044" s="135">
        <f t="shared" si="669"/>
        <v>0</v>
      </c>
      <c r="M1044" s="135">
        <f t="shared" si="669"/>
        <v>0</v>
      </c>
      <c r="N1044" s="135">
        <f t="shared" si="669"/>
        <v>0</v>
      </c>
      <c r="O1044" s="135">
        <f t="shared" si="669"/>
        <v>0</v>
      </c>
      <c r="P1044" s="135">
        <f t="shared" si="669"/>
        <v>0</v>
      </c>
      <c r="Q1044" s="135">
        <f t="shared" si="669"/>
        <v>0</v>
      </c>
      <c r="R1044" s="135">
        <f t="shared" si="669"/>
        <v>0</v>
      </c>
      <c r="S1044" s="135">
        <f t="shared" si="669"/>
        <v>0</v>
      </c>
      <c r="T1044" s="135">
        <f t="shared" si="669"/>
        <v>0</v>
      </c>
      <c r="U1044" s="135">
        <f t="shared" si="669"/>
        <v>0</v>
      </c>
      <c r="V1044" s="135">
        <f t="shared" si="669"/>
        <v>0</v>
      </c>
      <c r="W1044" s="135">
        <f t="shared" si="669"/>
        <v>0</v>
      </c>
      <c r="X1044" s="135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 x14ac:dyDescent="0.2">
      <c r="A1045" s="44">
        <f t="shared" si="630"/>
        <v>1016</v>
      </c>
      <c r="B1045" s="44"/>
      <c r="C1045" s="136">
        <v>39700</v>
      </c>
      <c r="E1045" s="137" t="s">
        <v>306</v>
      </c>
      <c r="G1045" s="43"/>
      <c r="H1045" s="135"/>
      <c r="I1045" s="42">
        <f>'Dep. Res. Class'!G$250</f>
        <v>70180.251767269947</v>
      </c>
      <c r="J1045" s="135">
        <f t="shared" ref="J1045:X1045" si="670">+J250+J515+J780</f>
        <v>40372.761198691769</v>
      </c>
      <c r="K1045" s="135">
        <f t="shared" si="670"/>
        <v>17007.046950549146</v>
      </c>
      <c r="L1045" s="135">
        <f t="shared" si="670"/>
        <v>597.93363844797045</v>
      </c>
      <c r="M1045" s="135">
        <f t="shared" si="670"/>
        <v>6431.6970877459235</v>
      </c>
      <c r="N1045" s="135">
        <f t="shared" si="670"/>
        <v>5770.8128918351285</v>
      </c>
      <c r="O1045" s="135">
        <f t="shared" si="670"/>
        <v>0</v>
      </c>
      <c r="P1045" s="135">
        <f t="shared" si="670"/>
        <v>0</v>
      </c>
      <c r="Q1045" s="135">
        <f t="shared" si="670"/>
        <v>0</v>
      </c>
      <c r="R1045" s="135">
        <f t="shared" si="670"/>
        <v>0</v>
      </c>
      <c r="S1045" s="135">
        <f t="shared" si="670"/>
        <v>0</v>
      </c>
      <c r="T1045" s="135">
        <f t="shared" si="670"/>
        <v>0</v>
      </c>
      <c r="U1045" s="135">
        <f t="shared" si="670"/>
        <v>0</v>
      </c>
      <c r="V1045" s="135">
        <f t="shared" si="670"/>
        <v>0</v>
      </c>
      <c r="W1045" s="135">
        <f t="shared" si="670"/>
        <v>0</v>
      </c>
      <c r="X1045" s="135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 x14ac:dyDescent="0.2">
      <c r="A1046" s="44">
        <f t="shared" si="630"/>
        <v>1017</v>
      </c>
      <c r="B1046" s="44"/>
      <c r="C1046" s="136">
        <v>39701</v>
      </c>
      <c r="E1046" s="137" t="s">
        <v>307</v>
      </c>
      <c r="G1046" s="43"/>
      <c r="H1046" s="135"/>
      <c r="I1046" s="42">
        <f>'Dep. Res. Class'!G$251</f>
        <v>0</v>
      </c>
      <c r="J1046" s="135">
        <f t="shared" ref="J1046:X1046" si="671">+J251+J516+J781</f>
        <v>0</v>
      </c>
      <c r="K1046" s="135">
        <f t="shared" si="671"/>
        <v>0</v>
      </c>
      <c r="L1046" s="135">
        <f t="shared" si="671"/>
        <v>0</v>
      </c>
      <c r="M1046" s="135">
        <f t="shared" si="671"/>
        <v>0</v>
      </c>
      <c r="N1046" s="135">
        <f t="shared" si="671"/>
        <v>0</v>
      </c>
      <c r="O1046" s="135">
        <f t="shared" si="671"/>
        <v>0</v>
      </c>
      <c r="P1046" s="135">
        <f t="shared" si="671"/>
        <v>0</v>
      </c>
      <c r="Q1046" s="135">
        <f t="shared" si="671"/>
        <v>0</v>
      </c>
      <c r="R1046" s="135">
        <f t="shared" si="671"/>
        <v>0</v>
      </c>
      <c r="S1046" s="135">
        <f t="shared" si="671"/>
        <v>0</v>
      </c>
      <c r="T1046" s="135">
        <f t="shared" si="671"/>
        <v>0</v>
      </c>
      <c r="U1046" s="135">
        <f t="shared" si="671"/>
        <v>0</v>
      </c>
      <c r="V1046" s="135">
        <f t="shared" si="671"/>
        <v>0</v>
      </c>
      <c r="W1046" s="135">
        <f t="shared" si="671"/>
        <v>0</v>
      </c>
      <c r="X1046" s="135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 x14ac:dyDescent="0.2">
      <c r="A1047" s="44">
        <f t="shared" si="630"/>
        <v>1018</v>
      </c>
      <c r="B1047" s="44"/>
      <c r="C1047" s="136">
        <v>39702</v>
      </c>
      <c r="E1047" s="137" t="s">
        <v>308</v>
      </c>
      <c r="G1047" s="43"/>
      <c r="H1047" s="135"/>
      <c r="I1047" s="42">
        <f>'Dep. Res. Class'!G$252</f>
        <v>0</v>
      </c>
      <c r="J1047" s="135">
        <f t="shared" ref="J1047:X1047" si="672">+J252+J517+J782</f>
        <v>0</v>
      </c>
      <c r="K1047" s="135">
        <f t="shared" si="672"/>
        <v>0</v>
      </c>
      <c r="L1047" s="135">
        <f t="shared" si="672"/>
        <v>0</v>
      </c>
      <c r="M1047" s="135">
        <f t="shared" si="672"/>
        <v>0</v>
      </c>
      <c r="N1047" s="135">
        <f t="shared" si="672"/>
        <v>0</v>
      </c>
      <c r="O1047" s="135">
        <f t="shared" si="672"/>
        <v>0</v>
      </c>
      <c r="P1047" s="135">
        <f t="shared" si="672"/>
        <v>0</v>
      </c>
      <c r="Q1047" s="135">
        <f t="shared" si="672"/>
        <v>0</v>
      </c>
      <c r="R1047" s="135">
        <f t="shared" si="672"/>
        <v>0</v>
      </c>
      <c r="S1047" s="135">
        <f t="shared" si="672"/>
        <v>0</v>
      </c>
      <c r="T1047" s="135">
        <f t="shared" si="672"/>
        <v>0</v>
      </c>
      <c r="U1047" s="135">
        <f t="shared" si="672"/>
        <v>0</v>
      </c>
      <c r="V1047" s="135">
        <f t="shared" si="672"/>
        <v>0</v>
      </c>
      <c r="W1047" s="135">
        <f t="shared" si="672"/>
        <v>0</v>
      </c>
      <c r="X1047" s="135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 x14ac:dyDescent="0.2">
      <c r="A1048" s="44">
        <f t="shared" si="630"/>
        <v>1019</v>
      </c>
      <c r="B1048" s="44"/>
      <c r="C1048" s="136">
        <v>39705</v>
      </c>
      <c r="E1048" s="137" t="s">
        <v>309</v>
      </c>
      <c r="G1048" s="43"/>
      <c r="H1048" s="135"/>
      <c r="I1048" s="42">
        <f>'Dep. Res. Class'!G$253</f>
        <v>0</v>
      </c>
      <c r="J1048" s="135">
        <f t="shared" ref="J1048:X1048" si="673">+J253+J518+J783</f>
        <v>0</v>
      </c>
      <c r="K1048" s="135">
        <f t="shared" si="673"/>
        <v>0</v>
      </c>
      <c r="L1048" s="135">
        <f t="shared" si="673"/>
        <v>0</v>
      </c>
      <c r="M1048" s="135">
        <f t="shared" si="673"/>
        <v>0</v>
      </c>
      <c r="N1048" s="135">
        <f t="shared" si="673"/>
        <v>0</v>
      </c>
      <c r="O1048" s="135">
        <f t="shared" si="673"/>
        <v>0</v>
      </c>
      <c r="P1048" s="135">
        <f t="shared" si="673"/>
        <v>0</v>
      </c>
      <c r="Q1048" s="135">
        <f t="shared" si="673"/>
        <v>0</v>
      </c>
      <c r="R1048" s="135">
        <f t="shared" si="673"/>
        <v>0</v>
      </c>
      <c r="S1048" s="135">
        <f t="shared" si="673"/>
        <v>0</v>
      </c>
      <c r="T1048" s="135">
        <f t="shared" si="673"/>
        <v>0</v>
      </c>
      <c r="U1048" s="135">
        <f t="shared" si="673"/>
        <v>0</v>
      </c>
      <c r="V1048" s="135">
        <f t="shared" si="673"/>
        <v>0</v>
      </c>
      <c r="W1048" s="135">
        <f t="shared" si="673"/>
        <v>0</v>
      </c>
      <c r="X1048" s="135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 x14ac:dyDescent="0.2">
      <c r="A1049" s="44">
        <f t="shared" si="630"/>
        <v>1020</v>
      </c>
      <c r="B1049" s="44"/>
      <c r="C1049" s="136">
        <v>39800</v>
      </c>
      <c r="E1049" s="137" t="s">
        <v>310</v>
      </c>
      <c r="G1049" s="43"/>
      <c r="H1049" s="135"/>
      <c r="I1049" s="42">
        <f>'Dep. Res. Class'!G$254</f>
        <v>4861.6702220223542</v>
      </c>
      <c r="J1049" s="135">
        <f t="shared" ref="J1049:X1049" si="674">+J254+J519+J784</f>
        <v>2796.7846503514279</v>
      </c>
      <c r="K1049" s="135">
        <f t="shared" si="674"/>
        <v>1178.1470091930005</v>
      </c>
      <c r="L1049" s="135">
        <f t="shared" si="674"/>
        <v>41.421284358282961</v>
      </c>
      <c r="M1049" s="135">
        <f t="shared" si="674"/>
        <v>445.54970125007623</v>
      </c>
      <c r="N1049" s="135">
        <f t="shared" si="674"/>
        <v>399.76757686956557</v>
      </c>
      <c r="O1049" s="135">
        <f t="shared" si="674"/>
        <v>0</v>
      </c>
      <c r="P1049" s="135">
        <f t="shared" si="674"/>
        <v>0</v>
      </c>
      <c r="Q1049" s="135">
        <f t="shared" si="674"/>
        <v>0</v>
      </c>
      <c r="R1049" s="135">
        <f t="shared" si="674"/>
        <v>0</v>
      </c>
      <c r="S1049" s="135">
        <f t="shared" si="674"/>
        <v>0</v>
      </c>
      <c r="T1049" s="135">
        <f t="shared" si="674"/>
        <v>0</v>
      </c>
      <c r="U1049" s="135">
        <f t="shared" si="674"/>
        <v>0</v>
      </c>
      <c r="V1049" s="135">
        <f t="shared" si="674"/>
        <v>0</v>
      </c>
      <c r="W1049" s="135">
        <f t="shared" si="674"/>
        <v>0</v>
      </c>
      <c r="X1049" s="135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 x14ac:dyDescent="0.2">
      <c r="A1050" s="44">
        <f t="shared" si="630"/>
        <v>1021</v>
      </c>
      <c r="B1050" s="44"/>
      <c r="C1050" s="136">
        <v>39900</v>
      </c>
      <c r="E1050" s="137" t="s">
        <v>311</v>
      </c>
      <c r="G1050" s="43"/>
      <c r="H1050" s="135"/>
      <c r="I1050" s="42">
        <f>'Dep. Res. Class'!G$255</f>
        <v>31780.601101987188</v>
      </c>
      <c r="J1050" s="135">
        <f t="shared" ref="J1050:X1050" si="675">+J255+J520+J785</f>
        <v>18282.502366852383</v>
      </c>
      <c r="K1050" s="135">
        <f t="shared" si="675"/>
        <v>7701.5137655895533</v>
      </c>
      <c r="L1050" s="135">
        <f t="shared" si="675"/>
        <v>270.76976742675475</v>
      </c>
      <c r="M1050" s="135">
        <f t="shared" si="675"/>
        <v>2912.5458288793675</v>
      </c>
      <c r="N1050" s="135">
        <f t="shared" si="675"/>
        <v>2613.2693732391226</v>
      </c>
      <c r="O1050" s="135">
        <f t="shared" si="675"/>
        <v>0</v>
      </c>
      <c r="P1050" s="135">
        <f t="shared" si="675"/>
        <v>0</v>
      </c>
      <c r="Q1050" s="135">
        <f t="shared" si="675"/>
        <v>0</v>
      </c>
      <c r="R1050" s="135">
        <f t="shared" si="675"/>
        <v>0</v>
      </c>
      <c r="S1050" s="135">
        <f t="shared" si="675"/>
        <v>0</v>
      </c>
      <c r="T1050" s="135">
        <f t="shared" si="675"/>
        <v>0</v>
      </c>
      <c r="U1050" s="135">
        <f t="shared" si="675"/>
        <v>0</v>
      </c>
      <c r="V1050" s="135">
        <f t="shared" si="675"/>
        <v>0</v>
      </c>
      <c r="W1050" s="135">
        <f t="shared" si="675"/>
        <v>0</v>
      </c>
      <c r="X1050" s="135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 x14ac:dyDescent="0.2">
      <c r="A1051" s="44">
        <f t="shared" si="630"/>
        <v>1022</v>
      </c>
      <c r="B1051" s="44"/>
      <c r="C1051" s="136">
        <v>39901</v>
      </c>
      <c r="E1051" s="137" t="s">
        <v>312</v>
      </c>
      <c r="G1051" s="43"/>
      <c r="H1051" s="135"/>
      <c r="I1051" s="42">
        <f>'Dep. Res. Class'!G$256</f>
        <v>338150.72958039411</v>
      </c>
      <c r="J1051" s="135">
        <f t="shared" ref="J1051:X1051" si="676">+J256+J521+J786</f>
        <v>194528.77854849165</v>
      </c>
      <c r="K1051" s="135">
        <f t="shared" si="676"/>
        <v>81945.350572513722</v>
      </c>
      <c r="L1051" s="135">
        <f t="shared" si="676"/>
        <v>2881.0340657133002</v>
      </c>
      <c r="M1051" s="135">
        <f t="shared" si="676"/>
        <v>30989.958113482906</v>
      </c>
      <c r="N1051" s="135">
        <f t="shared" si="676"/>
        <v>27805.608280192457</v>
      </c>
      <c r="O1051" s="135">
        <f t="shared" si="676"/>
        <v>0</v>
      </c>
      <c r="P1051" s="135">
        <f t="shared" si="676"/>
        <v>0</v>
      </c>
      <c r="Q1051" s="135">
        <f t="shared" si="676"/>
        <v>0</v>
      </c>
      <c r="R1051" s="135">
        <f t="shared" si="676"/>
        <v>0</v>
      </c>
      <c r="S1051" s="135">
        <f t="shared" si="676"/>
        <v>0</v>
      </c>
      <c r="T1051" s="135">
        <f t="shared" si="676"/>
        <v>0</v>
      </c>
      <c r="U1051" s="135">
        <f t="shared" si="676"/>
        <v>0</v>
      </c>
      <c r="V1051" s="135">
        <f t="shared" si="676"/>
        <v>0</v>
      </c>
      <c r="W1051" s="135">
        <f t="shared" si="676"/>
        <v>0</v>
      </c>
      <c r="X1051" s="135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 x14ac:dyDescent="0.2">
      <c r="A1052" s="44">
        <f t="shared" si="630"/>
        <v>1023</v>
      </c>
      <c r="B1052" s="44"/>
      <c r="C1052" s="136">
        <v>39902</v>
      </c>
      <c r="E1052" s="137" t="s">
        <v>313</v>
      </c>
      <c r="G1052" s="43"/>
      <c r="H1052" s="135"/>
      <c r="I1052" s="42">
        <f>'Dep. Res. Class'!G$257</f>
        <v>77362.850809901312</v>
      </c>
      <c r="J1052" s="135">
        <f t="shared" ref="J1052:X1052" si="677">+J257+J522+J787</f>
        <v>44504.712119810392</v>
      </c>
      <c r="K1052" s="135">
        <f t="shared" si="677"/>
        <v>18747.633455568935</v>
      </c>
      <c r="L1052" s="135">
        <f t="shared" si="677"/>
        <v>659.12916669023889</v>
      </c>
      <c r="M1052" s="135">
        <f t="shared" si="677"/>
        <v>7089.9492339213739</v>
      </c>
      <c r="N1052" s="135">
        <f t="shared" si="677"/>
        <v>6361.4268339103628</v>
      </c>
      <c r="O1052" s="135">
        <f t="shared" si="677"/>
        <v>0</v>
      </c>
      <c r="P1052" s="135">
        <f t="shared" si="677"/>
        <v>0</v>
      </c>
      <c r="Q1052" s="135">
        <f t="shared" si="677"/>
        <v>0</v>
      </c>
      <c r="R1052" s="135">
        <f t="shared" si="677"/>
        <v>0</v>
      </c>
      <c r="S1052" s="135">
        <f t="shared" si="677"/>
        <v>0</v>
      </c>
      <c r="T1052" s="135">
        <f t="shared" si="677"/>
        <v>0</v>
      </c>
      <c r="U1052" s="135">
        <f t="shared" si="677"/>
        <v>0</v>
      </c>
      <c r="V1052" s="135">
        <f t="shared" si="677"/>
        <v>0</v>
      </c>
      <c r="W1052" s="135">
        <f t="shared" si="677"/>
        <v>0</v>
      </c>
      <c r="X1052" s="135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 x14ac:dyDescent="0.2">
      <c r="A1053" s="44">
        <f t="shared" si="630"/>
        <v>1024</v>
      </c>
      <c r="B1053" s="44"/>
      <c r="C1053" s="136">
        <v>39903</v>
      </c>
      <c r="E1053" s="137" t="s">
        <v>314</v>
      </c>
      <c r="G1053" s="43"/>
      <c r="H1053" s="135"/>
      <c r="I1053" s="42">
        <f>'Dep. Res. Class'!G$258</f>
        <v>22964.787364848791</v>
      </c>
      <c r="J1053" s="135">
        <f t="shared" ref="J1053:X1053" si="678">+J258+J523+J788</f>
        <v>13211.008124256561</v>
      </c>
      <c r="K1053" s="135">
        <f t="shared" si="678"/>
        <v>5565.1441408123974</v>
      </c>
      <c r="L1053" s="135">
        <f t="shared" si="678"/>
        <v>195.65929901169088</v>
      </c>
      <c r="M1053" s="135">
        <f t="shared" si="678"/>
        <v>2104.6170724067797</v>
      </c>
      <c r="N1053" s="135">
        <f t="shared" si="678"/>
        <v>1888.3587283613588</v>
      </c>
      <c r="O1053" s="135">
        <f t="shared" si="678"/>
        <v>0</v>
      </c>
      <c r="P1053" s="135">
        <f t="shared" si="678"/>
        <v>0</v>
      </c>
      <c r="Q1053" s="135">
        <f t="shared" si="678"/>
        <v>0</v>
      </c>
      <c r="R1053" s="135">
        <f t="shared" si="678"/>
        <v>0</v>
      </c>
      <c r="S1053" s="135">
        <f t="shared" si="678"/>
        <v>0</v>
      </c>
      <c r="T1053" s="135">
        <f t="shared" si="678"/>
        <v>0</v>
      </c>
      <c r="U1053" s="135">
        <f t="shared" si="678"/>
        <v>0</v>
      </c>
      <c r="V1053" s="135">
        <f t="shared" si="678"/>
        <v>0</v>
      </c>
      <c r="W1053" s="135">
        <f t="shared" si="678"/>
        <v>0</v>
      </c>
      <c r="X1053" s="135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 x14ac:dyDescent="0.2">
      <c r="A1054" s="44">
        <f t="shared" si="630"/>
        <v>1025</v>
      </c>
      <c r="B1054" s="44"/>
      <c r="C1054" s="136">
        <v>39904</v>
      </c>
      <c r="E1054" s="137" t="s">
        <v>315</v>
      </c>
      <c r="G1054" s="43"/>
      <c r="H1054" s="135"/>
      <c r="I1054" s="42">
        <f>'Dep. Res. Class'!G$259</f>
        <v>0</v>
      </c>
      <c r="J1054" s="135">
        <f t="shared" ref="J1054:X1054" si="679">+J259+J524+J789</f>
        <v>0</v>
      </c>
      <c r="K1054" s="135">
        <f t="shared" si="679"/>
        <v>0</v>
      </c>
      <c r="L1054" s="135">
        <f t="shared" si="679"/>
        <v>0</v>
      </c>
      <c r="M1054" s="135">
        <f t="shared" si="679"/>
        <v>0</v>
      </c>
      <c r="N1054" s="135">
        <f t="shared" si="679"/>
        <v>0</v>
      </c>
      <c r="O1054" s="135">
        <f t="shared" si="679"/>
        <v>0</v>
      </c>
      <c r="P1054" s="135">
        <f t="shared" si="679"/>
        <v>0</v>
      </c>
      <c r="Q1054" s="135">
        <f t="shared" si="679"/>
        <v>0</v>
      </c>
      <c r="R1054" s="135">
        <f t="shared" si="679"/>
        <v>0</v>
      </c>
      <c r="S1054" s="135">
        <f t="shared" si="679"/>
        <v>0</v>
      </c>
      <c r="T1054" s="135">
        <f t="shared" si="679"/>
        <v>0</v>
      </c>
      <c r="U1054" s="135">
        <f t="shared" si="679"/>
        <v>0</v>
      </c>
      <c r="V1054" s="135">
        <f t="shared" si="679"/>
        <v>0</v>
      </c>
      <c r="W1054" s="135">
        <f t="shared" si="679"/>
        <v>0</v>
      </c>
      <c r="X1054" s="135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 x14ac:dyDescent="0.2">
      <c r="A1055" s="44">
        <f t="shared" si="630"/>
        <v>1026</v>
      </c>
      <c r="B1055" s="44"/>
      <c r="C1055" s="136">
        <v>39905</v>
      </c>
      <c r="E1055" s="137" t="s">
        <v>316</v>
      </c>
      <c r="G1055" s="43"/>
      <c r="H1055" s="135"/>
      <c r="I1055" s="42">
        <f>'Dep. Res. Class'!G$260</f>
        <v>0</v>
      </c>
      <c r="J1055" s="135">
        <f t="shared" ref="J1055:X1055" si="680">+J260+J525+J790</f>
        <v>0</v>
      </c>
      <c r="K1055" s="135">
        <f t="shared" si="680"/>
        <v>0</v>
      </c>
      <c r="L1055" s="135">
        <f t="shared" si="680"/>
        <v>0</v>
      </c>
      <c r="M1055" s="135">
        <f t="shared" si="680"/>
        <v>0</v>
      </c>
      <c r="N1055" s="135">
        <f t="shared" si="680"/>
        <v>0</v>
      </c>
      <c r="O1055" s="135">
        <f t="shared" si="680"/>
        <v>0</v>
      </c>
      <c r="P1055" s="135">
        <f t="shared" si="680"/>
        <v>0</v>
      </c>
      <c r="Q1055" s="135">
        <f t="shared" si="680"/>
        <v>0</v>
      </c>
      <c r="R1055" s="135">
        <f t="shared" si="680"/>
        <v>0</v>
      </c>
      <c r="S1055" s="135">
        <f t="shared" si="680"/>
        <v>0</v>
      </c>
      <c r="T1055" s="135">
        <f t="shared" si="680"/>
        <v>0</v>
      </c>
      <c r="U1055" s="135">
        <f t="shared" si="680"/>
        <v>0</v>
      </c>
      <c r="V1055" s="135">
        <f t="shared" si="680"/>
        <v>0</v>
      </c>
      <c r="W1055" s="135">
        <f t="shared" si="680"/>
        <v>0</v>
      </c>
      <c r="X1055" s="135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 x14ac:dyDescent="0.2">
      <c r="A1056" s="44">
        <f t="shared" si="630"/>
        <v>1027</v>
      </c>
      <c r="B1056" s="44"/>
      <c r="C1056" s="136">
        <v>39906</v>
      </c>
      <c r="E1056" s="137" t="s">
        <v>317</v>
      </c>
      <c r="G1056" s="43"/>
      <c r="H1056" s="135"/>
      <c r="I1056" s="42">
        <f>'Dep. Res. Class'!G$261</f>
        <v>43877.294659206986</v>
      </c>
      <c r="J1056" s="135">
        <f t="shared" ref="J1056:X1056" si="681">+J261+J526+J791</f>
        <v>25241.396186426184</v>
      </c>
      <c r="K1056" s="135">
        <f t="shared" si="681"/>
        <v>10632.95145772375</v>
      </c>
      <c r="L1056" s="135">
        <f t="shared" si="681"/>
        <v>373.83323342634287</v>
      </c>
      <c r="M1056" s="135">
        <f t="shared" si="681"/>
        <v>4021.1521214491272</v>
      </c>
      <c r="N1056" s="135">
        <f t="shared" si="681"/>
        <v>3607.9616601815769</v>
      </c>
      <c r="O1056" s="135">
        <f t="shared" si="681"/>
        <v>0</v>
      </c>
      <c r="P1056" s="135">
        <f t="shared" si="681"/>
        <v>0</v>
      </c>
      <c r="Q1056" s="135">
        <f t="shared" si="681"/>
        <v>0</v>
      </c>
      <c r="R1056" s="135">
        <f t="shared" si="681"/>
        <v>0</v>
      </c>
      <c r="S1056" s="135">
        <f t="shared" si="681"/>
        <v>0</v>
      </c>
      <c r="T1056" s="135">
        <f t="shared" si="681"/>
        <v>0</v>
      </c>
      <c r="U1056" s="135">
        <f t="shared" si="681"/>
        <v>0</v>
      </c>
      <c r="V1056" s="135">
        <f t="shared" si="681"/>
        <v>0</v>
      </c>
      <c r="W1056" s="135">
        <f t="shared" si="681"/>
        <v>0</v>
      </c>
      <c r="X1056" s="135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 x14ac:dyDescent="0.2">
      <c r="A1057" s="44">
        <f t="shared" si="630"/>
        <v>1028</v>
      </c>
      <c r="B1057" s="44"/>
      <c r="C1057" s="136">
        <v>39907</v>
      </c>
      <c r="E1057" s="137" t="s">
        <v>318</v>
      </c>
      <c r="G1057" s="43"/>
      <c r="H1057" s="135"/>
      <c r="I1057" s="42">
        <f>'Dep. Res. Class'!G$262</f>
        <v>10170.621695646569</v>
      </c>
      <c r="J1057" s="135">
        <f t="shared" ref="J1057:X1057" si="682">+J262+J527+J792</f>
        <v>5850.8778555290382</v>
      </c>
      <c r="K1057" s="135">
        <f t="shared" si="682"/>
        <v>2464.6853828302205</v>
      </c>
      <c r="L1057" s="135">
        <f t="shared" si="682"/>
        <v>86.653391554117917</v>
      </c>
      <c r="M1057" s="135">
        <f t="shared" si="682"/>
        <v>932.09067071148536</v>
      </c>
      <c r="N1057" s="135">
        <f t="shared" si="682"/>
        <v>836.3143950217044</v>
      </c>
      <c r="O1057" s="135">
        <f t="shared" si="682"/>
        <v>0</v>
      </c>
      <c r="P1057" s="135">
        <f t="shared" si="682"/>
        <v>0</v>
      </c>
      <c r="Q1057" s="135">
        <f t="shared" si="682"/>
        <v>0</v>
      </c>
      <c r="R1057" s="135">
        <f t="shared" si="682"/>
        <v>0</v>
      </c>
      <c r="S1057" s="135">
        <f t="shared" si="682"/>
        <v>0</v>
      </c>
      <c r="T1057" s="135">
        <f t="shared" si="682"/>
        <v>0</v>
      </c>
      <c r="U1057" s="135">
        <f t="shared" si="682"/>
        <v>0</v>
      </c>
      <c r="V1057" s="135">
        <f t="shared" si="682"/>
        <v>0</v>
      </c>
      <c r="W1057" s="135">
        <f t="shared" si="682"/>
        <v>0</v>
      </c>
      <c r="X1057" s="135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 x14ac:dyDescent="0.2">
      <c r="A1058" s="44">
        <f t="shared" si="630"/>
        <v>1029</v>
      </c>
      <c r="B1058" s="44"/>
      <c r="C1058" s="136">
        <v>39908</v>
      </c>
      <c r="E1058" s="137" t="s">
        <v>319</v>
      </c>
      <c r="G1058" s="43"/>
      <c r="H1058" s="135"/>
      <c r="I1058" s="42">
        <f>'Dep. Res. Class'!G$263</f>
        <v>2050478.2400623953</v>
      </c>
      <c r="J1058" s="135">
        <f t="shared" ref="J1058:X1058" si="683">+J263+J528+J793</f>
        <v>1179583.5187892655</v>
      </c>
      <c r="K1058" s="135">
        <f t="shared" si="683"/>
        <v>496900.17949015275</v>
      </c>
      <c r="L1058" s="135">
        <f t="shared" si="683"/>
        <v>17470.013055876403</v>
      </c>
      <c r="M1058" s="135">
        <f t="shared" si="683"/>
        <v>187916.89389815251</v>
      </c>
      <c r="N1058" s="135">
        <f t="shared" si="683"/>
        <v>168607.63482894789</v>
      </c>
      <c r="O1058" s="135">
        <f t="shared" si="683"/>
        <v>0</v>
      </c>
      <c r="P1058" s="135">
        <f t="shared" si="683"/>
        <v>0</v>
      </c>
      <c r="Q1058" s="135">
        <f t="shared" si="683"/>
        <v>0</v>
      </c>
      <c r="R1058" s="135">
        <f t="shared" si="683"/>
        <v>0</v>
      </c>
      <c r="S1058" s="135">
        <f t="shared" si="683"/>
        <v>0</v>
      </c>
      <c r="T1058" s="135">
        <f t="shared" si="683"/>
        <v>0</v>
      </c>
      <c r="U1058" s="135">
        <f t="shared" si="683"/>
        <v>0</v>
      </c>
      <c r="V1058" s="135">
        <f t="shared" si="683"/>
        <v>0</v>
      </c>
      <c r="W1058" s="135">
        <f t="shared" si="683"/>
        <v>0</v>
      </c>
      <c r="X1058" s="135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 x14ac:dyDescent="0.2">
      <c r="A1059" s="44">
        <f t="shared" si="630"/>
        <v>1030</v>
      </c>
      <c r="B1059" s="44"/>
      <c r="C1059" s="136">
        <v>39909</v>
      </c>
      <c r="E1059" s="137" t="s">
        <v>320</v>
      </c>
      <c r="G1059" s="43"/>
      <c r="H1059" s="135"/>
      <c r="I1059" s="42">
        <f>'Dep. Res. Class'!G$264</f>
        <v>4864.7289079207949</v>
      </c>
      <c r="J1059" s="135">
        <f t="shared" ref="J1059:X1059" si="684">+J264+J529+J794</f>
        <v>2798.544227899954</v>
      </c>
      <c r="K1059" s="135">
        <f t="shared" si="684"/>
        <v>1178.8882321634489</v>
      </c>
      <c r="L1059" s="135">
        <f t="shared" si="684"/>
        <v>41.44734427032472</v>
      </c>
      <c r="M1059" s="135">
        <f t="shared" si="684"/>
        <v>445.8300157358459</v>
      </c>
      <c r="N1059" s="135">
        <f t="shared" si="684"/>
        <v>400.01908785122077</v>
      </c>
      <c r="O1059" s="135">
        <f t="shared" si="684"/>
        <v>0</v>
      </c>
      <c r="P1059" s="135">
        <f t="shared" si="684"/>
        <v>0</v>
      </c>
      <c r="Q1059" s="135">
        <f t="shared" si="684"/>
        <v>0</v>
      </c>
      <c r="R1059" s="135">
        <f t="shared" si="684"/>
        <v>0</v>
      </c>
      <c r="S1059" s="135">
        <f t="shared" si="684"/>
        <v>0</v>
      </c>
      <c r="T1059" s="135">
        <f t="shared" si="684"/>
        <v>0</v>
      </c>
      <c r="U1059" s="135">
        <f t="shared" si="684"/>
        <v>0</v>
      </c>
      <c r="V1059" s="135">
        <f t="shared" si="684"/>
        <v>0</v>
      </c>
      <c r="W1059" s="135">
        <f t="shared" si="684"/>
        <v>0</v>
      </c>
      <c r="X1059" s="135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 x14ac:dyDescent="0.2">
      <c r="A1060" s="44">
        <f t="shared" si="630"/>
        <v>1031</v>
      </c>
      <c r="B1060" s="44"/>
      <c r="C1060" s="136">
        <v>39924</v>
      </c>
      <c r="E1060" s="137" t="s">
        <v>321</v>
      </c>
      <c r="G1060" s="43"/>
      <c r="H1060" s="135"/>
      <c r="I1060" s="42">
        <f>'Dep. Res. Class'!G$265</f>
        <v>0</v>
      </c>
      <c r="J1060" s="135">
        <f t="shared" ref="J1060:X1060" si="685">+J265+J530+J795</f>
        <v>0</v>
      </c>
      <c r="K1060" s="135">
        <f t="shared" si="685"/>
        <v>0</v>
      </c>
      <c r="L1060" s="135">
        <f t="shared" si="685"/>
        <v>0</v>
      </c>
      <c r="M1060" s="135">
        <f t="shared" si="685"/>
        <v>0</v>
      </c>
      <c r="N1060" s="135">
        <f t="shared" si="685"/>
        <v>0</v>
      </c>
      <c r="O1060" s="135">
        <f t="shared" si="685"/>
        <v>0</v>
      </c>
      <c r="P1060" s="135">
        <f t="shared" si="685"/>
        <v>0</v>
      </c>
      <c r="Q1060" s="135">
        <f t="shared" si="685"/>
        <v>0</v>
      </c>
      <c r="R1060" s="135">
        <f t="shared" si="685"/>
        <v>0</v>
      </c>
      <c r="S1060" s="135">
        <f t="shared" si="685"/>
        <v>0</v>
      </c>
      <c r="T1060" s="135">
        <f t="shared" si="685"/>
        <v>0</v>
      </c>
      <c r="U1060" s="135">
        <f t="shared" si="685"/>
        <v>0</v>
      </c>
      <c r="V1060" s="135">
        <f t="shared" si="685"/>
        <v>0</v>
      </c>
      <c r="W1060" s="135">
        <f t="shared" si="685"/>
        <v>0</v>
      </c>
      <c r="X1060" s="135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 x14ac:dyDescent="0.2">
      <c r="A1061" s="44">
        <f t="shared" si="630"/>
        <v>1032</v>
      </c>
      <c r="B1061" s="44"/>
      <c r="C1061" s="146"/>
      <c r="E1061" s="137" t="s">
        <v>355</v>
      </c>
      <c r="G1061" s="43"/>
      <c r="H1061" s="135"/>
      <c r="I1061" s="42">
        <f>'Dep. Res. Class'!G$266</f>
        <v>0</v>
      </c>
      <c r="J1061" s="135">
        <f t="shared" ref="J1061:X1061" si="686">+J266+J531+J796</f>
        <v>0</v>
      </c>
      <c r="K1061" s="135">
        <f t="shared" si="686"/>
        <v>0</v>
      </c>
      <c r="L1061" s="135">
        <f t="shared" si="686"/>
        <v>0</v>
      </c>
      <c r="M1061" s="135">
        <f t="shared" si="686"/>
        <v>0</v>
      </c>
      <c r="N1061" s="135">
        <f t="shared" si="686"/>
        <v>0</v>
      </c>
      <c r="O1061" s="135">
        <f t="shared" si="686"/>
        <v>0</v>
      </c>
      <c r="P1061" s="135">
        <f t="shared" si="686"/>
        <v>0</v>
      </c>
      <c r="Q1061" s="135">
        <f t="shared" si="686"/>
        <v>0</v>
      </c>
      <c r="R1061" s="135">
        <f t="shared" si="686"/>
        <v>0</v>
      </c>
      <c r="S1061" s="135">
        <f t="shared" si="686"/>
        <v>0</v>
      </c>
      <c r="T1061" s="135">
        <f t="shared" si="686"/>
        <v>0</v>
      </c>
      <c r="U1061" s="135">
        <f t="shared" si="686"/>
        <v>0</v>
      </c>
      <c r="V1061" s="135">
        <f t="shared" si="686"/>
        <v>0</v>
      </c>
      <c r="W1061" s="135">
        <f t="shared" si="686"/>
        <v>0</v>
      </c>
      <c r="X1061" s="135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 x14ac:dyDescent="0.2">
      <c r="A1062" s="44">
        <f>A1061+1</f>
        <v>1033</v>
      </c>
      <c r="B1062" s="44"/>
      <c r="C1062" s="44"/>
      <c r="D1062" s="44"/>
      <c r="E1062" s="137"/>
      <c r="G1062" s="43"/>
      <c r="H1062" s="135"/>
      <c r="I1062" s="42"/>
      <c r="J1062" s="135"/>
      <c r="K1062" s="135"/>
      <c r="L1062" s="135"/>
      <c r="M1062" s="135"/>
      <c r="N1062" s="135"/>
      <c r="O1062" s="135"/>
      <c r="P1062" s="135"/>
      <c r="Q1062" s="135"/>
      <c r="R1062" s="135"/>
      <c r="S1062" s="135"/>
      <c r="T1062" s="135"/>
      <c r="U1062" s="135"/>
      <c r="V1062" s="135"/>
      <c r="W1062" s="135"/>
      <c r="X1062" s="135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 x14ac:dyDescent="0.2">
      <c r="A1063" s="44">
        <f>A1062+1</f>
        <v>1034</v>
      </c>
      <c r="B1063" s="44"/>
      <c r="C1063" s="44"/>
      <c r="D1063" s="44" t="s">
        <v>149</v>
      </c>
      <c r="E1063" s="44"/>
      <c r="G1063" s="43"/>
      <c r="H1063" s="44"/>
      <c r="I1063" s="42">
        <f>'Dep. Res. Class'!G$268</f>
        <v>3020151.4851876339</v>
      </c>
      <c r="J1063" s="135">
        <f>SUM(J1027:J1061)</f>
        <v>1737409.7644975982</v>
      </c>
      <c r="K1063" s="135">
        <f t="shared" ref="K1063:X1063" si="687">SUM(K1027:K1061)</f>
        <v>731884.77973388322</v>
      </c>
      <c r="L1063" s="135">
        <f t="shared" si="687"/>
        <v>25731.599997543468</v>
      </c>
      <c r="M1063" s="135">
        <f t="shared" si="687"/>
        <v>276782.98413987667</v>
      </c>
      <c r="N1063" s="135">
        <f t="shared" si="687"/>
        <v>248342.35681873211</v>
      </c>
      <c r="O1063" s="135">
        <f t="shared" si="687"/>
        <v>0</v>
      </c>
      <c r="P1063" s="135">
        <f t="shared" si="687"/>
        <v>0</v>
      </c>
      <c r="Q1063" s="135">
        <f t="shared" si="687"/>
        <v>0</v>
      </c>
      <c r="R1063" s="135">
        <f t="shared" si="687"/>
        <v>0</v>
      </c>
      <c r="S1063" s="135">
        <f t="shared" si="687"/>
        <v>0</v>
      </c>
      <c r="T1063" s="135">
        <f t="shared" si="687"/>
        <v>0</v>
      </c>
      <c r="U1063" s="135">
        <f t="shared" si="687"/>
        <v>0</v>
      </c>
      <c r="V1063" s="135">
        <f t="shared" si="687"/>
        <v>0</v>
      </c>
      <c r="W1063" s="135">
        <f t="shared" si="687"/>
        <v>0</v>
      </c>
      <c r="X1063" s="135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 x14ac:dyDescent="0.2">
      <c r="A1064" s="44">
        <f>A1063+1</f>
        <v>1035</v>
      </c>
      <c r="B1064" s="44"/>
      <c r="C1064" s="44"/>
      <c r="D1064" s="44"/>
      <c r="E1064" s="44"/>
      <c r="G1064" s="43"/>
      <c r="H1064" s="135"/>
      <c r="I1064" s="42"/>
      <c r="J1064" s="135"/>
      <c r="K1064" s="135"/>
      <c r="L1064" s="135"/>
      <c r="M1064" s="135"/>
      <c r="N1064" s="135"/>
      <c r="O1064" s="135"/>
      <c r="P1064" s="135"/>
      <c r="Q1064" s="135"/>
      <c r="R1064" s="135"/>
      <c r="S1064" s="135"/>
      <c r="T1064" s="135"/>
      <c r="U1064" s="135"/>
      <c r="V1064" s="135"/>
      <c r="W1064" s="135"/>
      <c r="X1064" s="135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 x14ac:dyDescent="0.2">
      <c r="A1065" s="44">
        <f>A1064+1</f>
        <v>1036</v>
      </c>
      <c r="B1065" s="44"/>
      <c r="C1065" s="44"/>
      <c r="D1065" s="44" t="s">
        <v>125</v>
      </c>
      <c r="E1065" s="44"/>
      <c r="G1065" s="43"/>
      <c r="H1065" s="44"/>
      <c r="I1065" s="42">
        <f>'Dep. Res. Class'!G$270</f>
        <v>193880767.65794417</v>
      </c>
      <c r="J1065" s="42">
        <f>J929+J939+J979+J1021+J1063</f>
        <v>111181096.33914833</v>
      </c>
      <c r="K1065" s="42">
        <f t="shared" ref="K1065:X1065" si="688">K929+K939+K979+K1021+K1063</f>
        <v>51260662.605652064</v>
      </c>
      <c r="L1065" s="42">
        <f t="shared" si="688"/>
        <v>1464962.6624851355</v>
      </c>
      <c r="M1065" s="42">
        <f t="shared" si="688"/>
        <v>15859216.373515204</v>
      </c>
      <c r="N1065" s="42">
        <f t="shared" si="688"/>
        <v>14114829.677143432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 x14ac:dyDescent="0.2">
      <c r="I1069" s="130">
        <f>COUNTIFS(I6:I1066,"&gt;0",G6:G1066,"&lt;99")</f>
        <v>246</v>
      </c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90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 x14ac:dyDescent="0.2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 x14ac:dyDescent="0.2">
      <c r="A2" s="1" t="str">
        <f>Summary!A2</f>
        <v>Class Cost of Service - Demand Only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 x14ac:dyDescent="0.2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 x14ac:dyDescent="0.2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 x14ac:dyDescent="0.2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 x14ac:dyDescent="0.2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 x14ac:dyDescent="0.2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 x14ac:dyDescent="0.2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 x14ac:dyDescent="0.2">
      <c r="A10" s="131" t="s">
        <v>290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545</v>
      </c>
      <c r="K10" s="3" t="s">
        <v>545</v>
      </c>
      <c r="L10" s="68" t="s">
        <v>546</v>
      </c>
      <c r="M10" s="68" t="s">
        <v>546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 x14ac:dyDescent="0.2">
      <c r="A11" s="132" t="s">
        <v>289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467</v>
      </c>
      <c r="J11" s="68" t="s">
        <v>547</v>
      </c>
      <c r="K11" s="68" t="s">
        <v>548</v>
      </c>
      <c r="L11" s="68" t="s">
        <v>547</v>
      </c>
      <c r="M11" s="68" t="s">
        <v>548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 x14ac:dyDescent="0.2">
      <c r="A12" s="1">
        <v>1</v>
      </c>
      <c r="B12" s="1"/>
      <c r="C12" s="1" t="s">
        <v>150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 x14ac:dyDescent="0.2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 x14ac:dyDescent="0.2">
      <c r="A14" s="1">
        <f t="shared" si="0"/>
        <v>3</v>
      </c>
      <c r="B14" s="1"/>
      <c r="D14" s="1" t="s">
        <v>359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-39664.785428173163</v>
      </c>
      <c r="I14" s="11">
        <f t="shared" ref="I14:I24" si="2">$H14*VLOOKUP($F14,alloc,6)</f>
        <v>-31233.263086740764</v>
      </c>
      <c r="J14" s="11">
        <f t="shared" ref="J14:J24" si="3">$H14*VLOOKUP($F14,alloc,7)</f>
        <v>-8136.0097507996861</v>
      </c>
      <c r="K14" s="11">
        <f t="shared" ref="K14:K24" si="4">$H14*VLOOKUP($F14,alloc,8)</f>
        <v>-27.001810484427683</v>
      </c>
      <c r="L14" s="11">
        <f t="shared" ref="L14:L24" si="5">$H14*VLOOKUP($F14,alloc,9)</f>
        <v>-171.445469714285</v>
      </c>
      <c r="M14" s="11">
        <f t="shared" ref="M14:M24" si="6">$H14*VLOOKUP($F14,alloc,10)</f>
        <v>-97.065310434004928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 x14ac:dyDescent="0.2">
      <c r="A15" s="1">
        <f t="shared" si="0"/>
        <v>4</v>
      </c>
      <c r="B15" s="1"/>
      <c r="D15" s="1" t="s">
        <v>357</v>
      </c>
      <c r="F15" s="25">
        <v>7.2</v>
      </c>
      <c r="G15" s="11" t="str">
        <f t="shared" si="1"/>
        <v>Allocated O&amp;M Expenses - Cust</v>
      </c>
      <c r="H15" s="2">
        <f>'Oth. RB Class.'!I$15</f>
        <v>51290.887541283511</v>
      </c>
      <c r="I15" s="11">
        <f t="shared" si="2"/>
        <v>40388.010857396046</v>
      </c>
      <c r="J15" s="11">
        <f t="shared" si="3"/>
        <v>10520.746719246086</v>
      </c>
      <c r="K15" s="11">
        <f t="shared" si="4"/>
        <v>34.916281785407769</v>
      </c>
      <c r="L15" s="11">
        <f t="shared" si="5"/>
        <v>221.69766485946994</v>
      </c>
      <c r="M15" s="11">
        <f t="shared" si="6"/>
        <v>125.51601799651074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 x14ac:dyDescent="0.2">
      <c r="A16" s="1">
        <f t="shared" si="0"/>
        <v>5</v>
      </c>
      <c r="B16" s="1"/>
      <c r="D16" s="1" t="s">
        <v>358</v>
      </c>
      <c r="F16" s="25">
        <v>7.2</v>
      </c>
      <c r="G16" s="11" t="str">
        <f t="shared" si="1"/>
        <v>Allocated O&amp;M Expenses - Cust</v>
      </c>
      <c r="H16" s="2">
        <f>'Oth. RB Class.'!I$16</f>
        <v>-5.1066233594772576E-5</v>
      </c>
      <c r="I16" s="11">
        <f t="shared" si="2"/>
        <v>-4.0211111480805271E-5</v>
      </c>
      <c r="J16" s="11">
        <f t="shared" si="3"/>
        <v>-1.0474665877521165E-5</v>
      </c>
      <c r="K16" s="11">
        <f t="shared" si="4"/>
        <v>-3.4763348567118929E-8</v>
      </c>
      <c r="L16" s="11">
        <f t="shared" si="5"/>
        <v>-2.2072662969649189E-7</v>
      </c>
      <c r="M16" s="11">
        <f t="shared" si="6"/>
        <v>-1.2496625818253681E-7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 x14ac:dyDescent="0.2">
      <c r="A17" s="1">
        <f t="shared" si="0"/>
        <v>6</v>
      </c>
      <c r="B17" s="1"/>
      <c r="D17" s="1" t="s">
        <v>364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 x14ac:dyDescent="0.2">
      <c r="A18" s="1">
        <f t="shared" si="0"/>
        <v>7</v>
      </c>
      <c r="B18" s="1"/>
      <c r="D18" s="1" t="s">
        <v>154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 x14ac:dyDescent="0.2">
      <c r="A19" s="1">
        <f t="shared" si="0"/>
        <v>8</v>
      </c>
      <c r="B19" s="1"/>
      <c r="D19" s="1" t="s">
        <v>360</v>
      </c>
      <c r="F19" s="25">
        <v>7.2</v>
      </c>
      <c r="G19" s="11" t="str">
        <f t="shared" si="1"/>
        <v>Allocated O&amp;M Expenses - Cust</v>
      </c>
      <c r="H19" s="2">
        <f>'Oth. RB Class.'!I$19</f>
        <v>0</v>
      </c>
      <c r="I19" s="11">
        <f t="shared" si="2"/>
        <v>0</v>
      </c>
      <c r="J19" s="11">
        <f t="shared" si="3"/>
        <v>0</v>
      </c>
      <c r="K19" s="11">
        <f t="shared" si="4"/>
        <v>0</v>
      </c>
      <c r="L19" s="11">
        <f t="shared" si="5"/>
        <v>0</v>
      </c>
      <c r="M19" s="11">
        <f t="shared" si="6"/>
        <v>0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 x14ac:dyDescent="0.2">
      <c r="A20" s="1">
        <f t="shared" si="0"/>
        <v>9</v>
      </c>
      <c r="B20" s="1"/>
      <c r="D20" s="1" t="s">
        <v>361</v>
      </c>
      <c r="F20" s="25">
        <v>7.2</v>
      </c>
      <c r="G20" s="11" t="str">
        <f t="shared" si="1"/>
        <v>Allocated O&amp;M Expenses - Cust</v>
      </c>
      <c r="H20" s="2">
        <f>'Oth. RB Class.'!I$20</f>
        <v>0</v>
      </c>
      <c r="I20" s="11">
        <f t="shared" si="2"/>
        <v>0</v>
      </c>
      <c r="J20" s="11">
        <f t="shared" si="3"/>
        <v>0</v>
      </c>
      <c r="K20" s="11">
        <f t="shared" si="4"/>
        <v>0</v>
      </c>
      <c r="L20" s="11">
        <f t="shared" si="5"/>
        <v>0</v>
      </c>
      <c r="M20" s="11">
        <f t="shared" si="6"/>
        <v>0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 x14ac:dyDescent="0.2">
      <c r="A21" s="1">
        <f t="shared" si="0"/>
        <v>10</v>
      </c>
      <c r="B21" s="1"/>
      <c r="D21" s="1" t="s">
        <v>362</v>
      </c>
      <c r="F21" s="25">
        <v>7.2</v>
      </c>
      <c r="G21" s="11" t="str">
        <f t="shared" si="1"/>
        <v>Allocated O&amp;M Expenses - Cust</v>
      </c>
      <c r="H21" s="2">
        <f>'Oth. RB Class.'!I$21</f>
        <v>0</v>
      </c>
      <c r="I21" s="11">
        <f t="shared" si="2"/>
        <v>0</v>
      </c>
      <c r="J21" s="11">
        <f t="shared" si="3"/>
        <v>0</v>
      </c>
      <c r="K21" s="11">
        <f t="shared" si="4"/>
        <v>0</v>
      </c>
      <c r="L21" s="11">
        <f t="shared" si="5"/>
        <v>0</v>
      </c>
      <c r="M21" s="11">
        <f t="shared" si="6"/>
        <v>0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 x14ac:dyDescent="0.2">
      <c r="A22" s="1">
        <f t="shared" si="0"/>
        <v>11</v>
      </c>
      <c r="B22" s="1"/>
      <c r="D22" s="1" t="s">
        <v>363</v>
      </c>
      <c r="F22" s="25">
        <v>7.2</v>
      </c>
      <c r="G22" s="11" t="str">
        <f t="shared" si="1"/>
        <v>Allocated O&amp;M Expenses - Cust</v>
      </c>
      <c r="H22" s="2">
        <f>'Oth. RB Class.'!I$22</f>
        <v>0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11">
        <f t="shared" si="5"/>
        <v>0</v>
      </c>
      <c r="M22" s="11">
        <f t="shared" si="6"/>
        <v>0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 x14ac:dyDescent="0.2">
      <c r="A23" s="1">
        <f t="shared" si="0"/>
        <v>12</v>
      </c>
      <c r="B23" s="1"/>
      <c r="D23" s="1" t="s">
        <v>142</v>
      </c>
      <c r="F23" s="25">
        <v>7.2</v>
      </c>
      <c r="G23" s="11" t="str">
        <f t="shared" si="1"/>
        <v>Allocated O&amp;M Expenses - Cust</v>
      </c>
      <c r="H23" s="2">
        <f>'Oth. RB Class.'!I$23</f>
        <v>265609.15172299737</v>
      </c>
      <c r="I23" s="11">
        <f t="shared" si="2"/>
        <v>209148.75561429455</v>
      </c>
      <c r="J23" s="11">
        <f t="shared" si="3"/>
        <v>54481.541372086242</v>
      </c>
      <c r="K23" s="11">
        <f t="shared" si="4"/>
        <v>180.8134822950507</v>
      </c>
      <c r="L23" s="11">
        <f t="shared" si="5"/>
        <v>1148.0582911515673</v>
      </c>
      <c r="M23" s="11">
        <f t="shared" si="6"/>
        <v>649.98296316998051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 x14ac:dyDescent="0.2">
      <c r="A24" s="1">
        <f t="shared" si="0"/>
        <v>13</v>
      </c>
      <c r="B24" s="1"/>
      <c r="D24" s="1" t="s">
        <v>465</v>
      </c>
      <c r="F24" s="25">
        <v>7.2</v>
      </c>
      <c r="G24" s="11" t="str">
        <f t="shared" si="1"/>
        <v>Allocated O&amp;M Expenses - Cust</v>
      </c>
      <c r="H24" s="2">
        <f>'Oth. RB Class.'!I$24</f>
        <v>-3257102.8866425315</v>
      </c>
      <c r="I24" s="11">
        <f t="shared" si="2"/>
        <v>-2564742.2584273471</v>
      </c>
      <c r="J24" s="11">
        <f t="shared" si="3"/>
        <v>-668094.39554560417</v>
      </c>
      <c r="K24" s="11">
        <f t="shared" si="4"/>
        <v>-2217.2734309293996</v>
      </c>
      <c r="L24" s="11">
        <f t="shared" si="5"/>
        <v>-14078.370228912172</v>
      </c>
      <c r="M24" s="11">
        <f t="shared" si="6"/>
        <v>-7970.5890097389556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 x14ac:dyDescent="0.2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 x14ac:dyDescent="0.2">
      <c r="A26" s="1">
        <f t="shared" si="0"/>
        <v>15</v>
      </c>
      <c r="B26" s="1"/>
      <c r="C26" s="1" t="s">
        <v>151</v>
      </c>
      <c r="D26" s="1"/>
      <c r="F26" s="20"/>
      <c r="H26" s="2">
        <f>'Oth. RB Class.'!I$26</f>
        <v>-2979867.6328574899</v>
      </c>
      <c r="I26" s="2">
        <f>SUM(I14:I24)</f>
        <v>-2346438.7550826082</v>
      </c>
      <c r="J26" s="2">
        <f t="shared" ref="J26:W26" si="19">SUM(J14:J24)</f>
        <v>-611228.1172155462</v>
      </c>
      <c r="K26" s="2">
        <f t="shared" si="19"/>
        <v>-2028.5454773681322</v>
      </c>
      <c r="L26" s="2">
        <f t="shared" si="19"/>
        <v>-12880.059742836147</v>
      </c>
      <c r="M26" s="2">
        <f t="shared" si="19"/>
        <v>-7292.1553391314355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 x14ac:dyDescent="0.2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 x14ac:dyDescent="0.2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 x14ac:dyDescent="0.2">
      <c r="A29" s="1">
        <f t="shared" si="0"/>
        <v>18</v>
      </c>
      <c r="B29" s="1"/>
      <c r="C29" s="1" t="s">
        <v>152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 x14ac:dyDescent="0.2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 x14ac:dyDescent="0.2">
      <c r="A31" s="1">
        <f t="shared" si="0"/>
        <v>20</v>
      </c>
      <c r="B31" s="1"/>
      <c r="C31" s="1"/>
      <c r="D31" s="1" t="s">
        <v>365</v>
      </c>
      <c r="F31" s="25">
        <v>2</v>
      </c>
      <c r="G31" s="11" t="str">
        <f t="shared" ref="G31:G39" si="20">VLOOKUP($F31,alloc,3)</f>
        <v>Bills</v>
      </c>
      <c r="H31" s="2">
        <f>'Oth. RB Class.'!I$31</f>
        <v>-747234.0933333335</v>
      </c>
      <c r="I31" s="11">
        <f t="shared" ref="I31:I39" si="21">$H31*VLOOKUP($F31,alloc,6)</f>
        <v>-665436.10975599207</v>
      </c>
      <c r="J31" s="11">
        <f t="shared" ref="J31:J39" si="22">$H31*VLOOKUP($F31,alloc,7)</f>
        <v>-80951.289327195715</v>
      </c>
      <c r="K31" s="11">
        <f t="shared" ref="K31:K39" si="23">$H31*VLOOKUP($F31,alloc,8)</f>
        <v>-41.138073123118851</v>
      </c>
      <c r="L31" s="11">
        <f t="shared" ref="L31:L39" si="24">$H31*VLOOKUP($F31,alloc,9)</f>
        <v>-514.41673558054754</v>
      </c>
      <c r="M31" s="11">
        <f t="shared" ref="M31:M39" si="25">$H31*VLOOKUP($F31,alloc,10)</f>
        <v>-291.1394414420451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 x14ac:dyDescent="0.2">
      <c r="A32" s="1">
        <f t="shared" si="0"/>
        <v>21</v>
      </c>
      <c r="B32" s="1"/>
      <c r="C32" s="1"/>
      <c r="D32" s="1" t="s">
        <v>366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 x14ac:dyDescent="0.2">
      <c r="A33" s="1">
        <f t="shared" si="0"/>
        <v>22</v>
      </c>
      <c r="B33" s="1"/>
      <c r="C33" s="1"/>
      <c r="D33" s="1" t="s">
        <v>367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 x14ac:dyDescent="0.2">
      <c r="A34" s="1">
        <f t="shared" si="0"/>
        <v>23</v>
      </c>
      <c r="B34" s="1"/>
      <c r="C34" s="1"/>
      <c r="D34" s="1" t="s">
        <v>368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 x14ac:dyDescent="0.2">
      <c r="A35" s="1">
        <f t="shared" si="0"/>
        <v>24</v>
      </c>
      <c r="B35" s="1"/>
      <c r="C35" s="1"/>
      <c r="D35" s="1" t="s">
        <v>369</v>
      </c>
      <c r="F35" s="25">
        <v>9.1999999999999993</v>
      </c>
      <c r="G35" s="11" t="str">
        <f t="shared" si="20"/>
        <v>Allocated Net Plant - Cust</v>
      </c>
      <c r="H35" s="2">
        <f>'Oth. RB Class.'!I$35</f>
        <v>-27044140.31926382</v>
      </c>
      <c r="I35" s="11">
        <f t="shared" si="21"/>
        <v>-21578620.601659998</v>
      </c>
      <c r="J35" s="11">
        <f t="shared" si="22"/>
        <v>-5229007.5859225178</v>
      </c>
      <c r="K35" s="11">
        <f t="shared" si="23"/>
        <v>-11491.342200488467</v>
      </c>
      <c r="L35" s="11">
        <f t="shared" si="24"/>
        <v>-143695.08082020984</v>
      </c>
      <c r="M35" s="11">
        <f t="shared" si="25"/>
        <v>-81325.708660609525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 x14ac:dyDescent="0.2">
      <c r="A36" s="1">
        <f t="shared" si="0"/>
        <v>25</v>
      </c>
      <c r="B36" s="1"/>
      <c r="C36" s="1"/>
      <c r="D36" s="1" t="s">
        <v>370</v>
      </c>
      <c r="F36" s="25">
        <v>9.1999999999999993</v>
      </c>
      <c r="G36" s="11" t="str">
        <f t="shared" si="20"/>
        <v>Allocated Net Plant - Cust</v>
      </c>
      <c r="H36" s="2">
        <f>'Oth. RB Class.'!I$36</f>
        <v>8225241.6441655112</v>
      </c>
      <c r="I36" s="11">
        <f t="shared" si="21"/>
        <v>6562951.0386024043</v>
      </c>
      <c r="J36" s="11">
        <f t="shared" si="22"/>
        <v>1590357.4839371361</v>
      </c>
      <c r="K36" s="11">
        <f t="shared" si="23"/>
        <v>3494.9924567388589</v>
      </c>
      <c r="L36" s="11">
        <f t="shared" si="24"/>
        <v>43703.617451733902</v>
      </c>
      <c r="M36" s="11">
        <f t="shared" si="25"/>
        <v>24734.511717498972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 x14ac:dyDescent="0.2">
      <c r="A37" s="1">
        <f t="shared" si="0"/>
        <v>26</v>
      </c>
      <c r="B37" s="1"/>
      <c r="C37" s="1"/>
      <c r="D37" s="1" t="s">
        <v>371</v>
      </c>
      <c r="F37" s="25">
        <v>9.1999999999999993</v>
      </c>
      <c r="G37" s="11" t="str">
        <f t="shared" si="20"/>
        <v>Allocated Net Plant - Cust</v>
      </c>
      <c r="H37" s="2">
        <f>'Oth. RB Class.'!I$37</f>
        <v>-305471.4865695716</v>
      </c>
      <c r="I37" s="11">
        <f t="shared" si="21"/>
        <v>-243736.84042064226</v>
      </c>
      <c r="J37" s="11">
        <f t="shared" si="22"/>
        <v>-59063.172343383245</v>
      </c>
      <c r="K37" s="11">
        <f t="shared" si="23"/>
        <v>-129.79807615339348</v>
      </c>
      <c r="L37" s="11">
        <f t="shared" si="24"/>
        <v>-1623.0780284636207</v>
      </c>
      <c r="M37" s="11">
        <f t="shared" si="25"/>
        <v>-918.59770092912061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 x14ac:dyDescent="0.2">
      <c r="A38" s="1">
        <f t="shared" si="0"/>
        <v>27</v>
      </c>
      <c r="B38" s="1"/>
      <c r="C38" s="1"/>
      <c r="D38" s="1" t="s">
        <v>372</v>
      </c>
      <c r="F38" s="25">
        <v>9.1999999999999993</v>
      </c>
      <c r="G38" s="11" t="str">
        <f t="shared" si="20"/>
        <v>Allocated Net Plant - Cust</v>
      </c>
      <c r="H38" s="2">
        <f>'Oth. RB Class.'!I$38</f>
        <v>24342.605430973155</v>
      </c>
      <c r="I38" s="11">
        <f t="shared" si="21"/>
        <v>19423.055820957845</v>
      </c>
      <c r="J38" s="11">
        <f t="shared" si="22"/>
        <v>4706.6635122067091</v>
      </c>
      <c r="K38" s="11">
        <f t="shared" si="23"/>
        <v>10.343431359122462</v>
      </c>
      <c r="L38" s="11">
        <f t="shared" si="24"/>
        <v>129.34087064644342</v>
      </c>
      <c r="M38" s="11">
        <f t="shared" si="25"/>
        <v>73.201795803039374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 x14ac:dyDescent="0.2">
      <c r="A39" s="1">
        <f t="shared" si="0"/>
        <v>28</v>
      </c>
      <c r="B39" s="1"/>
      <c r="C39" s="1"/>
      <c r="D39" s="1" t="s">
        <v>454</v>
      </c>
      <c r="F39" s="25">
        <v>9.1999999999999993</v>
      </c>
      <c r="G39" s="11" t="str">
        <f t="shared" si="20"/>
        <v>Allocated Net Plant - Cust</v>
      </c>
      <c r="H39" s="2">
        <f>'Oth. RB Class.'!I$39</f>
        <v>466509.51538853499</v>
      </c>
      <c r="I39" s="11">
        <f t="shared" si="21"/>
        <v>372229.68527725386</v>
      </c>
      <c r="J39" s="11">
        <f t="shared" si="22"/>
        <v>90200.012500825935</v>
      </c>
      <c r="K39" s="11">
        <f t="shared" si="23"/>
        <v>198.22484345324625</v>
      </c>
      <c r="L39" s="11">
        <f t="shared" si="24"/>
        <v>2478.7300215789314</v>
      </c>
      <c r="M39" s="11">
        <f t="shared" si="25"/>
        <v>1402.8627454231053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 x14ac:dyDescent="0.2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 x14ac:dyDescent="0.2">
      <c r="A41" s="1">
        <f t="shared" si="0"/>
        <v>30</v>
      </c>
      <c r="B41" s="1"/>
      <c r="C41" s="1" t="s">
        <v>153</v>
      </c>
      <c r="D41" s="1"/>
      <c r="F41" s="25"/>
      <c r="G41" s="11"/>
      <c r="H41" s="2">
        <f>'Oth. RB Class.'!I$41</f>
        <v>-19380752.134181708</v>
      </c>
      <c r="I41" s="11">
        <f>SUM(I31:I39)</f>
        <v>-15533189.772136018</v>
      </c>
      <c r="J41" s="11">
        <f t="shared" ref="J41:W41" si="38">SUM(J31:J39)</f>
        <v>-3683757.8876429284</v>
      </c>
      <c r="K41" s="11">
        <f t="shared" si="38"/>
        <v>-7958.7176182137509</v>
      </c>
      <c r="L41" s="11">
        <f t="shared" si="38"/>
        <v>-99520.887240294731</v>
      </c>
      <c r="M41" s="11">
        <f t="shared" si="38"/>
        <v>-56324.869544255584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 x14ac:dyDescent="0.2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 x14ac:dyDescent="0.2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 x14ac:dyDescent="0.2">
      <c r="A44" s="1">
        <f t="shared" si="0"/>
        <v>33</v>
      </c>
      <c r="B44" s="1"/>
      <c r="C44" s="67" t="s">
        <v>43</v>
      </c>
      <c r="D44" s="1"/>
      <c r="F44" s="25"/>
      <c r="G44" s="11"/>
      <c r="H44" s="2">
        <f>'Oth. RB Class.'!I$44</f>
        <v>-22360619.767039198</v>
      </c>
      <c r="I44" s="11">
        <f>+I26+I41</f>
        <v>-17879628.527218625</v>
      </c>
      <c r="J44" s="11">
        <f t="shared" ref="J44:W44" si="39">+J26+J41</f>
        <v>-4294986.0048584742</v>
      </c>
      <c r="K44" s="11">
        <f t="shared" si="39"/>
        <v>-9987.2630955818822</v>
      </c>
      <c r="L44" s="11">
        <f t="shared" si="39"/>
        <v>-112400.94698313088</v>
      </c>
      <c r="M44" s="11">
        <f t="shared" si="39"/>
        <v>-63617.024883387021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 x14ac:dyDescent="0.2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 x14ac:dyDescent="0.2">
      <c r="A46" s="1">
        <f t="shared" si="0"/>
        <v>35</v>
      </c>
      <c r="B46" s="1"/>
      <c r="C46" s="1" t="s">
        <v>267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 x14ac:dyDescent="0.2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 x14ac:dyDescent="0.2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 x14ac:dyDescent="0.2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 x14ac:dyDescent="0.2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 x14ac:dyDescent="0.2">
      <c r="A51" s="131" t="s">
        <v>290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545</v>
      </c>
      <c r="K51" s="3" t="s">
        <v>545</v>
      </c>
      <c r="L51" s="68" t="s">
        <v>546</v>
      </c>
      <c r="M51" s="68" t="s">
        <v>546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 x14ac:dyDescent="0.2">
      <c r="A52" s="132" t="s">
        <v>289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467</v>
      </c>
      <c r="J52" s="68" t="s">
        <v>547</v>
      </c>
      <c r="K52" s="68" t="s">
        <v>548</v>
      </c>
      <c r="L52" s="68" t="s">
        <v>547</v>
      </c>
      <c r="M52" s="68" t="s">
        <v>548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 x14ac:dyDescent="0.2">
      <c r="A53" s="52">
        <v>35</v>
      </c>
      <c r="B53" s="1"/>
      <c r="C53" s="1" t="s">
        <v>150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 x14ac:dyDescent="0.2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 x14ac:dyDescent="0.2">
      <c r="A55" s="1">
        <f t="shared" si="40"/>
        <v>37</v>
      </c>
      <c r="B55" s="1"/>
      <c r="D55" s="1" t="s">
        <v>359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-62821.986109490201</v>
      </c>
      <c r="I55" s="11">
        <f t="shared" ref="I55:I65" si="42">$H55*VLOOKUP($F55,alloc,6)</f>
        <v>-28403.985691564012</v>
      </c>
      <c r="J55" s="11">
        <f t="shared" ref="J55:J65" si="43">$H55*VLOOKUP($F55,alloc,7)</f>
        <v>-16241.957855551093</v>
      </c>
      <c r="K55" s="11">
        <f t="shared" ref="K55:K65" si="44">$H55*VLOOKUP($F55,alloc,8)</f>
        <v>-854.28737252396604</v>
      </c>
      <c r="L55" s="11">
        <f t="shared" ref="L55:L65" si="45">$H55*VLOOKUP($F55,alloc,9)</f>
        <v>-9099.3357613297721</v>
      </c>
      <c r="M55" s="11">
        <f t="shared" ref="M55:M65" si="46">$H55*VLOOKUP($F55,alloc,10)</f>
        <v>-8222.419428521358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 x14ac:dyDescent="0.2">
      <c r="A56" s="1">
        <f t="shared" si="40"/>
        <v>38</v>
      </c>
      <c r="B56" s="1"/>
      <c r="D56" s="1" t="s">
        <v>357</v>
      </c>
      <c r="F56" s="25">
        <v>7.4</v>
      </c>
      <c r="G56" s="11" t="str">
        <f t="shared" si="41"/>
        <v>Allocated O&amp;M Expenses - Demand</v>
      </c>
      <c r="H56" s="2">
        <f>'Oth. RB Class.'!J$15</f>
        <v>81235.670126007317</v>
      </c>
      <c r="I56" s="11">
        <f t="shared" si="42"/>
        <v>36729.447042349333</v>
      </c>
      <c r="J56" s="11">
        <f t="shared" si="43"/>
        <v>21002.620456069006</v>
      </c>
      <c r="K56" s="11">
        <f t="shared" si="44"/>
        <v>1104.6866150684582</v>
      </c>
      <c r="L56" s="11">
        <f t="shared" si="45"/>
        <v>11766.432168904339</v>
      </c>
      <c r="M56" s="11">
        <f t="shared" si="46"/>
        <v>10632.483843616179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 x14ac:dyDescent="0.2">
      <c r="A57" s="1">
        <f t="shared" si="40"/>
        <v>39</v>
      </c>
      <c r="B57" s="1"/>
      <c r="D57" s="1" t="s">
        <v>358</v>
      </c>
      <c r="F57" s="25">
        <v>7.4</v>
      </c>
      <c r="G57" s="11" t="str">
        <f t="shared" si="41"/>
        <v>Allocated O&amp;M Expenses - Demand</v>
      </c>
      <c r="H57" s="2">
        <f>'Oth. RB Class.'!J$16</f>
        <v>-8.0879858114047507E-5</v>
      </c>
      <c r="I57" s="11">
        <f t="shared" si="42"/>
        <v>-3.6568572165216688E-5</v>
      </c>
      <c r="J57" s="11">
        <f t="shared" si="43"/>
        <v>-2.0910629036175373E-5</v>
      </c>
      <c r="K57" s="11">
        <f t="shared" si="44"/>
        <v>-1.0998480907295455E-6</v>
      </c>
      <c r="L57" s="11">
        <f t="shared" si="45"/>
        <v>-1.171489522833239E-5</v>
      </c>
      <c r="M57" s="11">
        <f t="shared" si="46"/>
        <v>-1.058591359359351E-5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 x14ac:dyDescent="0.2">
      <c r="A58" s="1">
        <f t="shared" si="40"/>
        <v>40</v>
      </c>
      <c r="B58" s="1"/>
      <c r="D58" s="1" t="s">
        <v>364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 x14ac:dyDescent="0.2">
      <c r="A59" s="1">
        <f t="shared" si="40"/>
        <v>41</v>
      </c>
      <c r="B59" s="1"/>
      <c r="D59" s="1" t="s">
        <v>154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 x14ac:dyDescent="0.2">
      <c r="A60" s="1">
        <f t="shared" si="40"/>
        <v>42</v>
      </c>
      <c r="B60" s="1"/>
      <c r="D60" s="1" t="s">
        <v>360</v>
      </c>
      <c r="F60" s="25">
        <v>7.4</v>
      </c>
      <c r="G60" s="11" t="str">
        <f t="shared" si="41"/>
        <v>Allocated O&amp;M Expenses - Demand</v>
      </c>
      <c r="H60" s="2">
        <f>'Oth. RB Class.'!J$19</f>
        <v>0</v>
      </c>
      <c r="I60" s="11">
        <f t="shared" si="42"/>
        <v>0</v>
      </c>
      <c r="J60" s="11">
        <f t="shared" si="43"/>
        <v>0</v>
      </c>
      <c r="K60" s="11">
        <f t="shared" si="44"/>
        <v>0</v>
      </c>
      <c r="L60" s="11">
        <f t="shared" si="45"/>
        <v>0</v>
      </c>
      <c r="M60" s="11">
        <f t="shared" si="46"/>
        <v>0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 x14ac:dyDescent="0.2">
      <c r="A61" s="1">
        <f t="shared" si="40"/>
        <v>43</v>
      </c>
      <c r="B61" s="1"/>
      <c r="D61" s="1" t="s">
        <v>361</v>
      </c>
      <c r="F61" s="25">
        <v>7.4</v>
      </c>
      <c r="G61" s="11" t="str">
        <f t="shared" si="41"/>
        <v>Allocated O&amp;M Expenses - Demand</v>
      </c>
      <c r="H61" s="2">
        <f>'Oth. RB Class.'!J$20</f>
        <v>0</v>
      </c>
      <c r="I61" s="11">
        <f t="shared" si="42"/>
        <v>0</v>
      </c>
      <c r="J61" s="11">
        <f t="shared" si="43"/>
        <v>0</v>
      </c>
      <c r="K61" s="11">
        <f t="shared" si="44"/>
        <v>0</v>
      </c>
      <c r="L61" s="11">
        <f t="shared" si="45"/>
        <v>0</v>
      </c>
      <c r="M61" s="11">
        <f t="shared" si="46"/>
        <v>0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 x14ac:dyDescent="0.2">
      <c r="A62" s="1">
        <f t="shared" si="40"/>
        <v>44</v>
      </c>
      <c r="B62" s="1"/>
      <c r="D62" s="1" t="s">
        <v>362</v>
      </c>
      <c r="F62" s="25">
        <v>7.4</v>
      </c>
      <c r="G62" s="11" t="str">
        <f t="shared" si="41"/>
        <v>Allocated O&amp;M Expenses - Demand</v>
      </c>
      <c r="H62" s="2">
        <f>'Oth. RB Class.'!J$21</f>
        <v>0</v>
      </c>
      <c r="I62" s="11">
        <f t="shared" si="42"/>
        <v>0</v>
      </c>
      <c r="J62" s="11">
        <f t="shared" si="43"/>
        <v>0</v>
      </c>
      <c r="K62" s="11">
        <f t="shared" si="44"/>
        <v>0</v>
      </c>
      <c r="L62" s="11">
        <f t="shared" si="45"/>
        <v>0</v>
      </c>
      <c r="M62" s="11">
        <f t="shared" si="46"/>
        <v>0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 x14ac:dyDescent="0.2">
      <c r="A63" s="1">
        <f t="shared" si="40"/>
        <v>45</v>
      </c>
      <c r="B63" s="1"/>
      <c r="D63" s="1" t="s">
        <v>363</v>
      </c>
      <c r="F63" s="25">
        <v>7.4</v>
      </c>
      <c r="G63" s="11" t="str">
        <f t="shared" si="41"/>
        <v>Allocated O&amp;M Expenses - Demand</v>
      </c>
      <c r="H63" s="2">
        <f>'Oth. RB Class.'!J$22</f>
        <v>0</v>
      </c>
      <c r="I63" s="11">
        <f t="shared" si="42"/>
        <v>0</v>
      </c>
      <c r="J63" s="11">
        <f t="shared" si="43"/>
        <v>0</v>
      </c>
      <c r="K63" s="11">
        <f t="shared" si="44"/>
        <v>0</v>
      </c>
      <c r="L63" s="11">
        <f t="shared" si="45"/>
        <v>0</v>
      </c>
      <c r="M63" s="11">
        <f t="shared" si="46"/>
        <v>0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 x14ac:dyDescent="0.2">
      <c r="A64" s="1">
        <f t="shared" si="40"/>
        <v>46</v>
      </c>
      <c r="B64" s="1"/>
      <c r="D64" s="1" t="s">
        <v>142</v>
      </c>
      <c r="F64" s="25">
        <v>7.4</v>
      </c>
      <c r="G64" s="11" t="str">
        <f t="shared" si="41"/>
        <v>Allocated O&amp;M Expenses - Demand</v>
      </c>
      <c r="H64" s="2">
        <f>'Oth. RB Class.'!J$23</f>
        <v>420677.79416862276</v>
      </c>
      <c r="I64" s="11">
        <f t="shared" si="42"/>
        <v>190202.93350004748</v>
      </c>
      <c r="J64" s="11">
        <f t="shared" si="43"/>
        <v>108761.77954235033</v>
      </c>
      <c r="K64" s="11">
        <f t="shared" si="44"/>
        <v>5720.6043570978545</v>
      </c>
      <c r="L64" s="11">
        <f t="shared" si="45"/>
        <v>60932.306243937972</v>
      </c>
      <c r="M64" s="11">
        <f t="shared" si="46"/>
        <v>55060.170525189111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 x14ac:dyDescent="0.2">
      <c r="A65" s="1">
        <f t="shared" si="40"/>
        <v>47</v>
      </c>
      <c r="B65" s="1"/>
      <c r="D65" s="1" t="s">
        <v>465</v>
      </c>
      <c r="F65" s="25">
        <v>7.4</v>
      </c>
      <c r="G65" s="11" t="str">
        <f t="shared" si="41"/>
        <v>Allocated O&amp;M Expenses - Demand</v>
      </c>
      <c r="H65" s="2">
        <f>'Oth. RB Class.'!J$24</f>
        <v>-5158673.3696661172</v>
      </c>
      <c r="I65" s="11">
        <f t="shared" si="42"/>
        <v>-2332414.0743349348</v>
      </c>
      <c r="J65" s="11">
        <f t="shared" si="43"/>
        <v>-1333720.2570234172</v>
      </c>
      <c r="K65" s="11">
        <f t="shared" si="44"/>
        <v>-70150.432859614419</v>
      </c>
      <c r="L65" s="11">
        <f t="shared" si="45"/>
        <v>-747198.61597198679</v>
      </c>
      <c r="M65" s="11">
        <f t="shared" si="46"/>
        <v>-675189.9894761641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 x14ac:dyDescent="0.2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 x14ac:dyDescent="0.2">
      <c r="A67" s="1">
        <f t="shared" si="40"/>
        <v>49</v>
      </c>
      <c r="B67" s="1"/>
      <c r="C67" s="1" t="s">
        <v>151</v>
      </c>
      <c r="D67" s="1"/>
      <c r="F67" s="20"/>
      <c r="H67" s="2">
        <f>'Oth. RB Class.'!J$26</f>
        <v>-4719581.8915618574</v>
      </c>
      <c r="I67" s="2">
        <f>SUM(I55:I65)</f>
        <v>-2133885.6795206708</v>
      </c>
      <c r="J67" s="2">
        <f t="shared" ref="J67:W67" si="59">SUM(J55:J65)</f>
        <v>-1220197.8149014595</v>
      </c>
      <c r="K67" s="2">
        <f t="shared" si="59"/>
        <v>-64179.42926107192</v>
      </c>
      <c r="L67" s="2">
        <f t="shared" si="59"/>
        <v>-683599.21333218913</v>
      </c>
      <c r="M67" s="2">
        <f t="shared" si="59"/>
        <v>-617719.75454646605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 x14ac:dyDescent="0.2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 x14ac:dyDescent="0.2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 x14ac:dyDescent="0.2">
      <c r="A70" s="1">
        <f t="shared" si="40"/>
        <v>52</v>
      </c>
      <c r="B70" s="1"/>
      <c r="C70" s="1" t="s">
        <v>152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 x14ac:dyDescent="0.2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 x14ac:dyDescent="0.2">
      <c r="A72" s="1">
        <f t="shared" si="40"/>
        <v>54</v>
      </c>
      <c r="B72" s="1"/>
      <c r="C72" s="1"/>
      <c r="D72" s="1" t="s">
        <v>365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 x14ac:dyDescent="0.2">
      <c r="A73" s="1">
        <f t="shared" si="40"/>
        <v>55</v>
      </c>
      <c r="B73" s="1"/>
      <c r="C73" s="1"/>
      <c r="D73" s="1" t="s">
        <v>366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 x14ac:dyDescent="0.2">
      <c r="A74" s="1">
        <f t="shared" si="40"/>
        <v>56</v>
      </c>
      <c r="B74" s="1"/>
      <c r="C74" s="1"/>
      <c r="D74" s="1" t="s">
        <v>367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 x14ac:dyDescent="0.2">
      <c r="A75" s="1">
        <f t="shared" si="40"/>
        <v>57</v>
      </c>
      <c r="B75" s="1"/>
      <c r="C75" s="1"/>
      <c r="D75" s="1" t="s">
        <v>368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 x14ac:dyDescent="0.2">
      <c r="A76" s="1">
        <f t="shared" si="40"/>
        <v>58</v>
      </c>
      <c r="B76" s="1"/>
      <c r="C76" s="1"/>
      <c r="D76" s="1" t="s">
        <v>369</v>
      </c>
      <c r="F76" s="25">
        <v>9.4</v>
      </c>
      <c r="G76" s="11" t="str">
        <f t="shared" si="60"/>
        <v>Allocated Net Plant - Demand</v>
      </c>
      <c r="H76" s="2">
        <f>'Oth. RB Class.'!J$35</f>
        <v>-47328914.704305097</v>
      </c>
      <c r="I76" s="11">
        <f t="shared" si="61"/>
        <v>-21399033.989714224</v>
      </c>
      <c r="J76" s="11">
        <f t="shared" si="62"/>
        <v>-12236388.652796347</v>
      </c>
      <c r="K76" s="11">
        <f t="shared" si="63"/>
        <v>-643604.2011897451</v>
      </c>
      <c r="L76" s="11">
        <f t="shared" si="64"/>
        <v>-6855270.1495814696</v>
      </c>
      <c r="M76" s="11">
        <f t="shared" si="65"/>
        <v>-6194617.7110233093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 x14ac:dyDescent="0.2">
      <c r="A77" s="1">
        <f t="shared" si="40"/>
        <v>59</v>
      </c>
      <c r="B77" s="1"/>
      <c r="C77" s="1"/>
      <c r="D77" s="1" t="s">
        <v>370</v>
      </c>
      <c r="F77" s="25">
        <v>9.4</v>
      </c>
      <c r="G77" s="11" t="str">
        <f t="shared" si="60"/>
        <v>Allocated Net Plant - Demand</v>
      </c>
      <c r="H77" s="2">
        <f>'Oth. RB Class.'!J$36</f>
        <v>14394680.533502158</v>
      </c>
      <c r="I77" s="11">
        <f t="shared" si="61"/>
        <v>6508331.3220252516</v>
      </c>
      <c r="J77" s="11">
        <f t="shared" si="62"/>
        <v>3721591.8987627337</v>
      </c>
      <c r="K77" s="11">
        <f t="shared" si="63"/>
        <v>195746.65770443965</v>
      </c>
      <c r="L77" s="11">
        <f t="shared" si="64"/>
        <v>2084971.1934151491</v>
      </c>
      <c r="M77" s="11">
        <f t="shared" si="65"/>
        <v>1884039.461594583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 x14ac:dyDescent="0.2">
      <c r="A78" s="1">
        <f t="shared" si="40"/>
        <v>60</v>
      </c>
      <c r="B78" s="1"/>
      <c r="C78" s="1"/>
      <c r="D78" s="1" t="s">
        <v>371</v>
      </c>
      <c r="F78" s="25">
        <v>9.4</v>
      </c>
      <c r="G78" s="11" t="str">
        <f t="shared" si="60"/>
        <v>Allocated Net Plant - Demand</v>
      </c>
      <c r="H78" s="2">
        <f>'Oth. RB Class.'!J$37</f>
        <v>-534593.95498514757</v>
      </c>
      <c r="I78" s="11">
        <f t="shared" si="61"/>
        <v>-241708.35703490899</v>
      </c>
      <c r="J78" s="11">
        <f t="shared" si="62"/>
        <v>-138213.59406829494</v>
      </c>
      <c r="K78" s="11">
        <f t="shared" si="63"/>
        <v>-7269.6979744558921</v>
      </c>
      <c r="L78" s="11">
        <f t="shared" si="64"/>
        <v>-77432.284358361343</v>
      </c>
      <c r="M78" s="11">
        <f t="shared" si="65"/>
        <v>-69970.021549126395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 x14ac:dyDescent="0.2">
      <c r="A79" s="1">
        <f t="shared" si="40"/>
        <v>61</v>
      </c>
      <c r="B79" s="1"/>
      <c r="C79" s="1"/>
      <c r="D79" s="1" t="s">
        <v>372</v>
      </c>
      <c r="F79" s="25">
        <v>9.4</v>
      </c>
      <c r="G79" s="11" t="str">
        <f t="shared" si="60"/>
        <v>Allocated Net Plant - Demand</v>
      </c>
      <c r="H79" s="2">
        <f>'Oth. RB Class.'!J$38</f>
        <v>42601.061912935846</v>
      </c>
      <c r="I79" s="11">
        <f t="shared" si="61"/>
        <v>19261.408751253533</v>
      </c>
      <c r="J79" s="11">
        <f t="shared" si="62"/>
        <v>11014.05248451865</v>
      </c>
      <c r="K79" s="11">
        <f t="shared" si="63"/>
        <v>579.31229975607187</v>
      </c>
      <c r="L79" s="11">
        <f t="shared" si="64"/>
        <v>6170.4729528830003</v>
      </c>
      <c r="M79" s="11">
        <f t="shared" si="65"/>
        <v>5575.8154245245878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 x14ac:dyDescent="0.2">
      <c r="A80" s="1">
        <f t="shared" si="40"/>
        <v>62</v>
      </c>
      <c r="B80" s="1"/>
      <c r="C80" s="1"/>
      <c r="D80" s="1" t="s">
        <v>454</v>
      </c>
      <c r="F80" s="25">
        <v>9.4</v>
      </c>
      <c r="G80" s="11" t="str">
        <f t="shared" si="60"/>
        <v>Allocated Net Plant - Demand</v>
      </c>
      <c r="H80" s="2">
        <f>'Oth. RB Class.'!J$39</f>
        <v>816420.44457384013</v>
      </c>
      <c r="I80" s="11">
        <f t="shared" si="61"/>
        <v>369131.82887213037</v>
      </c>
      <c r="J80" s="11">
        <f t="shared" si="62"/>
        <v>211076.84227091688</v>
      </c>
      <c r="K80" s="11">
        <f t="shared" si="63"/>
        <v>11102.127131960777</v>
      </c>
      <c r="L80" s="11">
        <f t="shared" si="64"/>
        <v>118252.92716221926</v>
      </c>
      <c r="M80" s="11">
        <f t="shared" si="65"/>
        <v>106856.71913661281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 x14ac:dyDescent="0.2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 x14ac:dyDescent="0.2">
      <c r="A82" s="1">
        <f t="shared" si="40"/>
        <v>64</v>
      </c>
      <c r="B82" s="1"/>
      <c r="C82" s="1" t="s">
        <v>153</v>
      </c>
      <c r="D82" s="1"/>
      <c r="F82" s="25"/>
      <c r="G82" s="11"/>
      <c r="H82" s="2">
        <f>'Oth. RB Class.'!J$41</f>
        <v>-32609806.619301312</v>
      </c>
      <c r="I82" s="11">
        <f>SUM(I72:I80)</f>
        <v>-14744017.787100498</v>
      </c>
      <c r="J82" s="11">
        <f t="shared" ref="J82:W82" si="78">SUM(J72:J80)</f>
        <v>-8430919.4533464741</v>
      </c>
      <c r="K82" s="11">
        <f t="shared" si="78"/>
        <v>-443445.80202804448</v>
      </c>
      <c r="L82" s="11">
        <f t="shared" si="78"/>
        <v>-4723307.8404095806</v>
      </c>
      <c r="M82" s="11">
        <f t="shared" si="78"/>
        <v>-4268115.7364167161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 x14ac:dyDescent="0.2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 x14ac:dyDescent="0.2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 x14ac:dyDescent="0.2">
      <c r="A85" s="1">
        <f t="shared" si="40"/>
        <v>67</v>
      </c>
      <c r="B85" s="1"/>
      <c r="C85" s="67" t="s">
        <v>126</v>
      </c>
      <c r="D85" s="1"/>
      <c r="F85" s="25"/>
      <c r="G85" s="11"/>
      <c r="H85" s="2">
        <f>'Oth. RB Class.'!J$44</f>
        <v>-37329388.51086317</v>
      </c>
      <c r="I85" s="11">
        <f>+I67+I82</f>
        <v>-16877903.466621168</v>
      </c>
      <c r="J85" s="11">
        <f t="shared" ref="J85:W85" si="79">+J67+J82</f>
        <v>-9651117.2682479341</v>
      </c>
      <c r="K85" s="11">
        <f t="shared" si="79"/>
        <v>-507625.23128911637</v>
      </c>
      <c r="L85" s="11">
        <f t="shared" si="79"/>
        <v>-5406907.0537417699</v>
      </c>
      <c r="M85" s="11">
        <f t="shared" si="79"/>
        <v>-4885835.4909631824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 x14ac:dyDescent="0.2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 x14ac:dyDescent="0.2">
      <c r="A87" s="1">
        <f t="shared" si="40"/>
        <v>69</v>
      </c>
      <c r="B87" s="1"/>
      <c r="C87" s="1" t="s">
        <v>267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 x14ac:dyDescent="0.2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 x14ac:dyDescent="0.2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 x14ac:dyDescent="0.2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 x14ac:dyDescent="0.2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 x14ac:dyDescent="0.2">
      <c r="A92" s="131" t="s">
        <v>290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545</v>
      </c>
      <c r="K92" s="3" t="s">
        <v>545</v>
      </c>
      <c r="L92" s="68" t="s">
        <v>546</v>
      </c>
      <c r="M92" s="68" t="s">
        <v>546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 x14ac:dyDescent="0.2">
      <c r="A93" s="132" t="s">
        <v>289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467</v>
      </c>
      <c r="J93" s="68" t="s">
        <v>547</v>
      </c>
      <c r="K93" s="68" t="s">
        <v>548</v>
      </c>
      <c r="L93" s="68" t="s">
        <v>547</v>
      </c>
      <c r="M93" s="68" t="s">
        <v>548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 x14ac:dyDescent="0.2">
      <c r="A94" s="52">
        <v>69</v>
      </c>
      <c r="B94" s="1"/>
      <c r="C94" s="1" t="s">
        <v>150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 x14ac:dyDescent="0.2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 x14ac:dyDescent="0.2">
      <c r="A96" s="1">
        <f t="shared" si="40"/>
        <v>71</v>
      </c>
      <c r="B96" s="1"/>
      <c r="D96" s="1" t="s">
        <v>359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-299636.78346233664</v>
      </c>
      <c r="I96" s="11">
        <f t="shared" ref="I96:I106" si="81">$H96*VLOOKUP($F96,alloc,6)</f>
        <v>-175607.33012755733</v>
      </c>
      <c r="J96" s="11">
        <f t="shared" ref="J96:J106" si="82">$H96*VLOOKUP($F96,alloc,7)</f>
        <v>-119309.42255783294</v>
      </c>
      <c r="K96" s="11">
        <f t="shared" ref="K96:K106" si="83">$H96*VLOOKUP($F96,alloc,8)</f>
        <v>-4252.3789285878947</v>
      </c>
      <c r="L96" s="11">
        <f t="shared" ref="L96:L106" si="84">$H96*VLOOKUP($F96,alloc,9)</f>
        <v>-227.29982284785603</v>
      </c>
      <c r="M96" s="11">
        <f t="shared" ref="M96:M106" si="85">$H96*VLOOKUP($F96,alloc,10)</f>
        <v>-240.35202551063645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 x14ac:dyDescent="0.2">
      <c r="A97" s="1">
        <f t="shared" si="40"/>
        <v>72</v>
      </c>
      <c r="B97" s="1"/>
      <c r="D97" s="1" t="s">
        <v>357</v>
      </c>
      <c r="F97" s="25">
        <v>7.6</v>
      </c>
      <c r="G97" s="11" t="str">
        <f t="shared" si="80"/>
        <v>Allocated O&amp;M Expenses - Comm</v>
      </c>
      <c r="H97" s="2">
        <f>'Oth. RB Class.'!K$15</f>
        <v>387462.99514537578</v>
      </c>
      <c r="I97" s="11">
        <f t="shared" si="81"/>
        <v>227079.40365158379</v>
      </c>
      <c r="J97" s="11">
        <f t="shared" si="82"/>
        <v>154280.0776298345</v>
      </c>
      <c r="K97" s="11">
        <f t="shared" si="83"/>
        <v>5498.7890909957414</v>
      </c>
      <c r="L97" s="11">
        <f t="shared" si="84"/>
        <v>293.92342668674308</v>
      </c>
      <c r="M97" s="11">
        <f t="shared" si="85"/>
        <v>310.80134627501366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 x14ac:dyDescent="0.2">
      <c r="A98" s="1">
        <f t="shared" si="40"/>
        <v>73</v>
      </c>
      <c r="B98" s="1"/>
      <c r="D98" s="1" t="s">
        <v>358</v>
      </c>
      <c r="F98" s="25">
        <v>7.6</v>
      </c>
      <c r="G98" s="11" t="str">
        <f t="shared" si="80"/>
        <v>Allocated O&amp;M Expenses - Comm</v>
      </c>
      <c r="H98" s="2">
        <f>'Oth. RB Class.'!K$16</f>
        <v>-3.8576590829117978E-4</v>
      </c>
      <c r="I98" s="11">
        <f t="shared" si="81"/>
        <v>-2.260847964874824E-4</v>
      </c>
      <c r="J98" s="11">
        <f t="shared" si="82"/>
        <v>-1.5360433131369485E-4</v>
      </c>
      <c r="K98" s="11">
        <f t="shared" si="83"/>
        <v>-5.474704409884906E-6</v>
      </c>
      <c r="L98" s="11">
        <f t="shared" si="84"/>
        <v>-2.9263604288539925E-7</v>
      </c>
      <c r="M98" s="11">
        <f t="shared" si="85"/>
        <v>-3.0944003723224471E-7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 x14ac:dyDescent="0.2">
      <c r="A99" s="1">
        <f t="shared" si="40"/>
        <v>74</v>
      </c>
      <c r="B99" s="1"/>
      <c r="D99" s="1" t="s">
        <v>364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 x14ac:dyDescent="0.2">
      <c r="A100" s="1">
        <f t="shared" si="40"/>
        <v>75</v>
      </c>
      <c r="B100" s="1"/>
      <c r="D100" s="1" t="s">
        <v>154</v>
      </c>
      <c r="F100" s="25">
        <v>1</v>
      </c>
      <c r="G100" s="11" t="str">
        <f t="shared" si="80"/>
        <v>Mcf</v>
      </c>
      <c r="H100" s="2">
        <f>'Oth. RB Class.'!K$18</f>
        <v>8905991.3794295546</v>
      </c>
      <c r="I100" s="11">
        <f t="shared" si="81"/>
        <v>2696819.3547725203</v>
      </c>
      <c r="J100" s="11">
        <f t="shared" si="82"/>
        <v>1827593.990072811</v>
      </c>
      <c r="K100" s="11">
        <f t="shared" si="83"/>
        <v>90290.830136693257</v>
      </c>
      <c r="L100" s="11">
        <f t="shared" si="84"/>
        <v>2021444.4241759272</v>
      </c>
      <c r="M100" s="11">
        <f t="shared" si="85"/>
        <v>2269842.7802716023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 x14ac:dyDescent="0.2">
      <c r="A101" s="1">
        <f t="shared" si="40"/>
        <v>76</v>
      </c>
      <c r="B101" s="1"/>
      <c r="D101" s="1" t="s">
        <v>360</v>
      </c>
      <c r="F101" s="25">
        <v>7.6</v>
      </c>
      <c r="G101" s="11" t="str">
        <f t="shared" si="80"/>
        <v>Allocated O&amp;M Expenses - Comm</v>
      </c>
      <c r="H101" s="2">
        <f>'Oth. RB Class.'!K$19</f>
        <v>0</v>
      </c>
      <c r="I101" s="11">
        <f t="shared" si="81"/>
        <v>0</v>
      </c>
      <c r="J101" s="11">
        <f t="shared" si="82"/>
        <v>0</v>
      </c>
      <c r="K101" s="11">
        <f t="shared" si="83"/>
        <v>0</v>
      </c>
      <c r="L101" s="11">
        <f t="shared" si="84"/>
        <v>0</v>
      </c>
      <c r="M101" s="11">
        <f t="shared" si="85"/>
        <v>0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 x14ac:dyDescent="0.2">
      <c r="A102" s="1">
        <f t="shared" si="40"/>
        <v>77</v>
      </c>
      <c r="B102" s="1"/>
      <c r="D102" s="1" t="s">
        <v>361</v>
      </c>
      <c r="F102" s="25">
        <v>7.6</v>
      </c>
      <c r="G102" s="11" t="str">
        <f t="shared" si="80"/>
        <v>Allocated O&amp;M Expenses - Comm</v>
      </c>
      <c r="H102" s="2">
        <f>'Oth. RB Class.'!K$20</f>
        <v>0</v>
      </c>
      <c r="I102" s="11">
        <f t="shared" si="81"/>
        <v>0</v>
      </c>
      <c r="J102" s="11">
        <f t="shared" si="82"/>
        <v>0</v>
      </c>
      <c r="K102" s="11">
        <f t="shared" si="83"/>
        <v>0</v>
      </c>
      <c r="L102" s="11">
        <f t="shared" si="84"/>
        <v>0</v>
      </c>
      <c r="M102" s="11">
        <f t="shared" si="85"/>
        <v>0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 x14ac:dyDescent="0.2">
      <c r="A103" s="1">
        <f t="shared" si="40"/>
        <v>78</v>
      </c>
      <c r="B103" s="1"/>
      <c r="D103" s="1" t="s">
        <v>362</v>
      </c>
      <c r="F103" s="25">
        <v>7.6</v>
      </c>
      <c r="G103" s="11" t="str">
        <f t="shared" si="80"/>
        <v>Allocated O&amp;M Expenses - Comm</v>
      </c>
      <c r="H103" s="2">
        <f>'Oth. RB Class.'!K$21</f>
        <v>0</v>
      </c>
      <c r="I103" s="11">
        <f t="shared" si="81"/>
        <v>0</v>
      </c>
      <c r="J103" s="11">
        <f t="shared" si="82"/>
        <v>0</v>
      </c>
      <c r="K103" s="11">
        <f t="shared" si="83"/>
        <v>0</v>
      </c>
      <c r="L103" s="11">
        <f t="shared" si="84"/>
        <v>0</v>
      </c>
      <c r="M103" s="11">
        <f t="shared" si="85"/>
        <v>0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 x14ac:dyDescent="0.2">
      <c r="A104" s="1">
        <f t="shared" si="40"/>
        <v>79</v>
      </c>
      <c r="B104" s="1"/>
      <c r="D104" s="1" t="s">
        <v>363</v>
      </c>
      <c r="F104" s="25">
        <v>7.6</v>
      </c>
      <c r="G104" s="11" t="str">
        <f t="shared" si="80"/>
        <v>Allocated O&amp;M Expenses - Comm</v>
      </c>
      <c r="H104" s="2">
        <f>'Oth. RB Class.'!K$22</f>
        <v>0</v>
      </c>
      <c r="I104" s="11">
        <f t="shared" si="81"/>
        <v>0</v>
      </c>
      <c r="J104" s="11">
        <f t="shared" si="82"/>
        <v>0</v>
      </c>
      <c r="K104" s="11">
        <f t="shared" si="83"/>
        <v>0</v>
      </c>
      <c r="L104" s="11">
        <f t="shared" si="84"/>
        <v>0</v>
      </c>
      <c r="M104" s="11">
        <f t="shared" si="85"/>
        <v>0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 x14ac:dyDescent="0.2">
      <c r="A105" s="1">
        <f t="shared" si="40"/>
        <v>80</v>
      </c>
      <c r="B105" s="1"/>
      <c r="D105" s="1" t="s">
        <v>142</v>
      </c>
      <c r="F105" s="25">
        <v>7.6</v>
      </c>
      <c r="G105" s="11" t="str">
        <f t="shared" si="80"/>
        <v>Allocated O&amp;M Expenses - Comm</v>
      </c>
      <c r="H105" s="2">
        <f>'Oth. RB Class.'!K$23</f>
        <v>2006471.7613198038</v>
      </c>
      <c r="I105" s="11">
        <f t="shared" si="81"/>
        <v>1175927.5510511466</v>
      </c>
      <c r="J105" s="11">
        <f t="shared" si="82"/>
        <v>798937.24814248132</v>
      </c>
      <c r="K105" s="11">
        <f t="shared" si="83"/>
        <v>28475.403253404143</v>
      </c>
      <c r="L105" s="11">
        <f t="shared" si="84"/>
        <v>1522.0783998121635</v>
      </c>
      <c r="M105" s="11">
        <f t="shared" si="85"/>
        <v>1609.4804729597813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 x14ac:dyDescent="0.2">
      <c r="A106" s="1">
        <f t="shared" si="40"/>
        <v>81</v>
      </c>
      <c r="B106" s="1"/>
      <c r="D106" s="1" t="s">
        <v>465</v>
      </c>
      <c r="F106" s="25">
        <v>7.6</v>
      </c>
      <c r="G106" s="11" t="str">
        <f t="shared" si="80"/>
        <v>Allocated O&amp;M Expenses - Comm</v>
      </c>
      <c r="H106" s="2">
        <f>'Oth. RB Class.'!K$24</f>
        <v>-24604893.782338787</v>
      </c>
      <c r="I106" s="11">
        <f t="shared" si="81"/>
        <v>-14420124.442871548</v>
      </c>
      <c r="J106" s="11">
        <f t="shared" si="82"/>
        <v>-9797180.5575621165</v>
      </c>
      <c r="K106" s="11">
        <f t="shared" si="83"/>
        <v>-349187.20809627278</v>
      </c>
      <c r="L106" s="11">
        <f t="shared" si="84"/>
        <v>-18664.891317053211</v>
      </c>
      <c r="M106" s="11">
        <f t="shared" si="85"/>
        <v>-19736.68249179608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 x14ac:dyDescent="0.2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 x14ac:dyDescent="0.2">
      <c r="A108" s="1">
        <f t="shared" si="40"/>
        <v>83</v>
      </c>
      <c r="B108" s="1"/>
      <c r="C108" s="1" t="s">
        <v>151</v>
      </c>
      <c r="D108" s="1"/>
      <c r="F108" s="20"/>
      <c r="H108" s="2">
        <f>'Oth. RB Class.'!K$26</f>
        <v>-13604604.430292156</v>
      </c>
      <c r="I108" s="2">
        <f>SUM(I96:I106)</f>
        <v>-10495905.46374994</v>
      </c>
      <c r="J108" s="2">
        <f t="shared" ref="J108:W108" si="98">SUM(J96:J106)</f>
        <v>-7135678.6644284269</v>
      </c>
      <c r="K108" s="2">
        <f t="shared" si="98"/>
        <v>-229174.56454924223</v>
      </c>
      <c r="L108" s="2">
        <f t="shared" si="98"/>
        <v>2004368.2348622323</v>
      </c>
      <c r="M108" s="2">
        <f t="shared" si="98"/>
        <v>2251786.0275732209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 x14ac:dyDescent="0.2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 x14ac:dyDescent="0.2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 x14ac:dyDescent="0.2">
      <c r="A111" s="1">
        <f t="shared" si="40"/>
        <v>86</v>
      </c>
      <c r="B111" s="1"/>
      <c r="C111" s="1" t="s">
        <v>152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 x14ac:dyDescent="0.2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 x14ac:dyDescent="0.2">
      <c r="A113" s="1">
        <f t="shared" si="40"/>
        <v>88</v>
      </c>
      <c r="B113" s="1"/>
      <c r="C113" s="1"/>
      <c r="D113" s="1" t="s">
        <v>365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 x14ac:dyDescent="0.2">
      <c r="A114" s="1">
        <f t="shared" si="40"/>
        <v>89</v>
      </c>
      <c r="B114" s="1"/>
      <c r="C114" s="1"/>
      <c r="D114" s="1" t="s">
        <v>366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 x14ac:dyDescent="0.2">
      <c r="A115" s="1">
        <f t="shared" si="40"/>
        <v>90</v>
      </c>
      <c r="B115" s="1"/>
      <c r="C115" s="1"/>
      <c r="D115" s="1" t="s">
        <v>367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 x14ac:dyDescent="0.2">
      <c r="A116" s="1">
        <f t="shared" si="40"/>
        <v>91</v>
      </c>
      <c r="B116" s="1"/>
      <c r="C116" s="1"/>
      <c r="D116" s="1" t="s">
        <v>368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 x14ac:dyDescent="0.2">
      <c r="A117" s="1">
        <f t="shared" si="40"/>
        <v>92</v>
      </c>
      <c r="B117" s="1"/>
      <c r="C117" s="1"/>
      <c r="D117" s="1" t="s">
        <v>369</v>
      </c>
      <c r="F117" s="25">
        <v>9.6</v>
      </c>
      <c r="G117" s="11" t="str">
        <f t="shared" si="99"/>
        <v>Allocated Net Plant - Comm</v>
      </c>
      <c r="H117" s="2">
        <f>'Oth. RB Class.'!K$35</f>
        <v>-744201.49530742539</v>
      </c>
      <c r="I117" s="11">
        <f t="shared" si="100"/>
        <v>-281776.35207401979</v>
      </c>
      <c r="J117" s="11">
        <f t="shared" si="101"/>
        <v>-174356.90486220704</v>
      </c>
      <c r="K117" s="11">
        <f t="shared" si="102"/>
        <v>-9534.7175235836385</v>
      </c>
      <c r="L117" s="11">
        <f t="shared" si="103"/>
        <v>-136806.77868977934</v>
      </c>
      <c r="M117" s="11">
        <f t="shared" si="104"/>
        <v>-141726.74215783569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 x14ac:dyDescent="0.2">
      <c r="A118" s="1">
        <f t="shared" si="40"/>
        <v>93</v>
      </c>
      <c r="B118" s="1"/>
      <c r="C118" s="1"/>
      <c r="D118" s="1" t="s">
        <v>370</v>
      </c>
      <c r="F118" s="25">
        <v>9.6</v>
      </c>
      <c r="G118" s="11" t="str">
        <f t="shared" si="99"/>
        <v>Allocated Net Plant - Comm</v>
      </c>
      <c r="H118" s="2">
        <f>'Oth. RB Class.'!K$36</f>
        <v>226342.45565175757</v>
      </c>
      <c r="I118" s="11">
        <f t="shared" si="100"/>
        <v>85699.84322146725</v>
      </c>
      <c r="J118" s="11">
        <f t="shared" si="101"/>
        <v>53029.146347051217</v>
      </c>
      <c r="K118" s="11">
        <f t="shared" si="102"/>
        <v>2899.9019645106491</v>
      </c>
      <c r="L118" s="11">
        <f t="shared" si="103"/>
        <v>41608.599866706332</v>
      </c>
      <c r="M118" s="11">
        <f t="shared" si="104"/>
        <v>43104.964252022161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 x14ac:dyDescent="0.2">
      <c r="A119" s="1">
        <f t="shared" si="40"/>
        <v>94</v>
      </c>
      <c r="B119" s="1"/>
      <c r="C119" s="1"/>
      <c r="D119" s="1" t="s">
        <v>371</v>
      </c>
      <c r="F119" s="25">
        <v>9.6</v>
      </c>
      <c r="G119" s="11" t="str">
        <f t="shared" si="99"/>
        <v>Allocated Net Plant - Comm</v>
      </c>
      <c r="H119" s="2">
        <f>'Oth. RB Class.'!K$37</f>
        <v>-8405.9738780798361</v>
      </c>
      <c r="I119" s="11">
        <f t="shared" si="100"/>
        <v>-3182.7464334996807</v>
      </c>
      <c r="J119" s="11">
        <f t="shared" si="101"/>
        <v>-1969.4123123591901</v>
      </c>
      <c r="K119" s="11">
        <f t="shared" si="102"/>
        <v>-107.69742730092904</v>
      </c>
      <c r="L119" s="11">
        <f t="shared" si="103"/>
        <v>-1545.2726382059718</v>
      </c>
      <c r="M119" s="11">
        <f t="shared" si="104"/>
        <v>-1600.8450667140662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 x14ac:dyDescent="0.2">
      <c r="A120" s="1">
        <f t="shared" si="40"/>
        <v>95</v>
      </c>
      <c r="B120" s="1"/>
      <c r="C120" s="1"/>
      <c r="D120" s="1" t="s">
        <v>372</v>
      </c>
      <c r="F120" s="25">
        <v>9.6</v>
      </c>
      <c r="G120" s="11" t="str">
        <f t="shared" si="99"/>
        <v>Allocated Net Plant - Comm</v>
      </c>
      <c r="H120" s="2">
        <f>'Oth. RB Class.'!K$38</f>
        <v>669.86057414089089</v>
      </c>
      <c r="I120" s="11">
        <f t="shared" si="100"/>
        <v>253.62871503188367</v>
      </c>
      <c r="J120" s="11">
        <f t="shared" si="101"/>
        <v>156.93977656975738</v>
      </c>
      <c r="K120" s="11">
        <f t="shared" si="102"/>
        <v>8.5822608458755436</v>
      </c>
      <c r="L120" s="11">
        <f t="shared" si="103"/>
        <v>123.14066539418175</v>
      </c>
      <c r="M120" s="11">
        <f t="shared" si="104"/>
        <v>127.56915629919264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 x14ac:dyDescent="0.2">
      <c r="A121" s="1">
        <f t="shared" si="40"/>
        <v>96</v>
      </c>
      <c r="B121" s="1"/>
      <c r="C121" s="1"/>
      <c r="D121" s="1" t="s">
        <v>454</v>
      </c>
      <c r="F121" s="25">
        <v>9.6</v>
      </c>
      <c r="G121" s="11" t="str">
        <f t="shared" si="99"/>
        <v>Allocated Net Plant - Comm</v>
      </c>
      <c r="H121" s="2">
        <f>'Oth. RB Class.'!K$39</f>
        <v>12837.423368935575</v>
      </c>
      <c r="I121" s="11">
        <f t="shared" si="100"/>
        <v>4860.6222236010981</v>
      </c>
      <c r="J121" s="11">
        <f t="shared" si="101"/>
        <v>3007.6443263376505</v>
      </c>
      <c r="K121" s="11">
        <f t="shared" si="102"/>
        <v>164.47320561065104</v>
      </c>
      <c r="L121" s="11">
        <f t="shared" si="103"/>
        <v>2359.9072950739978</v>
      </c>
      <c r="M121" s="11">
        <f t="shared" si="104"/>
        <v>2444.7763183121801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 x14ac:dyDescent="0.2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 x14ac:dyDescent="0.2">
      <c r="A123" s="1">
        <f t="shared" si="40"/>
        <v>98</v>
      </c>
      <c r="B123" s="1"/>
      <c r="C123" s="1" t="s">
        <v>153</v>
      </c>
      <c r="D123" s="1"/>
      <c r="F123" s="25"/>
      <c r="G123" s="11"/>
      <c r="H123" s="2">
        <f>'Oth. RB Class.'!K$41</f>
        <v>-512757.72959067114</v>
      </c>
      <c r="I123" s="11">
        <f>SUM(I113:I121)</f>
        <v>-194145.00434741922</v>
      </c>
      <c r="J123" s="11">
        <f t="shared" ref="J123:W123" si="117">SUM(J113:J121)</f>
        <v>-120132.58672460759</v>
      </c>
      <c r="K123" s="11">
        <f t="shared" si="117"/>
        <v>-6569.4575199173914</v>
      </c>
      <c r="L123" s="11">
        <f t="shared" si="117"/>
        <v>-94260.403500810819</v>
      </c>
      <c r="M123" s="11">
        <f t="shared" si="117"/>
        <v>-97650.27749791622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 x14ac:dyDescent="0.2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 x14ac:dyDescent="0.2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 x14ac:dyDescent="0.2">
      <c r="A126" s="1">
        <f t="shared" si="40"/>
        <v>101</v>
      </c>
      <c r="B126" s="1"/>
      <c r="C126" s="67" t="s">
        <v>127</v>
      </c>
      <c r="D126" s="1"/>
      <c r="F126" s="25"/>
      <c r="G126" s="11"/>
      <c r="H126" s="2">
        <f>'Oth. RB Class.'!K$44</f>
        <v>-14117362.159882827</v>
      </c>
      <c r="I126" s="11">
        <f>+I108+I123</f>
        <v>-10690050.468097359</v>
      </c>
      <c r="J126" s="11">
        <f t="shared" ref="J126:W126" si="118">+J108+J123</f>
        <v>-7255811.2511530342</v>
      </c>
      <c r="K126" s="11">
        <f t="shared" si="118"/>
        <v>-235744.02206915963</v>
      </c>
      <c r="L126" s="11">
        <f t="shared" si="118"/>
        <v>1910107.8313614216</v>
      </c>
      <c r="M126" s="11">
        <f t="shared" si="118"/>
        <v>2154135.7500753049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 x14ac:dyDescent="0.2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 x14ac:dyDescent="0.2">
      <c r="A128" s="1">
        <f t="shared" si="40"/>
        <v>103</v>
      </c>
      <c r="B128" s="1"/>
      <c r="C128" s="1" t="s">
        <v>267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 x14ac:dyDescent="0.2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 x14ac:dyDescent="0.2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 x14ac:dyDescent="0.2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 x14ac:dyDescent="0.2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 x14ac:dyDescent="0.2">
      <c r="A133" s="131" t="s">
        <v>290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545</v>
      </c>
      <c r="K133" s="3" t="s">
        <v>545</v>
      </c>
      <c r="L133" s="68" t="s">
        <v>546</v>
      </c>
      <c r="M133" s="68" t="s">
        <v>546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 x14ac:dyDescent="0.2">
      <c r="A134" s="132" t="s">
        <v>289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467</v>
      </c>
      <c r="J134" s="68" t="s">
        <v>547</v>
      </c>
      <c r="K134" s="68" t="s">
        <v>548</v>
      </c>
      <c r="L134" s="68" t="s">
        <v>547</v>
      </c>
      <c r="M134" s="68" t="s">
        <v>548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 x14ac:dyDescent="0.2">
      <c r="A135" s="52">
        <v>103</v>
      </c>
      <c r="B135" s="1"/>
      <c r="C135" s="1" t="s">
        <v>150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 x14ac:dyDescent="0.2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 x14ac:dyDescent="0.2">
      <c r="A137" s="1">
        <f t="shared" si="119"/>
        <v>105</v>
      </c>
      <c r="B137" s="1"/>
      <c r="D137" s="1" t="s">
        <v>359</v>
      </c>
      <c r="F137" s="25"/>
      <c r="G137" s="11"/>
      <c r="H137" s="2">
        <f>'Oth. RB Class.'!F$14</f>
        <v>-402123.55499999999</v>
      </c>
      <c r="I137" s="11">
        <f t="shared" ref="I137:W137" si="120">+I14+I55+I96</f>
        <v>-235244.57890586212</v>
      </c>
      <c r="J137" s="11">
        <f t="shared" si="120"/>
        <v>-143687.39016418371</v>
      </c>
      <c r="K137" s="11">
        <f t="shared" si="120"/>
        <v>-5133.6681115962883</v>
      </c>
      <c r="L137" s="11">
        <f t="shared" si="120"/>
        <v>-9498.0810538919122</v>
      </c>
      <c r="M137" s="11">
        <f t="shared" si="120"/>
        <v>-8559.8367644659993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 x14ac:dyDescent="0.2">
      <c r="A138" s="1">
        <f t="shared" si="119"/>
        <v>106</v>
      </c>
      <c r="B138" s="1"/>
      <c r="D138" s="1" t="s">
        <v>357</v>
      </c>
      <c r="F138" s="25"/>
      <c r="G138" s="11"/>
      <c r="H138" s="2">
        <f>'Oth. RB Class.'!F$15</f>
        <v>519989.55281266657</v>
      </c>
      <c r="I138" s="11">
        <f t="shared" ref="I138:W138" si="121">+I15+I56+I97</f>
        <v>304196.86155132914</v>
      </c>
      <c r="J138" s="11">
        <f t="shared" si="121"/>
        <v>185803.4448051496</v>
      </c>
      <c r="K138" s="11">
        <f t="shared" si="121"/>
        <v>6638.3919878496072</v>
      </c>
      <c r="L138" s="11">
        <f t="shared" si="121"/>
        <v>12282.053260450552</v>
      </c>
      <c r="M138" s="11">
        <f t="shared" si="121"/>
        <v>11068.801207887704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 x14ac:dyDescent="0.2">
      <c r="A139" s="1">
        <f t="shared" si="119"/>
        <v>107</v>
      </c>
      <c r="B139" s="1"/>
      <c r="D139" s="1" t="s">
        <v>358</v>
      </c>
      <c r="F139" s="25"/>
      <c r="G139" s="11"/>
      <c r="H139" s="2">
        <f>'Oth. RB Class.'!F$16</f>
        <v>-5.1771199999999982E-4</v>
      </c>
      <c r="I139" s="11">
        <f t="shared" ref="I139:W139" si="123">+I16+I57+I98</f>
        <v>-3.0286448013350437E-4</v>
      </c>
      <c r="J139" s="11">
        <f t="shared" si="123"/>
        <v>-1.8498962622739138E-4</v>
      </c>
      <c r="K139" s="11">
        <f t="shared" si="123"/>
        <v>-6.6093158491815706E-6</v>
      </c>
      <c r="L139" s="11">
        <f t="shared" si="123"/>
        <v>-1.2228257900914282E-5</v>
      </c>
      <c r="M139" s="11">
        <f t="shared" si="123"/>
        <v>-1.1020319889008292E-5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 x14ac:dyDescent="0.2">
      <c r="A140" s="1">
        <f t="shared" si="119"/>
        <v>108</v>
      </c>
      <c r="B140" s="1"/>
      <c r="D140" s="1" t="s">
        <v>364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 x14ac:dyDescent="0.2">
      <c r="A141" s="1">
        <f t="shared" si="119"/>
        <v>109</v>
      </c>
      <c r="B141" s="1"/>
      <c r="D141" s="1" t="s">
        <v>154</v>
      </c>
      <c r="F141" s="25"/>
      <c r="G141" s="11"/>
      <c r="H141" s="2">
        <f>'Oth. RB Class.'!F$18</f>
        <v>8905991.3794295546</v>
      </c>
      <c r="I141" s="11">
        <f t="shared" ref="I141:W141" si="125">+I18+I59+I100</f>
        <v>2696819.3547725203</v>
      </c>
      <c r="J141" s="11">
        <f t="shared" si="125"/>
        <v>1827593.990072811</v>
      </c>
      <c r="K141" s="11">
        <f t="shared" si="125"/>
        <v>90290.830136693257</v>
      </c>
      <c r="L141" s="11">
        <f t="shared" si="125"/>
        <v>2021444.4241759272</v>
      </c>
      <c r="M141" s="11">
        <f t="shared" si="125"/>
        <v>2269842.7802716023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 x14ac:dyDescent="0.2">
      <c r="A142" s="1">
        <f t="shared" si="119"/>
        <v>110</v>
      </c>
      <c r="B142" s="1"/>
      <c r="D142" s="1" t="s">
        <v>360</v>
      </c>
      <c r="F142" s="25"/>
      <c r="G142" s="11"/>
      <c r="H142" s="2">
        <f>'Oth. RB Class.'!F$19</f>
        <v>0</v>
      </c>
      <c r="I142" s="11">
        <f t="shared" ref="I142:W142" si="126">+I19+I60+I101</f>
        <v>0</v>
      </c>
      <c r="J142" s="11">
        <f t="shared" si="126"/>
        <v>0</v>
      </c>
      <c r="K142" s="11">
        <f t="shared" si="126"/>
        <v>0</v>
      </c>
      <c r="L142" s="11">
        <f t="shared" si="126"/>
        <v>0</v>
      </c>
      <c r="M142" s="11">
        <f t="shared" si="126"/>
        <v>0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 x14ac:dyDescent="0.2">
      <c r="A143" s="1">
        <f t="shared" si="119"/>
        <v>111</v>
      </c>
      <c r="B143" s="1"/>
      <c r="D143" s="1" t="s">
        <v>361</v>
      </c>
      <c r="F143" s="25"/>
      <c r="G143" s="11"/>
      <c r="H143" s="2">
        <f>'Oth. RB Class.'!F$20</f>
        <v>0</v>
      </c>
      <c r="I143" s="11">
        <f t="shared" ref="I143:W143" si="127">+I20+I61+I102</f>
        <v>0</v>
      </c>
      <c r="J143" s="11">
        <f t="shared" si="127"/>
        <v>0</v>
      </c>
      <c r="K143" s="11">
        <f t="shared" si="127"/>
        <v>0</v>
      </c>
      <c r="L143" s="11">
        <f t="shared" si="127"/>
        <v>0</v>
      </c>
      <c r="M143" s="11">
        <f t="shared" si="127"/>
        <v>0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 x14ac:dyDescent="0.2">
      <c r="A144" s="1">
        <f t="shared" si="119"/>
        <v>112</v>
      </c>
      <c r="B144" s="1"/>
      <c r="D144" s="1" t="s">
        <v>362</v>
      </c>
      <c r="F144" s="25"/>
      <c r="G144" s="11"/>
      <c r="H144" s="2">
        <f>'Oth. RB Class.'!F$21</f>
        <v>0</v>
      </c>
      <c r="I144" s="11">
        <f t="shared" ref="I144:W144" si="128">+I21+I62+I103</f>
        <v>0</v>
      </c>
      <c r="J144" s="11">
        <f t="shared" si="128"/>
        <v>0</v>
      </c>
      <c r="K144" s="11">
        <f t="shared" si="128"/>
        <v>0</v>
      </c>
      <c r="L144" s="11">
        <f t="shared" si="128"/>
        <v>0</v>
      </c>
      <c r="M144" s="11">
        <f t="shared" si="128"/>
        <v>0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 x14ac:dyDescent="0.2">
      <c r="A145" s="1">
        <f t="shared" si="119"/>
        <v>113</v>
      </c>
      <c r="B145" s="1"/>
      <c r="D145" s="1" t="s">
        <v>363</v>
      </c>
      <c r="F145" s="25"/>
      <c r="G145" s="11"/>
      <c r="H145" s="2">
        <f>'Oth. RB Class.'!F$22</f>
        <v>0</v>
      </c>
      <c r="I145" s="11">
        <f t="shared" ref="I145:W146" si="129">+I22+I63+I104</f>
        <v>0</v>
      </c>
      <c r="J145" s="11">
        <f t="shared" si="129"/>
        <v>0</v>
      </c>
      <c r="K145" s="11">
        <f t="shared" si="129"/>
        <v>0</v>
      </c>
      <c r="L145" s="11">
        <f t="shared" si="129"/>
        <v>0</v>
      </c>
      <c r="M145" s="11">
        <f t="shared" si="129"/>
        <v>0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 x14ac:dyDescent="0.2">
      <c r="A146" s="1">
        <f t="shared" si="119"/>
        <v>114</v>
      </c>
      <c r="B146" s="1"/>
      <c r="D146" s="1" t="s">
        <v>142</v>
      </c>
      <c r="F146" s="25"/>
      <c r="G146" s="11"/>
      <c r="H146" s="2">
        <f>'Oth. RB Class.'!F$23</f>
        <v>2692758.7072114237</v>
      </c>
      <c r="I146" s="11">
        <f t="shared" si="129"/>
        <v>1575279.2401654886</v>
      </c>
      <c r="J146" s="11">
        <f t="shared" si="129"/>
        <v>962180.56905691791</v>
      </c>
      <c r="K146" s="11">
        <f t="shared" si="129"/>
        <v>34376.82109279705</v>
      </c>
      <c r="L146" s="11">
        <f t="shared" si="129"/>
        <v>63602.442934901701</v>
      </c>
      <c r="M146" s="11">
        <f t="shared" si="129"/>
        <v>57319.633961318876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 x14ac:dyDescent="0.2">
      <c r="A147" s="1">
        <f t="shared" si="119"/>
        <v>115</v>
      </c>
      <c r="B147" s="1"/>
      <c r="D147" s="1" t="s">
        <v>465</v>
      </c>
      <c r="F147" s="25"/>
      <c r="G147" s="11"/>
      <c r="H147" s="2">
        <f>'Oth. RB Class.'!F$24</f>
        <v>-33020670.038647432</v>
      </c>
      <c r="I147" s="11">
        <f t="shared" ref="I147:W147" si="131">+I24+I65+I106</f>
        <v>-19317280.775633831</v>
      </c>
      <c r="J147" s="11">
        <f t="shared" si="131"/>
        <v>-11798995.210131139</v>
      </c>
      <c r="K147" s="11">
        <f t="shared" si="131"/>
        <v>-421554.91438681661</v>
      </c>
      <c r="L147" s="11">
        <f t="shared" si="131"/>
        <v>-779941.87751795223</v>
      </c>
      <c r="M147" s="11">
        <f t="shared" si="131"/>
        <v>-702897.26097769919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 x14ac:dyDescent="0.2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 x14ac:dyDescent="0.2">
      <c r="A149" s="1">
        <f t="shared" si="119"/>
        <v>117</v>
      </c>
      <c r="B149" s="1"/>
      <c r="C149" s="1" t="s">
        <v>151</v>
      </c>
      <c r="D149" s="1"/>
      <c r="F149" s="20"/>
      <c r="H149" s="2">
        <f>'Oth. RB Class.'!F$26</f>
        <v>-21304053.954711497</v>
      </c>
      <c r="I149" s="2">
        <f>SUM(I137:I147)</f>
        <v>-14976229.898353219</v>
      </c>
      <c r="J149" s="2">
        <f t="shared" ref="J149:W149" si="132">SUM(J137:J147)</f>
        <v>-8967104.5965454336</v>
      </c>
      <c r="K149" s="2">
        <f t="shared" si="132"/>
        <v>-295382.53928768227</v>
      </c>
      <c r="L149" s="2">
        <f t="shared" si="132"/>
        <v>1307888.9617872071</v>
      </c>
      <c r="M149" s="2">
        <f t="shared" si="132"/>
        <v>1626774.1176876237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 x14ac:dyDescent="0.2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 x14ac:dyDescent="0.2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 x14ac:dyDescent="0.2">
      <c r="A152" s="1">
        <f t="shared" si="119"/>
        <v>120</v>
      </c>
      <c r="B152" s="1"/>
      <c r="C152" s="1" t="s">
        <v>152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 x14ac:dyDescent="0.2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 x14ac:dyDescent="0.2">
      <c r="A154" s="1">
        <f t="shared" si="119"/>
        <v>122</v>
      </c>
      <c r="B154" s="1"/>
      <c r="C154" s="1"/>
      <c r="D154" s="1" t="s">
        <v>365</v>
      </c>
      <c r="F154" s="25"/>
      <c r="G154" s="11"/>
      <c r="H154" s="2">
        <f>'Oth. RB Class.'!F$31</f>
        <v>-747234.0933333335</v>
      </c>
      <c r="I154" s="11">
        <f t="shared" ref="I154:W154" si="133">+I31+I72+I113</f>
        <v>-665436.10975599207</v>
      </c>
      <c r="J154" s="11">
        <f t="shared" si="133"/>
        <v>-80951.289327195715</v>
      </c>
      <c r="K154" s="11">
        <f t="shared" si="133"/>
        <v>-41.138073123118851</v>
      </c>
      <c r="L154" s="11">
        <f t="shared" si="133"/>
        <v>-514.41673558054754</v>
      </c>
      <c r="M154" s="11">
        <f t="shared" si="133"/>
        <v>-291.1394414420451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 x14ac:dyDescent="0.2">
      <c r="A155" s="1">
        <f t="shared" si="119"/>
        <v>123</v>
      </c>
      <c r="B155" s="1"/>
      <c r="C155" s="1"/>
      <c r="D155" s="1" t="s">
        <v>366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 x14ac:dyDescent="0.2">
      <c r="A156" s="1">
        <f t="shared" si="119"/>
        <v>124</v>
      </c>
      <c r="B156" s="1"/>
      <c r="C156" s="1"/>
      <c r="D156" s="1" t="s">
        <v>367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 x14ac:dyDescent="0.2">
      <c r="A157" s="1">
        <f t="shared" si="119"/>
        <v>125</v>
      </c>
      <c r="B157" s="1"/>
      <c r="C157" s="1"/>
      <c r="D157" s="1" t="s">
        <v>368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 x14ac:dyDescent="0.2">
      <c r="A158" s="1">
        <f t="shared" si="119"/>
        <v>126</v>
      </c>
      <c r="B158" s="1"/>
      <c r="C158" s="1"/>
      <c r="D158" s="1" t="s">
        <v>369</v>
      </c>
      <c r="F158" s="25"/>
      <c r="G158" s="11"/>
      <c r="H158" s="2">
        <f>'Oth. RB Class.'!F$35</f>
        <v>-75117256.518876344</v>
      </c>
      <c r="I158" s="11">
        <f t="shared" ref="I158:W158" si="138">+I35+I76+I117</f>
        <v>-43259430.943448238</v>
      </c>
      <c r="J158" s="11">
        <f t="shared" si="138"/>
        <v>-17639753.14358107</v>
      </c>
      <c r="K158" s="11">
        <f t="shared" si="138"/>
        <v>-664630.26091381721</v>
      </c>
      <c r="L158" s="11">
        <f t="shared" si="138"/>
        <v>-7135772.0090914592</v>
      </c>
      <c r="M158" s="11">
        <f t="shared" si="138"/>
        <v>-6417670.1618417539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 x14ac:dyDescent="0.2">
      <c r="A159" s="1">
        <f t="shared" si="119"/>
        <v>127</v>
      </c>
      <c r="B159" s="1"/>
      <c r="C159" s="1"/>
      <c r="D159" s="1" t="s">
        <v>370</v>
      </c>
      <c r="F159" s="25"/>
      <c r="G159" s="11"/>
      <c r="H159" s="2">
        <f>'Oth. RB Class.'!F$36</f>
        <v>22846264.633319426</v>
      </c>
      <c r="I159" s="11">
        <f t="shared" ref="I159:W159" si="139">+I36+I77+I118</f>
        <v>13156982.203849122</v>
      </c>
      <c r="J159" s="11">
        <f t="shared" si="139"/>
        <v>5364978.5290469211</v>
      </c>
      <c r="K159" s="11">
        <f t="shared" si="139"/>
        <v>202141.55212568917</v>
      </c>
      <c r="L159" s="11">
        <f t="shared" si="139"/>
        <v>2170283.4107335894</v>
      </c>
      <c r="M159" s="11">
        <f t="shared" si="139"/>
        <v>1951878.9375641041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 x14ac:dyDescent="0.2">
      <c r="A160" s="1">
        <f t="shared" si="119"/>
        <v>128</v>
      </c>
      <c r="B160" s="1"/>
      <c r="C160" s="1"/>
      <c r="D160" s="1" t="s">
        <v>371</v>
      </c>
      <c r="F160" s="25"/>
      <c r="G160" s="11"/>
      <c r="H160" s="2">
        <f>'Oth. RB Class.'!F$37</f>
        <v>-848471.41543279903</v>
      </c>
      <c r="I160" s="11">
        <f t="shared" ref="I160:W160" si="140">+I37+I78+I119</f>
        <v>-488627.94388905092</v>
      </c>
      <c r="J160" s="11">
        <f t="shared" si="140"/>
        <v>-199246.1787240374</v>
      </c>
      <c r="K160" s="11">
        <f t="shared" si="140"/>
        <v>-7507.1934779102148</v>
      </c>
      <c r="L160" s="11">
        <f t="shared" si="140"/>
        <v>-80600.635025030948</v>
      </c>
      <c r="M160" s="11">
        <f t="shared" si="140"/>
        <v>-72489.46431676959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 x14ac:dyDescent="0.2">
      <c r="A161" s="1">
        <f t="shared" si="119"/>
        <v>129</v>
      </c>
      <c r="B161" s="1"/>
      <c r="C161" s="1"/>
      <c r="D161" s="1" t="s">
        <v>372</v>
      </c>
      <c r="F161" s="25"/>
      <c r="G161" s="11"/>
      <c r="H161" s="2">
        <f>'Oth. RB Class.'!F$38</f>
        <v>67613.527918049891</v>
      </c>
      <c r="I161" s="11">
        <f t="shared" ref="I161:W161" si="141">+I38+I79+I120</f>
        <v>38938.09328724326</v>
      </c>
      <c r="J161" s="11">
        <f t="shared" si="141"/>
        <v>15877.655773295117</v>
      </c>
      <c r="K161" s="11">
        <f t="shared" si="141"/>
        <v>598.23799196106995</v>
      </c>
      <c r="L161" s="11">
        <f t="shared" si="141"/>
        <v>6422.9544889236258</v>
      </c>
      <c r="M161" s="11">
        <f t="shared" si="141"/>
        <v>5776.5863766268194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 x14ac:dyDescent="0.2">
      <c r="A162" s="1">
        <f t="shared" si="119"/>
        <v>130</v>
      </c>
      <c r="B162" s="1"/>
      <c r="C162" s="1"/>
      <c r="D162" s="1" t="s">
        <v>454</v>
      </c>
      <c r="F162" s="25"/>
      <c r="G162" s="11"/>
      <c r="H162" s="2">
        <f>'Oth. RB Class.'!F$39</f>
        <v>1295767.3833313107</v>
      </c>
      <c r="I162" s="11">
        <f t="shared" ref="I162:W162" si="143">+I39+I80+I121</f>
        <v>746222.13637298532</v>
      </c>
      <c r="J162" s="11">
        <f t="shared" si="143"/>
        <v>304284.4990980805</v>
      </c>
      <c r="K162" s="11">
        <f t="shared" si="143"/>
        <v>11464.825181024675</v>
      </c>
      <c r="L162" s="11">
        <f t="shared" si="143"/>
        <v>123091.56447887218</v>
      </c>
      <c r="M162" s="11">
        <f t="shared" si="143"/>
        <v>110704.3582003481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 x14ac:dyDescent="0.2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 x14ac:dyDescent="0.2">
      <c r="A164" s="1">
        <f t="shared" si="119"/>
        <v>132</v>
      </c>
      <c r="B164" s="1"/>
      <c r="C164" s="1" t="s">
        <v>153</v>
      </c>
      <c r="D164" s="1"/>
      <c r="F164" s="25"/>
      <c r="G164" s="11"/>
      <c r="H164" s="2">
        <f>'Oth. RB Class.'!F$41</f>
        <v>-52503316.483073689</v>
      </c>
      <c r="I164" s="11">
        <f>SUM(I154:I162)</f>
        <v>-30471352.563583933</v>
      </c>
      <c r="J164" s="11">
        <f t="shared" ref="J164:W164" si="144">SUM(J154:J162)</f>
        <v>-12234809.927714007</v>
      </c>
      <c r="K164" s="11">
        <f t="shared" si="144"/>
        <v>-457973.97716617567</v>
      </c>
      <c r="L164" s="11">
        <f t="shared" si="144"/>
        <v>-4917089.1311506843</v>
      </c>
      <c r="M164" s="11">
        <f t="shared" si="144"/>
        <v>-4422090.8834588863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 x14ac:dyDescent="0.2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 x14ac:dyDescent="0.2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 x14ac:dyDescent="0.2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-73807370.437785178</v>
      </c>
      <c r="I167" s="11">
        <f>+I149+I164</f>
        <v>-45447582.461937152</v>
      </c>
      <c r="J167" s="11">
        <f t="shared" ref="J167:W167" si="145">+J149+J164</f>
        <v>-21201914.524259441</v>
      </c>
      <c r="K167" s="11">
        <f t="shared" si="145"/>
        <v>-753356.516453858</v>
      </c>
      <c r="L167" s="11">
        <f t="shared" si="145"/>
        <v>-3609200.1693634773</v>
      </c>
      <c r="M167" s="11">
        <f t="shared" si="145"/>
        <v>-2795316.7657712623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 x14ac:dyDescent="0.2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 x14ac:dyDescent="0.2">
      <c r="A169" s="1">
        <f t="shared" si="119"/>
        <v>137</v>
      </c>
      <c r="B169" s="1"/>
      <c r="C169" s="1" t="s">
        <v>267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 x14ac:dyDescent="0.2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 x14ac:dyDescent="0.2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 x14ac:dyDescent="0.2">
      <c r="A172" s="2"/>
      <c r="B172" s="2"/>
      <c r="C172" s="2"/>
      <c r="D172" s="2"/>
      <c r="E172" s="8"/>
      <c r="F172" s="20"/>
      <c r="G172" s="2"/>
      <c r="H172" s="130">
        <f>COUNTIFS(H6:H169,"&gt;0",F6:F169,"&lt;99")</f>
        <v>16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 x14ac:dyDescent="0.2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 x14ac:dyDescent="0.2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 x14ac:dyDescent="0.2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 x14ac:dyDescent="0.2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 x14ac:dyDescent="0.2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 x14ac:dyDescent="0.2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 x14ac:dyDescent="0.2">
      <c r="E179" s="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4"/>
  <sheetViews>
    <sheetView defaultGridColor="0" view="pageBreakPreview" colorId="22" zoomScale="60" zoomScaleNormal="57" workbookViewId="0">
      <pane ySplit="5" topLeftCell="A620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68" customWidth="1"/>
    <col min="8" max="8" width="61.5546875" customWidth="1"/>
    <col min="9" max="23" width="14.77734375" customWidth="1"/>
    <col min="24" max="45" width="12.77734375" customWidth="1"/>
  </cols>
  <sheetData>
    <row r="1" spans="1:57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6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16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16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 x14ac:dyDescent="0.2">
      <c r="A4" s="1"/>
      <c r="B4" s="1"/>
      <c r="C4" s="1"/>
      <c r="D4" s="1"/>
      <c r="E4" s="1"/>
      <c r="F4" s="1"/>
      <c r="G4" s="16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 x14ac:dyDescent="0.2">
      <c r="A5" s="1" t="s">
        <v>45</v>
      </c>
      <c r="B5" s="1"/>
      <c r="C5" s="1"/>
      <c r="D5" s="1"/>
      <c r="E5" s="1"/>
      <c r="F5" s="1"/>
      <c r="G5" s="16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 x14ac:dyDescent="0.2">
      <c r="A6" s="1"/>
      <c r="B6" s="1"/>
      <c r="C6" s="1"/>
      <c r="D6" s="1"/>
      <c r="E6" s="1"/>
      <c r="G6" s="16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 x14ac:dyDescent="0.2">
      <c r="A7" s="1"/>
      <c r="B7" s="1"/>
      <c r="C7" s="1"/>
      <c r="D7" s="1"/>
      <c r="E7" s="1"/>
      <c r="F7" s="3" t="s">
        <v>20</v>
      </c>
      <c r="G7" s="16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 x14ac:dyDescent="0.2">
      <c r="A8" s="1"/>
      <c r="B8" s="1"/>
      <c r="C8" s="1"/>
      <c r="D8" s="1"/>
      <c r="E8" s="1"/>
      <c r="G8" s="166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 x14ac:dyDescent="0.2">
      <c r="A9" s="1"/>
      <c r="B9" s="1"/>
      <c r="C9" s="1"/>
      <c r="D9" s="1"/>
      <c r="E9" s="1"/>
      <c r="F9" s="1"/>
      <c r="G9" s="166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 x14ac:dyDescent="0.2">
      <c r="A10" s="64" t="s">
        <v>290</v>
      </c>
      <c r="B10" s="1"/>
      <c r="C10" s="64" t="s">
        <v>288</v>
      </c>
      <c r="D10" s="1"/>
      <c r="E10" s="1"/>
      <c r="F10" s="1"/>
      <c r="G10" s="167" t="s">
        <v>38</v>
      </c>
      <c r="H10" s="13" t="s">
        <v>38</v>
      </c>
      <c r="I10" s="3" t="s">
        <v>1</v>
      </c>
      <c r="J10" s="3" t="s">
        <v>56</v>
      </c>
      <c r="K10" s="3" t="s">
        <v>545</v>
      </c>
      <c r="L10" s="3" t="s">
        <v>545</v>
      </c>
      <c r="M10" s="68" t="s">
        <v>546</v>
      </c>
      <c r="N10" s="68" t="s">
        <v>546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 x14ac:dyDescent="0.2">
      <c r="A11" s="65" t="s">
        <v>289</v>
      </c>
      <c r="B11" s="14"/>
      <c r="C11" s="65" t="s">
        <v>289</v>
      </c>
      <c r="D11" s="1"/>
      <c r="E11" s="1"/>
      <c r="F11" s="1"/>
      <c r="G11" s="167" t="s">
        <v>39</v>
      </c>
      <c r="H11" s="13" t="s">
        <v>21</v>
      </c>
      <c r="I11" s="3" t="s">
        <v>2</v>
      </c>
      <c r="J11" s="3" t="s">
        <v>467</v>
      </c>
      <c r="K11" s="68" t="s">
        <v>547</v>
      </c>
      <c r="L11" s="68" t="s">
        <v>548</v>
      </c>
      <c r="M11" s="68" t="s">
        <v>547</v>
      </c>
      <c r="N11" s="68" t="s">
        <v>548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 x14ac:dyDescent="0.2">
      <c r="A12" s="1">
        <v>1</v>
      </c>
      <c r="B12" s="1"/>
      <c r="C12" s="3"/>
      <c r="D12" s="1" t="s">
        <v>110</v>
      </c>
      <c r="E12" s="1"/>
      <c r="G12" s="16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 x14ac:dyDescent="0.2">
      <c r="A13" s="1">
        <f t="shared" ref="A13:A72" si="0">A12+1</f>
        <v>2</v>
      </c>
      <c r="B13" s="1"/>
      <c r="C13" s="3"/>
      <c r="D13" s="1"/>
      <c r="E13" s="1" t="s">
        <v>70</v>
      </c>
      <c r="G13" s="166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 x14ac:dyDescent="0.2">
      <c r="A14" s="1">
        <f t="shared" si="0"/>
        <v>3</v>
      </c>
      <c r="B14" s="1"/>
      <c r="C14" s="72">
        <v>7500</v>
      </c>
      <c r="D14" s="1"/>
      <c r="E14" s="1"/>
      <c r="F14" s="1" t="s">
        <v>78</v>
      </c>
      <c r="G14" s="165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 x14ac:dyDescent="0.2">
      <c r="A15" s="1">
        <f t="shared" si="0"/>
        <v>4</v>
      </c>
      <c r="B15" s="1"/>
      <c r="C15" s="72">
        <v>7510</v>
      </c>
      <c r="D15" s="1"/>
      <c r="E15" s="1"/>
      <c r="F15" s="1" t="s">
        <v>71</v>
      </c>
      <c r="G15" s="165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 x14ac:dyDescent="0.2">
      <c r="A16" s="1">
        <f t="shared" si="0"/>
        <v>5</v>
      </c>
      <c r="B16" s="1"/>
      <c r="C16" s="3">
        <v>7530</v>
      </c>
      <c r="D16" s="1"/>
      <c r="E16" s="1"/>
      <c r="F16" s="1" t="s">
        <v>72</v>
      </c>
      <c r="G16" s="165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 x14ac:dyDescent="0.2">
      <c r="A17" s="1">
        <f t="shared" si="0"/>
        <v>6</v>
      </c>
      <c r="B17" s="1"/>
      <c r="C17" s="3">
        <v>7540</v>
      </c>
      <c r="D17" s="1"/>
      <c r="E17" s="1"/>
      <c r="F17" s="1" t="s">
        <v>73</v>
      </c>
      <c r="G17" s="165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 x14ac:dyDescent="0.2">
      <c r="A18" s="1">
        <f t="shared" si="0"/>
        <v>7</v>
      </c>
      <c r="B18" s="1"/>
      <c r="C18" s="3">
        <v>7550</v>
      </c>
      <c r="D18" s="1"/>
      <c r="E18" s="1"/>
      <c r="F18" s="1" t="s">
        <v>74</v>
      </c>
      <c r="G18" s="165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 x14ac:dyDescent="0.2">
      <c r="A19" s="1">
        <f t="shared" si="0"/>
        <v>8</v>
      </c>
      <c r="B19" s="1"/>
      <c r="C19" s="72">
        <v>7560</v>
      </c>
      <c r="D19" s="1"/>
      <c r="E19" s="1"/>
      <c r="F19" s="1" t="s">
        <v>75</v>
      </c>
      <c r="G19" s="165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 x14ac:dyDescent="0.2">
      <c r="A20" s="1">
        <f t="shared" si="0"/>
        <v>9</v>
      </c>
      <c r="B20" s="1"/>
      <c r="C20" s="3">
        <v>7570</v>
      </c>
      <c r="D20" s="1"/>
      <c r="E20" s="1"/>
      <c r="F20" s="1" t="s">
        <v>76</v>
      </c>
      <c r="G20" s="165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 x14ac:dyDescent="0.2">
      <c r="A21" s="1">
        <f t="shared" si="0"/>
        <v>10</v>
      </c>
      <c r="B21" s="1"/>
      <c r="C21" s="3">
        <v>7590</v>
      </c>
      <c r="D21" s="1"/>
      <c r="E21" s="1"/>
      <c r="F21" s="1" t="s">
        <v>77</v>
      </c>
      <c r="G21" s="165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 x14ac:dyDescent="0.2">
      <c r="A22" s="1">
        <f t="shared" si="0"/>
        <v>11</v>
      </c>
      <c r="B22" s="1"/>
      <c r="C22" s="3"/>
      <c r="D22" s="1"/>
      <c r="E22" s="1" t="s">
        <v>79</v>
      </c>
      <c r="G22" s="166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 x14ac:dyDescent="0.2">
      <c r="A23" s="1">
        <f t="shared" si="0"/>
        <v>12</v>
      </c>
      <c r="B23" s="1"/>
      <c r="C23" s="72">
        <v>7610</v>
      </c>
      <c r="D23" s="1"/>
      <c r="E23" s="1"/>
      <c r="F23" s="1" t="s">
        <v>87</v>
      </c>
      <c r="G23" s="165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 x14ac:dyDescent="0.2">
      <c r="A24" s="1">
        <f t="shared" si="0"/>
        <v>13</v>
      </c>
      <c r="B24" s="1"/>
      <c r="C24" s="3">
        <v>7620</v>
      </c>
      <c r="D24" s="1"/>
      <c r="E24" s="1"/>
      <c r="F24" s="1" t="s">
        <v>80</v>
      </c>
      <c r="G24" s="165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 x14ac:dyDescent="0.2">
      <c r="A25" s="1">
        <f t="shared" si="0"/>
        <v>14</v>
      </c>
      <c r="B25" s="1"/>
      <c r="C25" s="3">
        <v>7640</v>
      </c>
      <c r="D25" s="1"/>
      <c r="E25" s="1"/>
      <c r="F25" s="1" t="s">
        <v>81</v>
      </c>
      <c r="G25" s="165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 x14ac:dyDescent="0.2">
      <c r="A26" s="1">
        <f t="shared" si="0"/>
        <v>15</v>
      </c>
      <c r="B26" s="1"/>
      <c r="C26" s="3">
        <v>7650</v>
      </c>
      <c r="D26" s="1"/>
      <c r="E26" s="1"/>
      <c r="F26" s="1" t="s">
        <v>82</v>
      </c>
      <c r="G26" s="165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 x14ac:dyDescent="0.2">
      <c r="A27" s="1">
        <f t="shared" si="0"/>
        <v>16</v>
      </c>
      <c r="B27" s="1"/>
      <c r="C27" s="3">
        <v>7660</v>
      </c>
      <c r="D27" s="1"/>
      <c r="E27" s="1"/>
      <c r="F27" s="1" t="s">
        <v>83</v>
      </c>
      <c r="G27" s="165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 x14ac:dyDescent="0.2">
      <c r="A28" s="1">
        <f t="shared" si="0"/>
        <v>17</v>
      </c>
      <c r="B28" s="1"/>
      <c r="C28" s="3">
        <v>7670</v>
      </c>
      <c r="D28" s="1"/>
      <c r="E28" s="1"/>
      <c r="F28" s="1" t="s">
        <v>84</v>
      </c>
      <c r="G28" s="165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 x14ac:dyDescent="0.2">
      <c r="A29" s="1">
        <f t="shared" si="0"/>
        <v>18</v>
      </c>
      <c r="B29" s="1"/>
      <c r="C29" s="3">
        <v>7680</v>
      </c>
      <c r="D29" s="1"/>
      <c r="E29" s="1"/>
      <c r="F29" s="1" t="s">
        <v>85</v>
      </c>
      <c r="G29" s="165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 x14ac:dyDescent="0.2">
      <c r="A30" s="1">
        <f t="shared" si="0"/>
        <v>19</v>
      </c>
      <c r="B30" s="1"/>
      <c r="C30" s="3">
        <v>7690</v>
      </c>
      <c r="D30" s="1"/>
      <c r="E30" s="1"/>
      <c r="F30" s="1" t="s">
        <v>86</v>
      </c>
      <c r="G30" s="165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 x14ac:dyDescent="0.2">
      <c r="A31" s="1">
        <f t="shared" si="0"/>
        <v>20</v>
      </c>
      <c r="B31" s="1"/>
      <c r="C31" s="3"/>
      <c r="D31" s="1" t="s">
        <v>109</v>
      </c>
      <c r="E31" s="1"/>
      <c r="G31" s="165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 x14ac:dyDescent="0.2">
      <c r="A32" s="1">
        <f t="shared" si="0"/>
        <v>21</v>
      </c>
      <c r="B32" s="1"/>
      <c r="C32" s="3"/>
      <c r="D32" s="1"/>
      <c r="E32" s="1"/>
      <c r="G32" s="165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 x14ac:dyDescent="0.2">
      <c r="A33" s="1">
        <f t="shared" si="0"/>
        <v>22</v>
      </c>
      <c r="B33" s="1"/>
      <c r="C33" s="3"/>
      <c r="D33" s="1" t="s">
        <v>111</v>
      </c>
      <c r="E33" s="1"/>
      <c r="G33" s="165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 x14ac:dyDescent="0.2">
      <c r="A34" s="1">
        <f t="shared" si="0"/>
        <v>23</v>
      </c>
      <c r="B34" s="1"/>
      <c r="C34" s="3"/>
      <c r="D34" s="1"/>
      <c r="E34" s="1" t="s">
        <v>70</v>
      </c>
      <c r="G34" s="165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 x14ac:dyDescent="0.2">
      <c r="A35" s="1">
        <f t="shared" si="0"/>
        <v>24</v>
      </c>
      <c r="B35" s="1"/>
      <c r="C35" s="3">
        <v>8001</v>
      </c>
      <c r="D35" s="1"/>
      <c r="E35" s="1"/>
      <c r="F35" s="1" t="s">
        <v>380</v>
      </c>
      <c r="G35" s="165">
        <v>99</v>
      </c>
      <c r="H35" s="11" t="str">
        <f t="shared" ref="H35:H49" si="36">VLOOKUP($G35,alloc,3)</f>
        <v>-</v>
      </c>
      <c r="I35" s="2">
        <f>'O and M Class.'!J35</f>
        <v>0</v>
      </c>
      <c r="J35" s="11">
        <f t="shared" ref="J35:J49" si="37">$I35*VLOOKUP($G35,alloc,6)</f>
        <v>0</v>
      </c>
      <c r="K35" s="11">
        <f t="shared" ref="K35:K49" si="38">$I35*VLOOKUP($G35,alloc,7)</f>
        <v>0</v>
      </c>
      <c r="L35" s="11">
        <f t="shared" ref="L35:L49" si="39">$I35*VLOOKUP($G35,alloc,8)</f>
        <v>0</v>
      </c>
      <c r="M35" s="11">
        <f t="shared" ref="M35:M49" si="40">$I35*VLOOKUP($G35,alloc,9)</f>
        <v>0</v>
      </c>
      <c r="N35" s="11">
        <f t="shared" ref="N35:N49" si="41">$I35*VLOOKUP($G35,alloc,10)</f>
        <v>0</v>
      </c>
      <c r="O35" s="11">
        <f t="shared" ref="O35:O49" si="42">$I35*VLOOKUP($G35,alloc,11)</f>
        <v>0</v>
      </c>
      <c r="P35" s="11">
        <f t="shared" ref="P35:P49" si="43">$I35*VLOOKUP($G35,alloc,12)</f>
        <v>0</v>
      </c>
      <c r="Q35" s="11">
        <f t="shared" ref="Q35:Q49" si="44">$I35*VLOOKUP($G35,alloc,13)</f>
        <v>0</v>
      </c>
      <c r="R35" s="11">
        <f t="shared" ref="R35:R49" si="45">$I35*VLOOKUP($G35,alloc,14)</f>
        <v>0</v>
      </c>
      <c r="S35" s="11">
        <f t="shared" ref="S35:S49" si="46">$I35*VLOOKUP($G35,alloc,15)</f>
        <v>0</v>
      </c>
      <c r="T35" s="11">
        <f t="shared" ref="T35:T49" si="47">$I35*VLOOKUP($G35,alloc,16)</f>
        <v>0</v>
      </c>
      <c r="U35" s="11">
        <f t="shared" ref="U35:U49" si="48">$I35*VLOOKUP($G35,alloc,17)</f>
        <v>0</v>
      </c>
      <c r="V35" s="11">
        <f t="shared" ref="V35:V49" si="49">$I35*VLOOKUP($G35,alloc,18)</f>
        <v>0</v>
      </c>
      <c r="W35" s="11">
        <f t="shared" ref="W35:W49" si="50">$I35*VLOOKUP($G35,alloc,19)</f>
        <v>0</v>
      </c>
      <c r="X35" s="11">
        <f t="shared" ref="X35:X49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 x14ac:dyDescent="0.2">
      <c r="A36" s="1">
        <f t="shared" si="0"/>
        <v>25</v>
      </c>
      <c r="B36" s="1"/>
      <c r="C36" s="3">
        <v>8010</v>
      </c>
      <c r="D36" s="1"/>
      <c r="E36" s="1"/>
      <c r="F36" s="67" t="s">
        <v>551</v>
      </c>
      <c r="G36" s="165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 x14ac:dyDescent="0.2">
      <c r="A37" s="1">
        <f t="shared" si="0"/>
        <v>26</v>
      </c>
      <c r="B37" s="1"/>
      <c r="C37" s="3">
        <v>8040</v>
      </c>
      <c r="D37" s="1"/>
      <c r="E37" s="1"/>
      <c r="F37" s="1" t="s">
        <v>552</v>
      </c>
      <c r="G37" s="165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 x14ac:dyDescent="0.2">
      <c r="A38" s="1">
        <f t="shared" si="0"/>
        <v>27</v>
      </c>
      <c r="B38" s="1"/>
      <c r="C38" s="3">
        <v>8050</v>
      </c>
      <c r="D38" s="1"/>
      <c r="E38" s="1"/>
      <c r="F38" s="1" t="s">
        <v>553</v>
      </c>
      <c r="G38" s="165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 x14ac:dyDescent="0.2">
      <c r="A39" s="1">
        <f t="shared" si="0"/>
        <v>28</v>
      </c>
      <c r="B39" s="1"/>
      <c r="C39" s="3">
        <v>8051</v>
      </c>
      <c r="D39" s="1"/>
      <c r="E39" s="1"/>
      <c r="F39" s="1" t="s">
        <v>554</v>
      </c>
      <c r="G39" s="165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 x14ac:dyDescent="0.2">
      <c r="A40" s="1">
        <f t="shared" si="0"/>
        <v>29</v>
      </c>
      <c r="B40" s="1"/>
      <c r="C40" s="3">
        <v>8052</v>
      </c>
      <c r="D40" s="1"/>
      <c r="E40" s="1"/>
      <c r="F40" s="1" t="s">
        <v>382</v>
      </c>
      <c r="G40" s="165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 x14ac:dyDescent="0.2">
      <c r="A41" s="1">
        <f t="shared" si="0"/>
        <v>30</v>
      </c>
      <c r="B41" s="1"/>
      <c r="C41" s="3">
        <v>8053</v>
      </c>
      <c r="D41" s="1"/>
      <c r="E41" s="1"/>
      <c r="F41" s="1" t="s">
        <v>383</v>
      </c>
      <c r="G41" s="165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 x14ac:dyDescent="0.2">
      <c r="A42" s="1">
        <f t="shared" si="0"/>
        <v>31</v>
      </c>
      <c r="B42" s="1"/>
      <c r="C42" s="3">
        <v>8054</v>
      </c>
      <c r="D42" s="1"/>
      <c r="E42" s="1"/>
      <c r="F42" s="1" t="s">
        <v>555</v>
      </c>
      <c r="G42" s="165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 x14ac:dyDescent="0.2">
      <c r="A43" s="1">
        <f t="shared" si="0"/>
        <v>32</v>
      </c>
      <c r="B43" s="1"/>
      <c r="C43" s="3">
        <v>8058</v>
      </c>
      <c r="D43" s="1"/>
      <c r="E43" s="1"/>
      <c r="F43" s="1" t="s">
        <v>556</v>
      </c>
      <c r="G43" s="165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 x14ac:dyDescent="0.2">
      <c r="A44" s="1">
        <f t="shared" si="0"/>
        <v>33</v>
      </c>
      <c r="B44" s="1"/>
      <c r="C44" s="3">
        <v>8059</v>
      </c>
      <c r="D44" s="1"/>
      <c r="E44" s="1"/>
      <c r="F44" s="1" t="s">
        <v>384</v>
      </c>
      <c r="G44" s="165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 x14ac:dyDescent="0.2">
      <c r="A45" s="1">
        <f t="shared" si="0"/>
        <v>34</v>
      </c>
      <c r="B45" s="1"/>
      <c r="C45" s="3">
        <v>8060</v>
      </c>
      <c r="D45" s="1"/>
      <c r="E45" s="1"/>
      <c r="F45" s="1" t="s">
        <v>557</v>
      </c>
      <c r="G45" s="165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 x14ac:dyDescent="0.2">
      <c r="A46" s="1">
        <f t="shared" si="0"/>
        <v>35</v>
      </c>
      <c r="B46" s="1"/>
      <c r="C46" s="3">
        <v>8081</v>
      </c>
      <c r="D46" s="1"/>
      <c r="E46" s="1"/>
      <c r="F46" s="1" t="s">
        <v>558</v>
      </c>
      <c r="G46" s="165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 x14ac:dyDescent="0.2">
      <c r="A47" s="1">
        <f t="shared" si="0"/>
        <v>36</v>
      </c>
      <c r="B47" s="1"/>
      <c r="C47" s="3">
        <v>8082</v>
      </c>
      <c r="D47" s="1"/>
      <c r="E47" s="1"/>
      <c r="F47" s="1" t="s">
        <v>559</v>
      </c>
      <c r="G47" s="165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 x14ac:dyDescent="0.2">
      <c r="A48" s="1">
        <f t="shared" si="0"/>
        <v>37</v>
      </c>
      <c r="B48" s="1"/>
      <c r="C48" s="3">
        <v>8120</v>
      </c>
      <c r="D48" s="1"/>
      <c r="E48" s="1"/>
      <c r="F48" s="1" t="s">
        <v>560</v>
      </c>
      <c r="G48" s="165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 x14ac:dyDescent="0.2">
      <c r="A49" s="1">
        <f t="shared" si="0"/>
        <v>38</v>
      </c>
      <c r="B49" s="1"/>
      <c r="C49" s="3">
        <v>8580</v>
      </c>
      <c r="D49" s="1"/>
      <c r="E49" s="1"/>
      <c r="F49" s="1" t="s">
        <v>466</v>
      </c>
      <c r="G49" s="165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 x14ac:dyDescent="0.2">
      <c r="A50" s="1">
        <f t="shared" si="0"/>
        <v>39</v>
      </c>
      <c r="B50" s="1"/>
      <c r="C50" s="3"/>
      <c r="D50" s="1"/>
      <c r="E50" s="1" t="s">
        <v>79</v>
      </c>
      <c r="G50" s="16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 x14ac:dyDescent="0.2">
      <c r="A51" s="1">
        <f t="shared" si="0"/>
        <v>40</v>
      </c>
      <c r="B51" s="1"/>
      <c r="C51" s="3">
        <v>8350</v>
      </c>
      <c r="D51" s="1"/>
      <c r="E51" s="1"/>
      <c r="F51" s="1" t="s">
        <v>104</v>
      </c>
      <c r="G51" s="165">
        <v>99</v>
      </c>
      <c r="H51" s="11" t="str">
        <f>VLOOKUP($G51,alloc,3)</f>
        <v>-</v>
      </c>
      <c r="I51" s="2">
        <f>'O and M Class.'!J$51</f>
        <v>0</v>
      </c>
      <c r="J51" s="11">
        <f>$I51*VLOOKUP($G51,alloc,6)</f>
        <v>0</v>
      </c>
      <c r="K51" s="11">
        <f>$I51*VLOOKUP($G51,alloc,7)</f>
        <v>0</v>
      </c>
      <c r="L51" s="11">
        <f>$I51*VLOOKUP($G51,alloc,8)</f>
        <v>0</v>
      </c>
      <c r="M51" s="11">
        <f>$I51*VLOOKUP($G51,alloc,9)</f>
        <v>0</v>
      </c>
      <c r="N51" s="11">
        <f>$I51*VLOOKUP($G51,alloc,10)</f>
        <v>0</v>
      </c>
      <c r="O51" s="11">
        <f>$I51*VLOOKUP($G51,alloc,11)</f>
        <v>0</v>
      </c>
      <c r="P51" s="11">
        <f>$I51*VLOOKUP($G51,alloc,12)</f>
        <v>0</v>
      </c>
      <c r="Q51" s="11">
        <f>$I51*VLOOKUP($G51,alloc,13)</f>
        <v>0</v>
      </c>
      <c r="R51" s="11">
        <f>$I51*VLOOKUP($G51,alloc,14)</f>
        <v>0</v>
      </c>
      <c r="S51" s="11">
        <f>$I51*VLOOKUP($G51,alloc,15)</f>
        <v>0</v>
      </c>
      <c r="T51" s="11">
        <f>$I51*VLOOKUP($G51,alloc,16)</f>
        <v>0</v>
      </c>
      <c r="U51" s="11">
        <f>$I51*VLOOKUP($G51,alloc,17)</f>
        <v>0</v>
      </c>
      <c r="V51" s="11">
        <f>$I51*VLOOKUP($G51,alloc,18)</f>
        <v>0</v>
      </c>
      <c r="W51" s="11">
        <f>$I51*VLOOKUP($G51,alloc,19)</f>
        <v>0</v>
      </c>
      <c r="X51" s="11">
        <f>$I51*VLOOKUP($G51,alloc,20)</f>
        <v>0</v>
      </c>
      <c r="Y51" s="2">
        <f>SUM(J51:X51)-I51</f>
        <v>0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 x14ac:dyDescent="0.2">
      <c r="A52" s="1">
        <f t="shared" si="0"/>
        <v>41</v>
      </c>
      <c r="B52" s="1"/>
      <c r="C52" s="3"/>
      <c r="D52" s="1" t="s">
        <v>67</v>
      </c>
      <c r="E52" s="1"/>
      <c r="G52" s="165"/>
      <c r="H52" s="11"/>
      <c r="I52" s="2">
        <f>'O and M Class.'!J$52</f>
        <v>0</v>
      </c>
      <c r="J52" s="2">
        <f t="shared" ref="J52:X52" si="53">SUM(J35:J51)</f>
        <v>0</v>
      </c>
      <c r="K52" s="2">
        <f t="shared" si="53"/>
        <v>0</v>
      </c>
      <c r="L52" s="2">
        <f t="shared" si="53"/>
        <v>0</v>
      </c>
      <c r="M52" s="2">
        <f t="shared" si="53"/>
        <v>0</v>
      </c>
      <c r="N52" s="2">
        <f t="shared" si="53"/>
        <v>0</v>
      </c>
      <c r="O52" s="2">
        <f t="shared" si="53"/>
        <v>0</v>
      </c>
      <c r="P52" s="2">
        <f t="shared" si="53"/>
        <v>0</v>
      </c>
      <c r="Q52" s="2">
        <f t="shared" si="53"/>
        <v>0</v>
      </c>
      <c r="R52" s="2">
        <f t="shared" si="53"/>
        <v>0</v>
      </c>
      <c r="S52" s="2">
        <f t="shared" si="53"/>
        <v>0</v>
      </c>
      <c r="T52" s="2">
        <f t="shared" si="53"/>
        <v>0</v>
      </c>
      <c r="U52" s="2">
        <f t="shared" si="53"/>
        <v>0</v>
      </c>
      <c r="V52" s="2">
        <f t="shared" si="53"/>
        <v>0</v>
      </c>
      <c r="W52" s="2">
        <f t="shared" si="53"/>
        <v>0</v>
      </c>
      <c r="X52" s="2">
        <f t="shared" si="53"/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 x14ac:dyDescent="0.2">
      <c r="A53" s="1">
        <f t="shared" si="0"/>
        <v>42</v>
      </c>
      <c r="C53" s="73"/>
      <c r="G53" s="165"/>
      <c r="H53" s="11"/>
      <c r="I53" s="2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 x14ac:dyDescent="0.2">
      <c r="A54" s="1">
        <f t="shared" si="0"/>
        <v>43</v>
      </c>
      <c r="B54" s="1"/>
      <c r="C54" s="3"/>
      <c r="D54" s="1" t="s">
        <v>112</v>
      </c>
      <c r="E54" s="1"/>
      <c r="G54" s="165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 x14ac:dyDescent="0.2">
      <c r="A55" s="1">
        <f t="shared" si="0"/>
        <v>44</v>
      </c>
      <c r="B55" s="1"/>
      <c r="C55" s="3"/>
      <c r="D55" s="1"/>
      <c r="E55" s="1" t="s">
        <v>70</v>
      </c>
      <c r="G55" s="165"/>
      <c r="H55" s="11"/>
      <c r="I55" s="2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 x14ac:dyDescent="0.2">
      <c r="A56" s="1">
        <f t="shared" si="0"/>
        <v>45</v>
      </c>
      <c r="B56" s="1"/>
      <c r="C56" s="72">
        <v>8140</v>
      </c>
      <c r="D56" s="1"/>
      <c r="E56" s="1"/>
      <c r="F56" s="1" t="s">
        <v>561</v>
      </c>
      <c r="G56" s="165">
        <v>99</v>
      </c>
      <c r="H56" s="11" t="str">
        <f t="shared" ref="H56:H65" si="54">VLOOKUP($G56,alloc,3)</f>
        <v>-</v>
      </c>
      <c r="I56" s="2">
        <f>'O and M Class.'!J$56</f>
        <v>0</v>
      </c>
      <c r="J56" s="11">
        <f t="shared" ref="J56:J65" si="55">$I56*VLOOKUP($G56,alloc,6)</f>
        <v>0</v>
      </c>
      <c r="K56" s="11">
        <f t="shared" ref="K56:K65" si="56">$I56*VLOOKUP($G56,alloc,7)</f>
        <v>0</v>
      </c>
      <c r="L56" s="11">
        <f t="shared" ref="L56:L65" si="57">$I56*VLOOKUP($G56,alloc,8)</f>
        <v>0</v>
      </c>
      <c r="M56" s="11">
        <f t="shared" ref="M56:M65" si="58">$I56*VLOOKUP($G56,alloc,9)</f>
        <v>0</v>
      </c>
      <c r="N56" s="11">
        <f t="shared" ref="N56:N65" si="59">$I56*VLOOKUP($G56,alloc,10)</f>
        <v>0</v>
      </c>
      <c r="O56" s="11">
        <f t="shared" ref="O56:O65" si="60">$I56*VLOOKUP($G56,alloc,11)</f>
        <v>0</v>
      </c>
      <c r="P56" s="11">
        <f t="shared" ref="P56:P65" si="61">$I56*VLOOKUP($G56,alloc,12)</f>
        <v>0</v>
      </c>
      <c r="Q56" s="11">
        <f t="shared" ref="Q56:Q65" si="62">$I56*VLOOKUP($G56,alloc,13)</f>
        <v>0</v>
      </c>
      <c r="R56" s="11">
        <f t="shared" ref="R56:R65" si="63">$I56*VLOOKUP($G56,alloc,14)</f>
        <v>0</v>
      </c>
      <c r="S56" s="11">
        <f t="shared" ref="S56:S65" si="64">$I56*VLOOKUP($G56,alloc,15)</f>
        <v>0</v>
      </c>
      <c r="T56" s="11">
        <f t="shared" ref="T56:T65" si="65">$I56*VLOOKUP($G56,alloc,16)</f>
        <v>0</v>
      </c>
      <c r="U56" s="11">
        <f t="shared" ref="U56:U65" si="66">$I56*VLOOKUP($G56,alloc,17)</f>
        <v>0</v>
      </c>
      <c r="V56" s="11">
        <f t="shared" ref="V56:V65" si="67">$I56*VLOOKUP($G56,alloc,18)</f>
        <v>0</v>
      </c>
      <c r="W56" s="11">
        <f t="shared" ref="W56:W65" si="68">$I56*VLOOKUP($G56,alloc,19)</f>
        <v>0</v>
      </c>
      <c r="X56" s="11">
        <f t="shared" ref="X56:X65" si="69">$I56*VLOOKUP($G56,alloc,20)</f>
        <v>0</v>
      </c>
      <c r="Y56" s="2">
        <f t="shared" ref="Y56:Y65" si="70">SUM(J56:X56)-I56</f>
        <v>0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 x14ac:dyDescent="0.2">
      <c r="A57" s="1">
        <f t="shared" si="0"/>
        <v>46</v>
      </c>
      <c r="B57" s="1"/>
      <c r="C57" s="72">
        <v>8160</v>
      </c>
      <c r="D57" s="1"/>
      <c r="E57" s="1"/>
      <c r="F57" s="1" t="s">
        <v>562</v>
      </c>
      <c r="G57" s="165">
        <v>99</v>
      </c>
      <c r="H57" s="11" t="str">
        <f t="shared" si="54"/>
        <v>-</v>
      </c>
      <c r="I57" s="2">
        <f>'O and M Class.'!J$57</f>
        <v>0</v>
      </c>
      <c r="J57" s="11">
        <f t="shared" si="55"/>
        <v>0</v>
      </c>
      <c r="K57" s="11">
        <f t="shared" si="56"/>
        <v>0</v>
      </c>
      <c r="L57" s="11">
        <f t="shared" si="57"/>
        <v>0</v>
      </c>
      <c r="M57" s="11">
        <f t="shared" si="58"/>
        <v>0</v>
      </c>
      <c r="N57" s="11">
        <f t="shared" si="59"/>
        <v>0</v>
      </c>
      <c r="O57" s="11">
        <f t="shared" si="60"/>
        <v>0</v>
      </c>
      <c r="P57" s="11">
        <f t="shared" si="61"/>
        <v>0</v>
      </c>
      <c r="Q57" s="11">
        <f t="shared" si="62"/>
        <v>0</v>
      </c>
      <c r="R57" s="11">
        <f t="shared" si="63"/>
        <v>0</v>
      </c>
      <c r="S57" s="11">
        <f t="shared" si="64"/>
        <v>0</v>
      </c>
      <c r="T57" s="11">
        <f t="shared" si="65"/>
        <v>0</v>
      </c>
      <c r="U57" s="11">
        <f t="shared" si="66"/>
        <v>0</v>
      </c>
      <c r="V57" s="11">
        <f t="shared" si="67"/>
        <v>0</v>
      </c>
      <c r="W57" s="11">
        <f t="shared" si="68"/>
        <v>0</v>
      </c>
      <c r="X57" s="11">
        <f t="shared" si="69"/>
        <v>0</v>
      </c>
      <c r="Y57" s="2">
        <f t="shared" si="70"/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 x14ac:dyDescent="0.2">
      <c r="A58" s="1">
        <f t="shared" si="0"/>
        <v>47</v>
      </c>
      <c r="B58" s="1"/>
      <c r="C58" s="72">
        <v>8170</v>
      </c>
      <c r="D58" s="1"/>
      <c r="E58" s="1"/>
      <c r="F58" s="1" t="s">
        <v>563</v>
      </c>
      <c r="G58" s="165">
        <v>99</v>
      </c>
      <c r="H58" s="11" t="str">
        <f t="shared" si="54"/>
        <v>-</v>
      </c>
      <c r="I58" s="2">
        <f>'O and M Class.'!J$58</f>
        <v>0</v>
      </c>
      <c r="J58" s="11">
        <f t="shared" si="55"/>
        <v>0</v>
      </c>
      <c r="K58" s="11">
        <f t="shared" si="56"/>
        <v>0</v>
      </c>
      <c r="L58" s="11">
        <f t="shared" si="57"/>
        <v>0</v>
      </c>
      <c r="M58" s="11">
        <f t="shared" si="58"/>
        <v>0</v>
      </c>
      <c r="N58" s="11">
        <f t="shared" si="59"/>
        <v>0</v>
      </c>
      <c r="O58" s="11">
        <f t="shared" si="60"/>
        <v>0</v>
      </c>
      <c r="P58" s="11">
        <f t="shared" si="61"/>
        <v>0</v>
      </c>
      <c r="Q58" s="11">
        <f t="shared" si="62"/>
        <v>0</v>
      </c>
      <c r="R58" s="11">
        <f t="shared" si="63"/>
        <v>0</v>
      </c>
      <c r="S58" s="11">
        <f t="shared" si="64"/>
        <v>0</v>
      </c>
      <c r="T58" s="11">
        <f t="shared" si="65"/>
        <v>0</v>
      </c>
      <c r="U58" s="11">
        <f t="shared" si="66"/>
        <v>0</v>
      </c>
      <c r="V58" s="11">
        <f t="shared" si="67"/>
        <v>0</v>
      </c>
      <c r="W58" s="11">
        <f t="shared" si="68"/>
        <v>0</v>
      </c>
      <c r="X58" s="11">
        <f t="shared" si="69"/>
        <v>0</v>
      </c>
      <c r="Y58" s="2">
        <f t="shared" si="70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 x14ac:dyDescent="0.2">
      <c r="A59" s="1">
        <f t="shared" si="0"/>
        <v>48</v>
      </c>
      <c r="B59" s="1"/>
      <c r="C59" s="72">
        <v>8180</v>
      </c>
      <c r="D59" s="1"/>
      <c r="E59" s="1"/>
      <c r="F59" s="1" t="s">
        <v>564</v>
      </c>
      <c r="G59" s="165">
        <v>99</v>
      </c>
      <c r="H59" s="11" t="str">
        <f t="shared" si="54"/>
        <v>-</v>
      </c>
      <c r="I59" s="2">
        <f>'O and M Class.'!J$59</f>
        <v>0</v>
      </c>
      <c r="J59" s="11">
        <f t="shared" si="55"/>
        <v>0</v>
      </c>
      <c r="K59" s="11">
        <f t="shared" si="56"/>
        <v>0</v>
      </c>
      <c r="L59" s="11">
        <f t="shared" si="57"/>
        <v>0</v>
      </c>
      <c r="M59" s="11">
        <f t="shared" si="58"/>
        <v>0</v>
      </c>
      <c r="N59" s="11">
        <f t="shared" si="59"/>
        <v>0</v>
      </c>
      <c r="O59" s="11">
        <f t="shared" si="60"/>
        <v>0</v>
      </c>
      <c r="P59" s="11">
        <f t="shared" si="61"/>
        <v>0</v>
      </c>
      <c r="Q59" s="11">
        <f t="shared" si="62"/>
        <v>0</v>
      </c>
      <c r="R59" s="11">
        <f t="shared" si="63"/>
        <v>0</v>
      </c>
      <c r="S59" s="11">
        <f t="shared" si="64"/>
        <v>0</v>
      </c>
      <c r="T59" s="11">
        <f t="shared" si="65"/>
        <v>0</v>
      </c>
      <c r="U59" s="11">
        <f t="shared" si="66"/>
        <v>0</v>
      </c>
      <c r="V59" s="11">
        <f t="shared" si="67"/>
        <v>0</v>
      </c>
      <c r="W59" s="11">
        <f t="shared" si="68"/>
        <v>0</v>
      </c>
      <c r="X59" s="11">
        <f t="shared" si="69"/>
        <v>0</v>
      </c>
      <c r="Y59" s="2">
        <f t="shared" si="70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 x14ac:dyDescent="0.2">
      <c r="A60" s="1">
        <f t="shared" si="0"/>
        <v>49</v>
      </c>
      <c r="B60" s="1"/>
      <c r="C60" s="72">
        <v>8190</v>
      </c>
      <c r="D60" s="1"/>
      <c r="E60" s="1"/>
      <c r="F60" s="1" t="s">
        <v>565</v>
      </c>
      <c r="G60" s="165">
        <v>99</v>
      </c>
      <c r="H60" s="11" t="str">
        <f t="shared" si="54"/>
        <v>-</v>
      </c>
      <c r="I60" s="2">
        <f>'O and M Class.'!J$60</f>
        <v>0</v>
      </c>
      <c r="J60" s="11">
        <f t="shared" si="55"/>
        <v>0</v>
      </c>
      <c r="K60" s="11">
        <f t="shared" si="56"/>
        <v>0</v>
      </c>
      <c r="L60" s="11">
        <f t="shared" si="57"/>
        <v>0</v>
      </c>
      <c r="M60" s="11">
        <f t="shared" si="58"/>
        <v>0</v>
      </c>
      <c r="N60" s="11">
        <f t="shared" si="59"/>
        <v>0</v>
      </c>
      <c r="O60" s="11">
        <f t="shared" si="60"/>
        <v>0</v>
      </c>
      <c r="P60" s="11">
        <f t="shared" si="61"/>
        <v>0</v>
      </c>
      <c r="Q60" s="11">
        <f t="shared" si="62"/>
        <v>0</v>
      </c>
      <c r="R60" s="11">
        <f t="shared" si="63"/>
        <v>0</v>
      </c>
      <c r="S60" s="11">
        <f t="shared" si="64"/>
        <v>0</v>
      </c>
      <c r="T60" s="11">
        <f t="shared" si="65"/>
        <v>0</v>
      </c>
      <c r="U60" s="11">
        <f t="shared" si="66"/>
        <v>0</v>
      </c>
      <c r="V60" s="11">
        <f t="shared" si="67"/>
        <v>0</v>
      </c>
      <c r="W60" s="11">
        <f t="shared" si="68"/>
        <v>0</v>
      </c>
      <c r="X60" s="11">
        <f t="shared" si="69"/>
        <v>0</v>
      </c>
      <c r="Y60" s="2">
        <f t="shared" si="70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 x14ac:dyDescent="0.2">
      <c r="A61" s="1">
        <f t="shared" si="0"/>
        <v>50</v>
      </c>
      <c r="B61" s="1"/>
      <c r="C61" s="74">
        <v>8200</v>
      </c>
      <c r="D61" s="1"/>
      <c r="E61" s="1"/>
      <c r="F61" s="1" t="s">
        <v>566</v>
      </c>
      <c r="G61" s="165">
        <v>99</v>
      </c>
      <c r="H61" s="11" t="str">
        <f t="shared" si="54"/>
        <v>-</v>
      </c>
      <c r="I61" s="2">
        <f>'O and M Class.'!J$61</f>
        <v>0</v>
      </c>
      <c r="J61" s="11">
        <f t="shared" si="55"/>
        <v>0</v>
      </c>
      <c r="K61" s="11">
        <f t="shared" si="56"/>
        <v>0</v>
      </c>
      <c r="L61" s="11">
        <f t="shared" si="57"/>
        <v>0</v>
      </c>
      <c r="M61" s="11">
        <f t="shared" si="58"/>
        <v>0</v>
      </c>
      <c r="N61" s="11">
        <f t="shared" si="59"/>
        <v>0</v>
      </c>
      <c r="O61" s="11">
        <f t="shared" si="60"/>
        <v>0</v>
      </c>
      <c r="P61" s="11">
        <f t="shared" si="61"/>
        <v>0</v>
      </c>
      <c r="Q61" s="11">
        <f t="shared" si="62"/>
        <v>0</v>
      </c>
      <c r="R61" s="11">
        <f t="shared" si="63"/>
        <v>0</v>
      </c>
      <c r="S61" s="11">
        <f t="shared" si="64"/>
        <v>0</v>
      </c>
      <c r="T61" s="11">
        <f t="shared" si="65"/>
        <v>0</v>
      </c>
      <c r="U61" s="11">
        <f t="shared" si="66"/>
        <v>0</v>
      </c>
      <c r="V61" s="11">
        <f t="shared" si="67"/>
        <v>0</v>
      </c>
      <c r="W61" s="11">
        <f t="shared" si="68"/>
        <v>0</v>
      </c>
      <c r="X61" s="11">
        <f t="shared" si="69"/>
        <v>0</v>
      </c>
      <c r="Y61" s="2">
        <f t="shared" si="70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 x14ac:dyDescent="0.2">
      <c r="A62" s="1">
        <f t="shared" si="0"/>
        <v>51</v>
      </c>
      <c r="B62" s="1"/>
      <c r="C62" s="74">
        <v>8210</v>
      </c>
      <c r="D62" s="1"/>
      <c r="E62" s="1"/>
      <c r="F62" s="1" t="s">
        <v>567</v>
      </c>
      <c r="G62" s="165">
        <v>99</v>
      </c>
      <c r="H62" s="11" t="str">
        <f t="shared" si="54"/>
        <v>-</v>
      </c>
      <c r="I62" s="2">
        <f>'O and M Class.'!J$62</f>
        <v>0</v>
      </c>
      <c r="J62" s="11">
        <f t="shared" si="55"/>
        <v>0</v>
      </c>
      <c r="K62" s="11">
        <f t="shared" si="56"/>
        <v>0</v>
      </c>
      <c r="L62" s="11">
        <f t="shared" si="57"/>
        <v>0</v>
      </c>
      <c r="M62" s="11">
        <f t="shared" si="58"/>
        <v>0</v>
      </c>
      <c r="N62" s="11">
        <f t="shared" si="59"/>
        <v>0</v>
      </c>
      <c r="O62" s="11">
        <f t="shared" si="60"/>
        <v>0</v>
      </c>
      <c r="P62" s="11">
        <f t="shared" si="61"/>
        <v>0</v>
      </c>
      <c r="Q62" s="11">
        <f t="shared" si="62"/>
        <v>0</v>
      </c>
      <c r="R62" s="11">
        <f t="shared" si="63"/>
        <v>0</v>
      </c>
      <c r="S62" s="11">
        <f t="shared" si="64"/>
        <v>0</v>
      </c>
      <c r="T62" s="11">
        <f t="shared" si="65"/>
        <v>0</v>
      </c>
      <c r="U62" s="11">
        <f t="shared" si="66"/>
        <v>0</v>
      </c>
      <c r="V62" s="11">
        <f t="shared" si="67"/>
        <v>0</v>
      </c>
      <c r="W62" s="11">
        <f t="shared" si="68"/>
        <v>0</v>
      </c>
      <c r="X62" s="11">
        <f t="shared" si="69"/>
        <v>0</v>
      </c>
      <c r="Y62" s="2">
        <f t="shared" si="70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 x14ac:dyDescent="0.2">
      <c r="A63" s="1">
        <f t="shared" si="0"/>
        <v>52</v>
      </c>
      <c r="B63" s="1"/>
      <c r="C63" s="74">
        <v>8240</v>
      </c>
      <c r="D63" s="1"/>
      <c r="E63" s="1"/>
      <c r="F63" s="1" t="s">
        <v>568</v>
      </c>
      <c r="G63" s="165">
        <v>99</v>
      </c>
      <c r="H63" s="11" t="str">
        <f t="shared" si="54"/>
        <v>-</v>
      </c>
      <c r="I63" s="2">
        <f>'O and M Class.'!J$63</f>
        <v>0</v>
      </c>
      <c r="J63" s="11">
        <f t="shared" si="55"/>
        <v>0</v>
      </c>
      <c r="K63" s="11">
        <f t="shared" si="56"/>
        <v>0</v>
      </c>
      <c r="L63" s="11">
        <f t="shared" si="57"/>
        <v>0</v>
      </c>
      <c r="M63" s="11">
        <f t="shared" si="58"/>
        <v>0</v>
      </c>
      <c r="N63" s="11">
        <f t="shared" si="59"/>
        <v>0</v>
      </c>
      <c r="O63" s="11">
        <f t="shared" si="60"/>
        <v>0</v>
      </c>
      <c r="P63" s="11">
        <f t="shared" si="61"/>
        <v>0</v>
      </c>
      <c r="Q63" s="11">
        <f t="shared" si="62"/>
        <v>0</v>
      </c>
      <c r="R63" s="11">
        <f t="shared" si="63"/>
        <v>0</v>
      </c>
      <c r="S63" s="11">
        <f t="shared" si="64"/>
        <v>0</v>
      </c>
      <c r="T63" s="11">
        <f t="shared" si="65"/>
        <v>0</v>
      </c>
      <c r="U63" s="11">
        <f t="shared" si="66"/>
        <v>0</v>
      </c>
      <c r="V63" s="11">
        <f t="shared" si="67"/>
        <v>0</v>
      </c>
      <c r="W63" s="11">
        <f t="shared" si="68"/>
        <v>0</v>
      </c>
      <c r="X63" s="11">
        <f t="shared" si="69"/>
        <v>0</v>
      </c>
      <c r="Y63" s="2">
        <f t="shared" si="70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 x14ac:dyDescent="0.2">
      <c r="A64" s="1">
        <f t="shared" si="0"/>
        <v>53</v>
      </c>
      <c r="B64" s="1"/>
      <c r="C64" s="74">
        <v>8250</v>
      </c>
      <c r="D64" s="1"/>
      <c r="E64" s="1"/>
      <c r="F64" s="1" t="s">
        <v>569</v>
      </c>
      <c r="G64" s="165">
        <v>99</v>
      </c>
      <c r="H64" s="11" t="str">
        <f t="shared" si="54"/>
        <v>-</v>
      </c>
      <c r="I64" s="2">
        <f>'O and M Class.'!J$64</f>
        <v>0</v>
      </c>
      <c r="J64" s="11">
        <f t="shared" si="55"/>
        <v>0</v>
      </c>
      <c r="K64" s="11">
        <f t="shared" si="56"/>
        <v>0</v>
      </c>
      <c r="L64" s="11">
        <f t="shared" si="57"/>
        <v>0</v>
      </c>
      <c r="M64" s="11">
        <f t="shared" si="58"/>
        <v>0</v>
      </c>
      <c r="N64" s="11">
        <f t="shared" si="59"/>
        <v>0</v>
      </c>
      <c r="O64" s="11">
        <f t="shared" si="60"/>
        <v>0</v>
      </c>
      <c r="P64" s="11">
        <f t="shared" si="61"/>
        <v>0</v>
      </c>
      <c r="Q64" s="11">
        <f t="shared" si="62"/>
        <v>0</v>
      </c>
      <c r="R64" s="11">
        <f t="shared" si="63"/>
        <v>0</v>
      </c>
      <c r="S64" s="11">
        <f t="shared" si="64"/>
        <v>0</v>
      </c>
      <c r="T64" s="11">
        <f t="shared" si="65"/>
        <v>0</v>
      </c>
      <c r="U64" s="11">
        <f t="shared" si="66"/>
        <v>0</v>
      </c>
      <c r="V64" s="11">
        <f t="shared" si="67"/>
        <v>0</v>
      </c>
      <c r="W64" s="11">
        <f t="shared" si="68"/>
        <v>0</v>
      </c>
      <c r="X64" s="11">
        <f t="shared" si="69"/>
        <v>0</v>
      </c>
      <c r="Y64" s="2">
        <f t="shared" si="70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 x14ac:dyDescent="0.2">
      <c r="A65" s="1">
        <f t="shared" si="0"/>
        <v>54</v>
      </c>
      <c r="B65" s="1"/>
      <c r="C65" s="72">
        <v>8260</v>
      </c>
      <c r="D65" s="1"/>
      <c r="E65" s="1"/>
      <c r="F65" s="1" t="s">
        <v>90</v>
      </c>
      <c r="G65" s="165">
        <v>99</v>
      </c>
      <c r="H65" s="11" t="str">
        <f t="shared" si="54"/>
        <v>-</v>
      </c>
      <c r="I65" s="2">
        <f>'O and M Class.'!J$65</f>
        <v>0</v>
      </c>
      <c r="J65" s="11">
        <f t="shared" si="55"/>
        <v>0</v>
      </c>
      <c r="K65" s="11">
        <f t="shared" si="56"/>
        <v>0</v>
      </c>
      <c r="L65" s="11">
        <f t="shared" si="57"/>
        <v>0</v>
      </c>
      <c r="M65" s="11">
        <f t="shared" si="58"/>
        <v>0</v>
      </c>
      <c r="N65" s="11">
        <f t="shared" si="59"/>
        <v>0</v>
      </c>
      <c r="O65" s="11">
        <f t="shared" si="60"/>
        <v>0</v>
      </c>
      <c r="P65" s="11">
        <f t="shared" si="61"/>
        <v>0</v>
      </c>
      <c r="Q65" s="11">
        <f t="shared" si="62"/>
        <v>0</v>
      </c>
      <c r="R65" s="11">
        <f t="shared" si="63"/>
        <v>0</v>
      </c>
      <c r="S65" s="11">
        <f t="shared" si="64"/>
        <v>0</v>
      </c>
      <c r="T65" s="11">
        <f t="shared" si="65"/>
        <v>0</v>
      </c>
      <c r="U65" s="11">
        <f t="shared" si="66"/>
        <v>0</v>
      </c>
      <c r="V65" s="11">
        <f t="shared" si="67"/>
        <v>0</v>
      </c>
      <c r="W65" s="11">
        <f t="shared" si="68"/>
        <v>0</v>
      </c>
      <c r="X65" s="11">
        <f t="shared" si="69"/>
        <v>0</v>
      </c>
      <c r="Y65" s="2">
        <f t="shared" si="70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 x14ac:dyDescent="0.2">
      <c r="A66" s="1">
        <f t="shared" si="0"/>
        <v>55</v>
      </c>
      <c r="B66" s="1"/>
      <c r="C66" s="3"/>
      <c r="D66" s="1"/>
      <c r="E66" s="1" t="s">
        <v>79</v>
      </c>
      <c r="G66" s="166"/>
      <c r="H66" s="11"/>
      <c r="I66" s="2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 x14ac:dyDescent="0.2">
      <c r="A67" s="1">
        <f t="shared" si="0"/>
        <v>56</v>
      </c>
      <c r="B67" s="1"/>
      <c r="C67" s="72">
        <v>8300</v>
      </c>
      <c r="D67" s="1"/>
      <c r="E67" s="1"/>
      <c r="F67" s="1" t="s">
        <v>87</v>
      </c>
      <c r="G67" s="165">
        <v>99</v>
      </c>
      <c r="H67" s="11" t="str">
        <f t="shared" ref="H67:H74" si="71">VLOOKUP($G67,alloc,3)</f>
        <v>-</v>
      </c>
      <c r="I67" s="2">
        <f>'O and M Class.'!J$67</f>
        <v>0</v>
      </c>
      <c r="J67" s="11">
        <f t="shared" ref="J67:J74" si="72">$I67*VLOOKUP($G67,alloc,6)</f>
        <v>0</v>
      </c>
      <c r="K67" s="11">
        <f t="shared" ref="K67:K74" si="73">$I67*VLOOKUP($G67,alloc,7)</f>
        <v>0</v>
      </c>
      <c r="L67" s="11">
        <f t="shared" ref="L67:L74" si="74">$I67*VLOOKUP($G67,alloc,8)</f>
        <v>0</v>
      </c>
      <c r="M67" s="11">
        <f t="shared" ref="M67:M74" si="75">$I67*VLOOKUP($G67,alloc,9)</f>
        <v>0</v>
      </c>
      <c r="N67" s="11">
        <f t="shared" ref="N67:N74" si="76">$I67*VLOOKUP($G67,alloc,10)</f>
        <v>0</v>
      </c>
      <c r="O67" s="11">
        <f t="shared" ref="O67:O74" si="77">$I67*VLOOKUP($G67,alloc,11)</f>
        <v>0</v>
      </c>
      <c r="P67" s="11">
        <f t="shared" ref="P67:P74" si="78">$I67*VLOOKUP($G67,alloc,12)</f>
        <v>0</v>
      </c>
      <c r="Q67" s="11">
        <f t="shared" ref="Q67:Q74" si="79">$I67*VLOOKUP($G67,alloc,13)</f>
        <v>0</v>
      </c>
      <c r="R67" s="11">
        <f t="shared" ref="R67:R74" si="80">$I67*VLOOKUP($G67,alloc,14)</f>
        <v>0</v>
      </c>
      <c r="S67" s="11">
        <f t="shared" ref="S67:S74" si="81">$I67*VLOOKUP($G67,alloc,15)</f>
        <v>0</v>
      </c>
      <c r="T67" s="11">
        <f t="shared" ref="T67:T74" si="82">$I67*VLOOKUP($G67,alloc,16)</f>
        <v>0</v>
      </c>
      <c r="U67" s="11">
        <f t="shared" ref="U67:U74" si="83">$I67*VLOOKUP($G67,alloc,17)</f>
        <v>0</v>
      </c>
      <c r="V67" s="11">
        <f t="shared" ref="V67:V74" si="84">$I67*VLOOKUP($G67,alloc,18)</f>
        <v>0</v>
      </c>
      <c r="W67" s="11">
        <f t="shared" ref="W67:W74" si="85">$I67*VLOOKUP($G67,alloc,19)</f>
        <v>0</v>
      </c>
      <c r="X67" s="11">
        <f t="shared" ref="X67:X74" si="86">$I67*VLOOKUP($G67,alloc,20)</f>
        <v>0</v>
      </c>
      <c r="Y67" s="2">
        <f t="shared" ref="Y67:Y75" si="87">SUM(J67:X67)-I67</f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 x14ac:dyDescent="0.2">
      <c r="A68" s="1">
        <f t="shared" si="0"/>
        <v>57</v>
      </c>
      <c r="B68" s="1"/>
      <c r="C68" s="3">
        <v>8310</v>
      </c>
      <c r="D68" s="1"/>
      <c r="E68" s="1"/>
      <c r="F68" s="1" t="s">
        <v>80</v>
      </c>
      <c r="G68" s="165">
        <v>99</v>
      </c>
      <c r="H68" s="11" t="str">
        <f t="shared" si="71"/>
        <v>-</v>
      </c>
      <c r="I68" s="2">
        <f>'O and M Class.'!J$68</f>
        <v>0</v>
      </c>
      <c r="J68" s="11">
        <f t="shared" si="72"/>
        <v>0</v>
      </c>
      <c r="K68" s="11">
        <f t="shared" si="73"/>
        <v>0</v>
      </c>
      <c r="L68" s="11">
        <f t="shared" si="74"/>
        <v>0</v>
      </c>
      <c r="M68" s="11">
        <f t="shared" si="75"/>
        <v>0</v>
      </c>
      <c r="N68" s="11">
        <f t="shared" si="76"/>
        <v>0</v>
      </c>
      <c r="O68" s="11">
        <f t="shared" si="77"/>
        <v>0</v>
      </c>
      <c r="P68" s="11">
        <f t="shared" si="78"/>
        <v>0</v>
      </c>
      <c r="Q68" s="11">
        <f t="shared" si="79"/>
        <v>0</v>
      </c>
      <c r="R68" s="11">
        <f t="shared" si="80"/>
        <v>0</v>
      </c>
      <c r="S68" s="11">
        <f t="shared" si="81"/>
        <v>0</v>
      </c>
      <c r="T68" s="11">
        <f t="shared" si="82"/>
        <v>0</v>
      </c>
      <c r="U68" s="11">
        <f t="shared" si="83"/>
        <v>0</v>
      </c>
      <c r="V68" s="11">
        <f t="shared" si="84"/>
        <v>0</v>
      </c>
      <c r="W68" s="11">
        <f t="shared" si="85"/>
        <v>0</v>
      </c>
      <c r="X68" s="11">
        <f t="shared" si="86"/>
        <v>0</v>
      </c>
      <c r="Y68" s="2">
        <f t="shared" si="87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 x14ac:dyDescent="0.2">
      <c r="A69" s="1">
        <f t="shared" si="0"/>
        <v>58</v>
      </c>
      <c r="B69" s="1"/>
      <c r="C69" s="3">
        <v>8320</v>
      </c>
      <c r="D69" s="1"/>
      <c r="E69" s="1"/>
      <c r="F69" s="1" t="s">
        <v>91</v>
      </c>
      <c r="G69" s="165">
        <v>99</v>
      </c>
      <c r="H69" s="11" t="str">
        <f t="shared" si="71"/>
        <v>-</v>
      </c>
      <c r="I69" s="2">
        <f>'O and M Class.'!J$69</f>
        <v>0</v>
      </c>
      <c r="J69" s="11">
        <f t="shared" si="72"/>
        <v>0</v>
      </c>
      <c r="K69" s="11">
        <f t="shared" si="73"/>
        <v>0</v>
      </c>
      <c r="L69" s="11">
        <f t="shared" si="74"/>
        <v>0</v>
      </c>
      <c r="M69" s="11">
        <f t="shared" si="75"/>
        <v>0</v>
      </c>
      <c r="N69" s="11">
        <f t="shared" si="76"/>
        <v>0</v>
      </c>
      <c r="O69" s="11">
        <f t="shared" si="77"/>
        <v>0</v>
      </c>
      <c r="P69" s="11">
        <f t="shared" si="78"/>
        <v>0</v>
      </c>
      <c r="Q69" s="11">
        <f t="shared" si="79"/>
        <v>0</v>
      </c>
      <c r="R69" s="11">
        <f t="shared" si="80"/>
        <v>0</v>
      </c>
      <c r="S69" s="11">
        <f t="shared" si="81"/>
        <v>0</v>
      </c>
      <c r="T69" s="11">
        <f t="shared" si="82"/>
        <v>0</v>
      </c>
      <c r="U69" s="11">
        <f t="shared" si="83"/>
        <v>0</v>
      </c>
      <c r="V69" s="11">
        <f t="shared" si="84"/>
        <v>0</v>
      </c>
      <c r="W69" s="11">
        <f t="shared" si="85"/>
        <v>0</v>
      </c>
      <c r="X69" s="11">
        <f t="shared" si="86"/>
        <v>0</v>
      </c>
      <c r="Y69" s="2">
        <f t="shared" si="87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 x14ac:dyDescent="0.2">
      <c r="A70" s="1">
        <f t="shared" si="0"/>
        <v>59</v>
      </c>
      <c r="B70" s="1"/>
      <c r="C70" s="3">
        <v>8330</v>
      </c>
      <c r="D70" s="1"/>
      <c r="E70" s="1"/>
      <c r="F70" s="1" t="s">
        <v>92</v>
      </c>
      <c r="G70" s="165">
        <v>99</v>
      </c>
      <c r="H70" s="11" t="str">
        <f t="shared" si="71"/>
        <v>-</v>
      </c>
      <c r="I70" s="2">
        <f>'O and M Class.'!J$70</f>
        <v>0</v>
      </c>
      <c r="J70" s="11">
        <f t="shared" si="72"/>
        <v>0</v>
      </c>
      <c r="K70" s="11">
        <f t="shared" si="73"/>
        <v>0</v>
      </c>
      <c r="L70" s="11">
        <f t="shared" si="74"/>
        <v>0</v>
      </c>
      <c r="M70" s="11">
        <f t="shared" si="75"/>
        <v>0</v>
      </c>
      <c r="N70" s="11">
        <f t="shared" si="76"/>
        <v>0</v>
      </c>
      <c r="O70" s="11">
        <f t="shared" si="77"/>
        <v>0</v>
      </c>
      <c r="P70" s="11">
        <f t="shared" si="78"/>
        <v>0</v>
      </c>
      <c r="Q70" s="11">
        <f t="shared" si="79"/>
        <v>0</v>
      </c>
      <c r="R70" s="11">
        <f t="shared" si="80"/>
        <v>0</v>
      </c>
      <c r="S70" s="11">
        <f t="shared" si="81"/>
        <v>0</v>
      </c>
      <c r="T70" s="11">
        <f t="shared" si="82"/>
        <v>0</v>
      </c>
      <c r="U70" s="11">
        <f t="shared" si="83"/>
        <v>0</v>
      </c>
      <c r="V70" s="11">
        <f t="shared" si="84"/>
        <v>0</v>
      </c>
      <c r="W70" s="11">
        <f t="shared" si="85"/>
        <v>0</v>
      </c>
      <c r="X70" s="11">
        <f t="shared" si="86"/>
        <v>0</v>
      </c>
      <c r="Y70" s="2">
        <f t="shared" si="87"/>
        <v>0</v>
      </c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 x14ac:dyDescent="0.2">
      <c r="A71" s="1">
        <f t="shared" si="0"/>
        <v>60</v>
      </c>
      <c r="B71" s="1"/>
      <c r="C71" s="3">
        <v>8340</v>
      </c>
      <c r="D71" s="1"/>
      <c r="E71" s="1"/>
      <c r="F71" s="1" t="s">
        <v>93</v>
      </c>
      <c r="G71" s="165">
        <v>99</v>
      </c>
      <c r="H71" s="11" t="str">
        <f t="shared" si="71"/>
        <v>-</v>
      </c>
      <c r="I71" s="2">
        <f>'O and M Class.'!J$71</f>
        <v>0</v>
      </c>
      <c r="J71" s="11">
        <f t="shared" si="72"/>
        <v>0</v>
      </c>
      <c r="K71" s="11">
        <f t="shared" si="73"/>
        <v>0</v>
      </c>
      <c r="L71" s="11">
        <f t="shared" si="74"/>
        <v>0</v>
      </c>
      <c r="M71" s="11">
        <f t="shared" si="75"/>
        <v>0</v>
      </c>
      <c r="N71" s="11">
        <f t="shared" si="76"/>
        <v>0</v>
      </c>
      <c r="O71" s="11">
        <f t="shared" si="77"/>
        <v>0</v>
      </c>
      <c r="P71" s="11">
        <f t="shared" si="78"/>
        <v>0</v>
      </c>
      <c r="Q71" s="11">
        <f t="shared" si="79"/>
        <v>0</v>
      </c>
      <c r="R71" s="11">
        <f t="shared" si="80"/>
        <v>0</v>
      </c>
      <c r="S71" s="11">
        <f t="shared" si="81"/>
        <v>0</v>
      </c>
      <c r="T71" s="11">
        <f t="shared" si="82"/>
        <v>0</v>
      </c>
      <c r="U71" s="11">
        <f t="shared" si="83"/>
        <v>0</v>
      </c>
      <c r="V71" s="11">
        <f t="shared" si="84"/>
        <v>0</v>
      </c>
      <c r="W71" s="11">
        <f t="shared" si="85"/>
        <v>0</v>
      </c>
      <c r="X71" s="11">
        <f t="shared" si="86"/>
        <v>0</v>
      </c>
      <c r="Y71" s="2">
        <f t="shared" si="87"/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 x14ac:dyDescent="0.2">
      <c r="A72" s="1">
        <f t="shared" si="0"/>
        <v>61</v>
      </c>
      <c r="B72" s="1"/>
      <c r="C72" s="3">
        <v>8350</v>
      </c>
      <c r="D72" s="1"/>
      <c r="E72" s="1"/>
      <c r="F72" s="1" t="s">
        <v>83</v>
      </c>
      <c r="G72" s="165">
        <v>99</v>
      </c>
      <c r="H72" s="11" t="str">
        <f t="shared" si="71"/>
        <v>-</v>
      </c>
      <c r="I72" s="2">
        <f>'O and M Class.'!J$72</f>
        <v>0</v>
      </c>
      <c r="J72" s="11">
        <f t="shared" si="72"/>
        <v>0</v>
      </c>
      <c r="K72" s="11">
        <f t="shared" si="73"/>
        <v>0</v>
      </c>
      <c r="L72" s="11">
        <f t="shared" si="74"/>
        <v>0</v>
      </c>
      <c r="M72" s="11">
        <f t="shared" si="75"/>
        <v>0</v>
      </c>
      <c r="N72" s="11">
        <f t="shared" si="76"/>
        <v>0</v>
      </c>
      <c r="O72" s="11">
        <f t="shared" si="77"/>
        <v>0</v>
      </c>
      <c r="P72" s="11">
        <f t="shared" si="78"/>
        <v>0</v>
      </c>
      <c r="Q72" s="11">
        <f t="shared" si="79"/>
        <v>0</v>
      </c>
      <c r="R72" s="11">
        <f t="shared" si="80"/>
        <v>0</v>
      </c>
      <c r="S72" s="11">
        <f t="shared" si="81"/>
        <v>0</v>
      </c>
      <c r="T72" s="11">
        <f t="shared" si="82"/>
        <v>0</v>
      </c>
      <c r="U72" s="11">
        <f t="shared" si="83"/>
        <v>0</v>
      </c>
      <c r="V72" s="11">
        <f t="shared" si="84"/>
        <v>0</v>
      </c>
      <c r="W72" s="11">
        <f t="shared" si="85"/>
        <v>0</v>
      </c>
      <c r="X72" s="11">
        <f t="shared" si="86"/>
        <v>0</v>
      </c>
      <c r="Y72" s="2">
        <f t="shared" si="87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 x14ac:dyDescent="0.2">
      <c r="A73" s="1">
        <f t="shared" ref="A73:A136" si="88">A72+1</f>
        <v>62</v>
      </c>
      <c r="B73" s="1"/>
      <c r="C73" s="3">
        <v>8360</v>
      </c>
      <c r="D73" s="1"/>
      <c r="E73" s="1"/>
      <c r="F73" s="1" t="s">
        <v>84</v>
      </c>
      <c r="G73" s="165">
        <v>99</v>
      </c>
      <c r="H73" s="11" t="str">
        <f t="shared" si="71"/>
        <v>-</v>
      </c>
      <c r="I73" s="2">
        <f>'O and M Class.'!J$73</f>
        <v>0</v>
      </c>
      <c r="J73" s="11">
        <f t="shared" si="72"/>
        <v>0</v>
      </c>
      <c r="K73" s="11">
        <f t="shared" si="73"/>
        <v>0</v>
      </c>
      <c r="L73" s="11">
        <f t="shared" si="74"/>
        <v>0</v>
      </c>
      <c r="M73" s="11">
        <f t="shared" si="75"/>
        <v>0</v>
      </c>
      <c r="N73" s="11">
        <f t="shared" si="76"/>
        <v>0</v>
      </c>
      <c r="O73" s="11">
        <f t="shared" si="77"/>
        <v>0</v>
      </c>
      <c r="P73" s="11">
        <f t="shared" si="78"/>
        <v>0</v>
      </c>
      <c r="Q73" s="11">
        <f t="shared" si="79"/>
        <v>0</v>
      </c>
      <c r="R73" s="11">
        <f t="shared" si="80"/>
        <v>0</v>
      </c>
      <c r="S73" s="11">
        <f t="shared" si="81"/>
        <v>0</v>
      </c>
      <c r="T73" s="11">
        <f t="shared" si="82"/>
        <v>0</v>
      </c>
      <c r="U73" s="11">
        <f t="shared" si="83"/>
        <v>0</v>
      </c>
      <c r="V73" s="11">
        <f t="shared" si="84"/>
        <v>0</v>
      </c>
      <c r="W73" s="11">
        <f t="shared" si="85"/>
        <v>0</v>
      </c>
      <c r="X73" s="11">
        <f t="shared" si="86"/>
        <v>0</v>
      </c>
      <c r="Y73" s="2">
        <f t="shared" si="87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 x14ac:dyDescent="0.2">
      <c r="A74" s="1">
        <f t="shared" si="88"/>
        <v>63</v>
      </c>
      <c r="B74" s="1"/>
      <c r="C74" s="3">
        <v>8410</v>
      </c>
      <c r="D74" s="1"/>
      <c r="E74" s="1"/>
      <c r="F74" s="1" t="s">
        <v>573</v>
      </c>
      <c r="G74" s="165">
        <v>99</v>
      </c>
      <c r="H74" s="11" t="str">
        <f t="shared" si="71"/>
        <v>-</v>
      </c>
      <c r="I74" s="2">
        <f>'O and M Class.'!J$74</f>
        <v>0</v>
      </c>
      <c r="J74" s="11">
        <f t="shared" si="72"/>
        <v>0</v>
      </c>
      <c r="K74" s="11">
        <f t="shared" si="73"/>
        <v>0</v>
      </c>
      <c r="L74" s="11">
        <f t="shared" si="74"/>
        <v>0</v>
      </c>
      <c r="M74" s="11">
        <f t="shared" si="75"/>
        <v>0</v>
      </c>
      <c r="N74" s="11">
        <f t="shared" si="76"/>
        <v>0</v>
      </c>
      <c r="O74" s="11">
        <f t="shared" si="77"/>
        <v>0</v>
      </c>
      <c r="P74" s="11">
        <f t="shared" si="78"/>
        <v>0</v>
      </c>
      <c r="Q74" s="11">
        <f t="shared" si="79"/>
        <v>0</v>
      </c>
      <c r="R74" s="11">
        <f t="shared" si="80"/>
        <v>0</v>
      </c>
      <c r="S74" s="11">
        <f t="shared" si="81"/>
        <v>0</v>
      </c>
      <c r="T74" s="11">
        <f t="shared" si="82"/>
        <v>0</v>
      </c>
      <c r="U74" s="11">
        <f t="shared" si="83"/>
        <v>0</v>
      </c>
      <c r="V74" s="11">
        <f t="shared" si="84"/>
        <v>0</v>
      </c>
      <c r="W74" s="11">
        <f t="shared" si="85"/>
        <v>0</v>
      </c>
      <c r="X74" s="11">
        <f t="shared" si="86"/>
        <v>0</v>
      </c>
      <c r="Y74" s="2">
        <f t="shared" si="87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 x14ac:dyDescent="0.2">
      <c r="A75" s="1">
        <f t="shared" si="88"/>
        <v>64</v>
      </c>
      <c r="B75" s="1"/>
      <c r="C75" s="3"/>
      <c r="D75" s="1" t="s">
        <v>68</v>
      </c>
      <c r="E75" s="1"/>
      <c r="G75" s="166"/>
      <c r="H75" s="11"/>
      <c r="I75" s="2">
        <f>'O and M Class.'!J$75</f>
        <v>0</v>
      </c>
      <c r="J75" s="2">
        <f t="shared" ref="J75:X75" si="89">SUM(J56:J74)</f>
        <v>0</v>
      </c>
      <c r="K75" s="2">
        <f t="shared" si="89"/>
        <v>0</v>
      </c>
      <c r="L75" s="2">
        <f t="shared" si="89"/>
        <v>0</v>
      </c>
      <c r="M75" s="2">
        <f t="shared" si="89"/>
        <v>0</v>
      </c>
      <c r="N75" s="2">
        <f t="shared" si="89"/>
        <v>0</v>
      </c>
      <c r="O75" s="2">
        <f t="shared" si="89"/>
        <v>0</v>
      </c>
      <c r="P75" s="2">
        <f t="shared" si="89"/>
        <v>0</v>
      </c>
      <c r="Q75" s="2">
        <f t="shared" si="89"/>
        <v>0</v>
      </c>
      <c r="R75" s="2">
        <f t="shared" si="89"/>
        <v>0</v>
      </c>
      <c r="S75" s="2">
        <f t="shared" si="89"/>
        <v>0</v>
      </c>
      <c r="T75" s="2">
        <f t="shared" si="89"/>
        <v>0</v>
      </c>
      <c r="U75" s="2">
        <f t="shared" si="89"/>
        <v>0</v>
      </c>
      <c r="V75" s="2">
        <f t="shared" si="89"/>
        <v>0</v>
      </c>
      <c r="W75" s="2">
        <f t="shared" si="89"/>
        <v>0</v>
      </c>
      <c r="X75" s="2">
        <f t="shared" si="89"/>
        <v>0</v>
      </c>
      <c r="Y75" s="2">
        <f t="shared" si="87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 x14ac:dyDescent="0.2">
      <c r="A76" s="1">
        <f t="shared" si="88"/>
        <v>65</v>
      </c>
      <c r="B76" s="1"/>
      <c r="C76" s="3"/>
      <c r="D76" s="1"/>
      <c r="E76" s="1"/>
      <c r="F76" s="1"/>
      <c r="G76" s="16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 x14ac:dyDescent="0.2">
      <c r="A77" s="1">
        <f t="shared" si="88"/>
        <v>66</v>
      </c>
      <c r="B77" s="1"/>
      <c r="C77" s="3"/>
      <c r="D77" s="1" t="s">
        <v>64</v>
      </c>
      <c r="E77" s="1"/>
      <c r="G77" s="166"/>
      <c r="H77" s="11"/>
      <c r="I77" s="2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 x14ac:dyDescent="0.2">
      <c r="A78" s="1">
        <f t="shared" si="88"/>
        <v>67</v>
      </c>
      <c r="B78" s="1"/>
      <c r="C78" s="3"/>
      <c r="D78" s="1"/>
      <c r="E78" s="1" t="s">
        <v>70</v>
      </c>
      <c r="G78" s="166"/>
      <c r="H78" s="11"/>
      <c r="I78" s="2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 x14ac:dyDescent="0.2">
      <c r="A79" s="1">
        <f t="shared" si="88"/>
        <v>68</v>
      </c>
      <c r="B79" s="1"/>
      <c r="C79" s="3">
        <v>8500</v>
      </c>
      <c r="D79" s="1"/>
      <c r="E79" s="1"/>
      <c r="F79" s="1" t="s">
        <v>78</v>
      </c>
      <c r="G79" s="165">
        <v>99</v>
      </c>
      <c r="H79" s="11" t="str">
        <f t="shared" ref="H79:H90" si="90">VLOOKUP($G79,alloc,3)</f>
        <v>-</v>
      </c>
      <c r="I79" s="2">
        <f>'O and M Class.'!J$79</f>
        <v>0</v>
      </c>
      <c r="J79" s="11">
        <f t="shared" ref="J79:J90" si="91">$I79*VLOOKUP($G79,alloc,6)</f>
        <v>0</v>
      </c>
      <c r="K79" s="11">
        <f t="shared" ref="K79:K90" si="92">$I79*VLOOKUP($G79,alloc,7)</f>
        <v>0</v>
      </c>
      <c r="L79" s="11">
        <f t="shared" ref="L79:L90" si="93">$I79*VLOOKUP($G79,alloc,8)</f>
        <v>0</v>
      </c>
      <c r="M79" s="11">
        <f t="shared" ref="M79:M90" si="94">$I79*VLOOKUP($G79,alloc,9)</f>
        <v>0</v>
      </c>
      <c r="N79" s="11">
        <f t="shared" ref="N79:N90" si="95">$I79*VLOOKUP($G79,alloc,10)</f>
        <v>0</v>
      </c>
      <c r="O79" s="11">
        <f t="shared" ref="O79:O90" si="96">$I79*VLOOKUP($G79,alloc,11)</f>
        <v>0</v>
      </c>
      <c r="P79" s="11">
        <f t="shared" ref="P79:P90" si="97">$I79*VLOOKUP($G79,alloc,12)</f>
        <v>0</v>
      </c>
      <c r="Q79" s="11">
        <f t="shared" ref="Q79:Q90" si="98">$I79*VLOOKUP($G79,alloc,13)</f>
        <v>0</v>
      </c>
      <c r="R79" s="11">
        <f t="shared" ref="R79:R90" si="99">$I79*VLOOKUP($G79,alloc,14)</f>
        <v>0</v>
      </c>
      <c r="S79" s="11">
        <f t="shared" ref="S79:S90" si="100">$I79*VLOOKUP($G79,alloc,15)</f>
        <v>0</v>
      </c>
      <c r="T79" s="11">
        <f t="shared" ref="T79:T90" si="101">$I79*VLOOKUP($G79,alloc,16)</f>
        <v>0</v>
      </c>
      <c r="U79" s="11">
        <f t="shared" ref="U79:U90" si="102">$I79*VLOOKUP($G79,alloc,17)</f>
        <v>0</v>
      </c>
      <c r="V79" s="11">
        <f t="shared" ref="V79:V90" si="103">$I79*VLOOKUP($G79,alloc,18)</f>
        <v>0</v>
      </c>
      <c r="W79" s="11">
        <f t="shared" ref="W79:W90" si="104">$I79*VLOOKUP($G79,alloc,19)</f>
        <v>0</v>
      </c>
      <c r="X79" s="11">
        <f t="shared" ref="X79:X90" si="105">$I79*VLOOKUP($G79,alloc,20)</f>
        <v>0</v>
      </c>
      <c r="Y79" s="2">
        <f t="shared" ref="Y79:Y90" si="106">SUM(J79:X79)-I79</f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 x14ac:dyDescent="0.2">
      <c r="A80" s="1">
        <f t="shared" si="88"/>
        <v>69</v>
      </c>
      <c r="B80" s="1"/>
      <c r="C80" s="3">
        <v>8510</v>
      </c>
      <c r="D80" s="1"/>
      <c r="E80" s="1"/>
      <c r="F80" s="1" t="s">
        <v>94</v>
      </c>
      <c r="G80" s="165">
        <v>99</v>
      </c>
      <c r="H80" s="11" t="str">
        <f t="shared" si="90"/>
        <v>-</v>
      </c>
      <c r="I80" s="2">
        <f>'O and M Class.'!J$80</f>
        <v>0</v>
      </c>
      <c r="J80" s="11">
        <f t="shared" si="91"/>
        <v>0</v>
      </c>
      <c r="K80" s="11">
        <f t="shared" si="92"/>
        <v>0</v>
      </c>
      <c r="L80" s="11">
        <f t="shared" si="93"/>
        <v>0</v>
      </c>
      <c r="M80" s="11">
        <f t="shared" si="94"/>
        <v>0</v>
      </c>
      <c r="N80" s="11">
        <f t="shared" si="95"/>
        <v>0</v>
      </c>
      <c r="O80" s="11">
        <f t="shared" si="96"/>
        <v>0</v>
      </c>
      <c r="P80" s="11">
        <f t="shared" si="97"/>
        <v>0</v>
      </c>
      <c r="Q80" s="11">
        <f t="shared" si="98"/>
        <v>0</v>
      </c>
      <c r="R80" s="11">
        <f t="shared" si="99"/>
        <v>0</v>
      </c>
      <c r="S80" s="11">
        <f t="shared" si="100"/>
        <v>0</v>
      </c>
      <c r="T80" s="11">
        <f t="shared" si="101"/>
        <v>0</v>
      </c>
      <c r="U80" s="11">
        <f t="shared" si="102"/>
        <v>0</v>
      </c>
      <c r="V80" s="11">
        <f t="shared" si="103"/>
        <v>0</v>
      </c>
      <c r="W80" s="11">
        <f t="shared" si="104"/>
        <v>0</v>
      </c>
      <c r="X80" s="11">
        <f t="shared" si="105"/>
        <v>0</v>
      </c>
      <c r="Y80" s="2">
        <f t="shared" si="106"/>
        <v>0</v>
      </c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 x14ac:dyDescent="0.2">
      <c r="A81" s="1">
        <f t="shared" si="88"/>
        <v>70</v>
      </c>
      <c r="B81" s="1"/>
      <c r="C81" s="3">
        <v>8520</v>
      </c>
      <c r="D81" s="1"/>
      <c r="E81" s="1"/>
      <c r="F81" s="1" t="s">
        <v>95</v>
      </c>
      <c r="G81" s="165">
        <v>99</v>
      </c>
      <c r="H81" s="11" t="str">
        <f t="shared" si="90"/>
        <v>-</v>
      </c>
      <c r="I81" s="2">
        <f>'O and M Class.'!J$81</f>
        <v>0</v>
      </c>
      <c r="J81" s="11">
        <f t="shared" si="91"/>
        <v>0</v>
      </c>
      <c r="K81" s="11">
        <f t="shared" si="92"/>
        <v>0</v>
      </c>
      <c r="L81" s="11">
        <f t="shared" si="93"/>
        <v>0</v>
      </c>
      <c r="M81" s="11">
        <f t="shared" si="94"/>
        <v>0</v>
      </c>
      <c r="N81" s="11">
        <f t="shared" si="95"/>
        <v>0</v>
      </c>
      <c r="O81" s="11">
        <f t="shared" si="96"/>
        <v>0</v>
      </c>
      <c r="P81" s="11">
        <f t="shared" si="97"/>
        <v>0</v>
      </c>
      <c r="Q81" s="11">
        <f t="shared" si="98"/>
        <v>0</v>
      </c>
      <c r="R81" s="11">
        <f t="shared" si="99"/>
        <v>0</v>
      </c>
      <c r="S81" s="11">
        <f t="shared" si="100"/>
        <v>0</v>
      </c>
      <c r="T81" s="11">
        <f t="shared" si="101"/>
        <v>0</v>
      </c>
      <c r="U81" s="11">
        <f t="shared" si="102"/>
        <v>0</v>
      </c>
      <c r="V81" s="11">
        <f t="shared" si="103"/>
        <v>0</v>
      </c>
      <c r="W81" s="11">
        <f t="shared" si="104"/>
        <v>0</v>
      </c>
      <c r="X81" s="11">
        <f t="shared" si="105"/>
        <v>0</v>
      </c>
      <c r="Y81" s="2">
        <f t="shared" si="106"/>
        <v>0</v>
      </c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 x14ac:dyDescent="0.2">
      <c r="A82" s="1">
        <f t="shared" si="88"/>
        <v>71</v>
      </c>
      <c r="B82" s="1"/>
      <c r="C82" s="69">
        <v>8530</v>
      </c>
      <c r="D82" s="1"/>
      <c r="E82" s="1"/>
      <c r="F82" s="1" t="s">
        <v>96</v>
      </c>
      <c r="G82" s="165">
        <v>99</v>
      </c>
      <c r="H82" s="11" t="str">
        <f t="shared" si="90"/>
        <v>-</v>
      </c>
      <c r="I82" s="2">
        <f>'O and M Class.'!J$82</f>
        <v>0</v>
      </c>
      <c r="J82" s="11">
        <f t="shared" si="91"/>
        <v>0</v>
      </c>
      <c r="K82" s="11">
        <f t="shared" si="92"/>
        <v>0</v>
      </c>
      <c r="L82" s="11">
        <f t="shared" si="93"/>
        <v>0</v>
      </c>
      <c r="M82" s="11">
        <f t="shared" si="94"/>
        <v>0</v>
      </c>
      <c r="N82" s="11">
        <f t="shared" si="95"/>
        <v>0</v>
      </c>
      <c r="O82" s="11">
        <f t="shared" si="96"/>
        <v>0</v>
      </c>
      <c r="P82" s="11">
        <f t="shared" si="97"/>
        <v>0</v>
      </c>
      <c r="Q82" s="11">
        <f t="shared" si="98"/>
        <v>0</v>
      </c>
      <c r="R82" s="11">
        <f t="shared" si="99"/>
        <v>0</v>
      </c>
      <c r="S82" s="11">
        <f t="shared" si="100"/>
        <v>0</v>
      </c>
      <c r="T82" s="11">
        <f t="shared" si="101"/>
        <v>0</v>
      </c>
      <c r="U82" s="11">
        <f t="shared" si="102"/>
        <v>0</v>
      </c>
      <c r="V82" s="11">
        <f t="shared" si="103"/>
        <v>0</v>
      </c>
      <c r="W82" s="11">
        <f t="shared" si="104"/>
        <v>0</v>
      </c>
      <c r="X82" s="11">
        <f t="shared" si="105"/>
        <v>0</v>
      </c>
      <c r="Y82" s="2">
        <f t="shared" si="106"/>
        <v>0</v>
      </c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 x14ac:dyDescent="0.2">
      <c r="A83" s="1">
        <f t="shared" si="88"/>
        <v>72</v>
      </c>
      <c r="B83" s="1"/>
      <c r="C83" s="3">
        <v>8540</v>
      </c>
      <c r="D83" s="1"/>
      <c r="E83" s="1"/>
      <c r="F83" s="1" t="s">
        <v>97</v>
      </c>
      <c r="G83" s="165">
        <v>99</v>
      </c>
      <c r="H83" s="11" t="str">
        <f t="shared" si="90"/>
        <v>-</v>
      </c>
      <c r="I83" s="2">
        <f>'O and M Class.'!J$83</f>
        <v>0</v>
      </c>
      <c r="J83" s="11">
        <f t="shared" si="91"/>
        <v>0</v>
      </c>
      <c r="K83" s="11">
        <f t="shared" si="92"/>
        <v>0</v>
      </c>
      <c r="L83" s="11">
        <f t="shared" si="93"/>
        <v>0</v>
      </c>
      <c r="M83" s="11">
        <f t="shared" si="94"/>
        <v>0</v>
      </c>
      <c r="N83" s="11">
        <f t="shared" si="95"/>
        <v>0</v>
      </c>
      <c r="O83" s="11">
        <f t="shared" si="96"/>
        <v>0</v>
      </c>
      <c r="P83" s="11">
        <f t="shared" si="97"/>
        <v>0</v>
      </c>
      <c r="Q83" s="11">
        <f t="shared" si="98"/>
        <v>0</v>
      </c>
      <c r="R83" s="11">
        <f t="shared" si="99"/>
        <v>0</v>
      </c>
      <c r="S83" s="11">
        <f t="shared" si="100"/>
        <v>0</v>
      </c>
      <c r="T83" s="11">
        <f t="shared" si="101"/>
        <v>0</v>
      </c>
      <c r="U83" s="11">
        <f t="shared" si="102"/>
        <v>0</v>
      </c>
      <c r="V83" s="11">
        <f t="shared" si="103"/>
        <v>0</v>
      </c>
      <c r="W83" s="11">
        <f t="shared" si="104"/>
        <v>0</v>
      </c>
      <c r="X83" s="11">
        <f t="shared" si="105"/>
        <v>0</v>
      </c>
      <c r="Y83" s="2">
        <f t="shared" si="106"/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 x14ac:dyDescent="0.2">
      <c r="A84" s="1">
        <f t="shared" si="88"/>
        <v>73</v>
      </c>
      <c r="B84" s="1"/>
      <c r="C84" s="3">
        <v>8550</v>
      </c>
      <c r="D84" s="1"/>
      <c r="E84" s="1"/>
      <c r="F84" s="1" t="s">
        <v>88</v>
      </c>
      <c r="G84" s="165">
        <v>99</v>
      </c>
      <c r="H84" s="11" t="str">
        <f t="shared" si="90"/>
        <v>-</v>
      </c>
      <c r="I84" s="2">
        <f>'O and M Class.'!J$84</f>
        <v>0</v>
      </c>
      <c r="J84" s="11">
        <f t="shared" si="91"/>
        <v>0</v>
      </c>
      <c r="K84" s="11">
        <f t="shared" si="92"/>
        <v>0</v>
      </c>
      <c r="L84" s="11">
        <f t="shared" si="93"/>
        <v>0</v>
      </c>
      <c r="M84" s="11">
        <f t="shared" si="94"/>
        <v>0</v>
      </c>
      <c r="N84" s="11">
        <f t="shared" si="95"/>
        <v>0</v>
      </c>
      <c r="O84" s="11">
        <f t="shared" si="96"/>
        <v>0</v>
      </c>
      <c r="P84" s="11">
        <f t="shared" si="97"/>
        <v>0</v>
      </c>
      <c r="Q84" s="11">
        <f t="shared" si="98"/>
        <v>0</v>
      </c>
      <c r="R84" s="11">
        <f t="shared" si="99"/>
        <v>0</v>
      </c>
      <c r="S84" s="11">
        <f t="shared" si="100"/>
        <v>0</v>
      </c>
      <c r="T84" s="11">
        <f t="shared" si="101"/>
        <v>0</v>
      </c>
      <c r="U84" s="11">
        <f t="shared" si="102"/>
        <v>0</v>
      </c>
      <c r="V84" s="11">
        <f t="shared" si="103"/>
        <v>0</v>
      </c>
      <c r="W84" s="11">
        <f t="shared" si="104"/>
        <v>0</v>
      </c>
      <c r="X84" s="11">
        <f t="shared" si="105"/>
        <v>0</v>
      </c>
      <c r="Y84" s="2">
        <f t="shared" si="106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 x14ac:dyDescent="0.2">
      <c r="A85" s="1">
        <f t="shared" si="88"/>
        <v>74</v>
      </c>
      <c r="B85" s="1"/>
      <c r="C85" s="3">
        <v>8560</v>
      </c>
      <c r="D85" s="1"/>
      <c r="E85" s="1"/>
      <c r="F85" s="1" t="s">
        <v>98</v>
      </c>
      <c r="G85" s="165">
        <v>99</v>
      </c>
      <c r="H85" s="11" t="str">
        <f t="shared" si="90"/>
        <v>-</v>
      </c>
      <c r="I85" s="2">
        <f>'O and M Class.'!J$85</f>
        <v>0</v>
      </c>
      <c r="J85" s="11">
        <f t="shared" si="91"/>
        <v>0</v>
      </c>
      <c r="K85" s="11">
        <f t="shared" si="92"/>
        <v>0</v>
      </c>
      <c r="L85" s="11">
        <f t="shared" si="93"/>
        <v>0</v>
      </c>
      <c r="M85" s="11">
        <f t="shared" si="94"/>
        <v>0</v>
      </c>
      <c r="N85" s="11">
        <f t="shared" si="95"/>
        <v>0</v>
      </c>
      <c r="O85" s="11">
        <f t="shared" si="96"/>
        <v>0</v>
      </c>
      <c r="P85" s="11">
        <f t="shared" si="97"/>
        <v>0</v>
      </c>
      <c r="Q85" s="11">
        <f t="shared" si="98"/>
        <v>0</v>
      </c>
      <c r="R85" s="11">
        <f t="shared" si="99"/>
        <v>0</v>
      </c>
      <c r="S85" s="11">
        <f t="shared" si="100"/>
        <v>0</v>
      </c>
      <c r="T85" s="11">
        <f t="shared" si="101"/>
        <v>0</v>
      </c>
      <c r="U85" s="11">
        <f t="shared" si="102"/>
        <v>0</v>
      </c>
      <c r="V85" s="11">
        <f t="shared" si="103"/>
        <v>0</v>
      </c>
      <c r="W85" s="11">
        <f t="shared" si="104"/>
        <v>0</v>
      </c>
      <c r="X85" s="11">
        <f t="shared" si="105"/>
        <v>0</v>
      </c>
      <c r="Y85" s="2">
        <f t="shared" si="106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 x14ac:dyDescent="0.2">
      <c r="A86" s="1">
        <f t="shared" si="88"/>
        <v>75</v>
      </c>
      <c r="B86" s="1"/>
      <c r="C86" s="3">
        <v>8570</v>
      </c>
      <c r="D86" s="1"/>
      <c r="E86" s="1"/>
      <c r="F86" s="1" t="s">
        <v>89</v>
      </c>
      <c r="G86" s="165">
        <v>99</v>
      </c>
      <c r="H86" s="11" t="str">
        <f t="shared" si="90"/>
        <v>-</v>
      </c>
      <c r="I86" s="2">
        <f>'O and M Class.'!J$86</f>
        <v>0</v>
      </c>
      <c r="J86" s="11">
        <f t="shared" si="91"/>
        <v>0</v>
      </c>
      <c r="K86" s="11">
        <f t="shared" si="92"/>
        <v>0</v>
      </c>
      <c r="L86" s="11">
        <f t="shared" si="93"/>
        <v>0</v>
      </c>
      <c r="M86" s="11">
        <f t="shared" si="94"/>
        <v>0</v>
      </c>
      <c r="N86" s="11">
        <f t="shared" si="95"/>
        <v>0</v>
      </c>
      <c r="O86" s="11">
        <f t="shared" si="96"/>
        <v>0</v>
      </c>
      <c r="P86" s="11">
        <f t="shared" si="97"/>
        <v>0</v>
      </c>
      <c r="Q86" s="11">
        <f t="shared" si="98"/>
        <v>0</v>
      </c>
      <c r="R86" s="11">
        <f t="shared" si="99"/>
        <v>0</v>
      </c>
      <c r="S86" s="11">
        <f t="shared" si="100"/>
        <v>0</v>
      </c>
      <c r="T86" s="11">
        <f t="shared" si="101"/>
        <v>0</v>
      </c>
      <c r="U86" s="11">
        <f t="shared" si="102"/>
        <v>0</v>
      </c>
      <c r="V86" s="11">
        <f t="shared" si="103"/>
        <v>0</v>
      </c>
      <c r="W86" s="11">
        <f t="shared" si="104"/>
        <v>0</v>
      </c>
      <c r="X86" s="11">
        <f t="shared" si="105"/>
        <v>0</v>
      </c>
      <c r="Y86" s="2">
        <f t="shared" si="106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 x14ac:dyDescent="0.2">
      <c r="A87" s="1">
        <f t="shared" si="88"/>
        <v>76</v>
      </c>
      <c r="B87" s="1"/>
      <c r="C87" s="3">
        <v>8580</v>
      </c>
      <c r="D87" s="1"/>
      <c r="E87" s="1"/>
      <c r="F87" s="1" t="s">
        <v>99</v>
      </c>
      <c r="G87" s="165">
        <v>99</v>
      </c>
      <c r="H87" s="11" t="str">
        <f t="shared" si="90"/>
        <v>-</v>
      </c>
      <c r="I87" s="2">
        <f>'O and M Class.'!J$87</f>
        <v>0</v>
      </c>
      <c r="J87" s="11">
        <f t="shared" si="91"/>
        <v>0</v>
      </c>
      <c r="K87" s="11">
        <f t="shared" si="92"/>
        <v>0</v>
      </c>
      <c r="L87" s="11">
        <f t="shared" si="93"/>
        <v>0</v>
      </c>
      <c r="M87" s="11">
        <f t="shared" si="94"/>
        <v>0</v>
      </c>
      <c r="N87" s="11">
        <f t="shared" si="95"/>
        <v>0</v>
      </c>
      <c r="O87" s="11">
        <f t="shared" si="96"/>
        <v>0</v>
      </c>
      <c r="P87" s="11">
        <f t="shared" si="97"/>
        <v>0</v>
      </c>
      <c r="Q87" s="11">
        <f t="shared" si="98"/>
        <v>0</v>
      </c>
      <c r="R87" s="11">
        <f t="shared" si="99"/>
        <v>0</v>
      </c>
      <c r="S87" s="11">
        <f t="shared" si="100"/>
        <v>0</v>
      </c>
      <c r="T87" s="11">
        <f t="shared" si="101"/>
        <v>0</v>
      </c>
      <c r="U87" s="11">
        <f t="shared" si="102"/>
        <v>0</v>
      </c>
      <c r="V87" s="11">
        <f t="shared" si="103"/>
        <v>0</v>
      </c>
      <c r="W87" s="11">
        <f t="shared" si="104"/>
        <v>0</v>
      </c>
      <c r="X87" s="11">
        <f t="shared" si="105"/>
        <v>0</v>
      </c>
      <c r="Y87" s="2">
        <f t="shared" si="106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 x14ac:dyDescent="0.2">
      <c r="A88" s="1">
        <f t="shared" si="88"/>
        <v>77</v>
      </c>
      <c r="B88" s="1"/>
      <c r="C88" s="3">
        <v>8580</v>
      </c>
      <c r="D88" s="1"/>
      <c r="E88" s="1"/>
      <c r="F88" s="67" t="s">
        <v>100</v>
      </c>
      <c r="G88" s="165">
        <v>99</v>
      </c>
      <c r="H88" s="11" t="str">
        <f t="shared" si="90"/>
        <v>-</v>
      </c>
      <c r="I88" s="2">
        <f>'O and M Class.'!J$88</f>
        <v>0</v>
      </c>
      <c r="J88" s="11">
        <f t="shared" si="91"/>
        <v>0</v>
      </c>
      <c r="K88" s="11">
        <f t="shared" si="92"/>
        <v>0</v>
      </c>
      <c r="L88" s="11">
        <f t="shared" si="93"/>
        <v>0</v>
      </c>
      <c r="M88" s="11">
        <f t="shared" si="94"/>
        <v>0</v>
      </c>
      <c r="N88" s="11">
        <f t="shared" si="95"/>
        <v>0</v>
      </c>
      <c r="O88" s="11">
        <f t="shared" si="96"/>
        <v>0</v>
      </c>
      <c r="P88" s="11">
        <f t="shared" si="97"/>
        <v>0</v>
      </c>
      <c r="Q88" s="11">
        <f t="shared" si="98"/>
        <v>0</v>
      </c>
      <c r="R88" s="11">
        <f t="shared" si="99"/>
        <v>0</v>
      </c>
      <c r="S88" s="11">
        <f t="shared" si="100"/>
        <v>0</v>
      </c>
      <c r="T88" s="11">
        <f t="shared" si="101"/>
        <v>0</v>
      </c>
      <c r="U88" s="11">
        <f t="shared" si="102"/>
        <v>0</v>
      </c>
      <c r="V88" s="11">
        <f t="shared" si="103"/>
        <v>0</v>
      </c>
      <c r="W88" s="11">
        <f t="shared" si="104"/>
        <v>0</v>
      </c>
      <c r="X88" s="11">
        <f t="shared" si="105"/>
        <v>0</v>
      </c>
      <c r="Y88" s="2">
        <f t="shared" si="106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 x14ac:dyDescent="0.2">
      <c r="A89" s="1">
        <f t="shared" si="88"/>
        <v>78</v>
      </c>
      <c r="B89" s="1"/>
      <c r="C89" s="3">
        <v>8590</v>
      </c>
      <c r="D89" s="1"/>
      <c r="E89" s="1"/>
      <c r="F89" s="1" t="s">
        <v>77</v>
      </c>
      <c r="G89" s="165">
        <v>99</v>
      </c>
      <c r="H89" s="11" t="str">
        <f t="shared" si="90"/>
        <v>-</v>
      </c>
      <c r="I89" s="2">
        <f>'O and M Class.'!J$89</f>
        <v>0</v>
      </c>
      <c r="J89" s="11">
        <f t="shared" si="91"/>
        <v>0</v>
      </c>
      <c r="K89" s="11">
        <f t="shared" si="92"/>
        <v>0</v>
      </c>
      <c r="L89" s="11">
        <f t="shared" si="93"/>
        <v>0</v>
      </c>
      <c r="M89" s="11">
        <f t="shared" si="94"/>
        <v>0</v>
      </c>
      <c r="N89" s="11">
        <f t="shared" si="95"/>
        <v>0</v>
      </c>
      <c r="O89" s="11">
        <f t="shared" si="96"/>
        <v>0</v>
      </c>
      <c r="P89" s="11">
        <f t="shared" si="97"/>
        <v>0</v>
      </c>
      <c r="Q89" s="11">
        <f t="shared" si="98"/>
        <v>0</v>
      </c>
      <c r="R89" s="11">
        <f t="shared" si="99"/>
        <v>0</v>
      </c>
      <c r="S89" s="11">
        <f t="shared" si="100"/>
        <v>0</v>
      </c>
      <c r="T89" s="11">
        <f t="shared" si="101"/>
        <v>0</v>
      </c>
      <c r="U89" s="11">
        <f t="shared" si="102"/>
        <v>0</v>
      </c>
      <c r="V89" s="11">
        <f t="shared" si="103"/>
        <v>0</v>
      </c>
      <c r="W89" s="11">
        <f t="shared" si="104"/>
        <v>0</v>
      </c>
      <c r="X89" s="11">
        <f t="shared" si="105"/>
        <v>0</v>
      </c>
      <c r="Y89" s="2">
        <f t="shared" si="106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 x14ac:dyDescent="0.2">
      <c r="A90" s="1">
        <f t="shared" si="88"/>
        <v>79</v>
      </c>
      <c r="B90" s="1"/>
      <c r="C90" s="3">
        <v>8600</v>
      </c>
      <c r="D90" s="1"/>
      <c r="E90" s="1"/>
      <c r="F90" s="1" t="s">
        <v>90</v>
      </c>
      <c r="G90" s="165">
        <v>99</v>
      </c>
      <c r="H90" s="11" t="str">
        <f t="shared" si="90"/>
        <v>-</v>
      </c>
      <c r="I90" s="2">
        <f>'O and M Class.'!J$90</f>
        <v>0</v>
      </c>
      <c r="J90" s="11">
        <f t="shared" si="91"/>
        <v>0</v>
      </c>
      <c r="K90" s="11">
        <f t="shared" si="92"/>
        <v>0</v>
      </c>
      <c r="L90" s="11">
        <f t="shared" si="93"/>
        <v>0</v>
      </c>
      <c r="M90" s="11">
        <f t="shared" si="94"/>
        <v>0</v>
      </c>
      <c r="N90" s="11">
        <f t="shared" si="95"/>
        <v>0</v>
      </c>
      <c r="O90" s="11">
        <f t="shared" si="96"/>
        <v>0</v>
      </c>
      <c r="P90" s="11">
        <f t="shared" si="97"/>
        <v>0</v>
      </c>
      <c r="Q90" s="11">
        <f t="shared" si="98"/>
        <v>0</v>
      </c>
      <c r="R90" s="11">
        <f t="shared" si="99"/>
        <v>0</v>
      </c>
      <c r="S90" s="11">
        <f t="shared" si="100"/>
        <v>0</v>
      </c>
      <c r="T90" s="11">
        <f t="shared" si="101"/>
        <v>0</v>
      </c>
      <c r="U90" s="11">
        <f t="shared" si="102"/>
        <v>0</v>
      </c>
      <c r="V90" s="11">
        <f t="shared" si="103"/>
        <v>0</v>
      </c>
      <c r="W90" s="11">
        <f t="shared" si="104"/>
        <v>0</v>
      </c>
      <c r="X90" s="11">
        <f t="shared" si="105"/>
        <v>0</v>
      </c>
      <c r="Y90" s="2">
        <f t="shared" si="106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 x14ac:dyDescent="0.2">
      <c r="A91" s="1">
        <f t="shared" si="88"/>
        <v>80</v>
      </c>
      <c r="B91" s="1"/>
      <c r="C91" s="3"/>
      <c r="D91" s="1"/>
      <c r="E91" s="1" t="s">
        <v>79</v>
      </c>
      <c r="G91" s="165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 x14ac:dyDescent="0.2">
      <c r="A92" s="1">
        <f t="shared" si="88"/>
        <v>81</v>
      </c>
      <c r="B92" s="1"/>
      <c r="C92" s="3">
        <v>8610</v>
      </c>
      <c r="D92" s="1"/>
      <c r="E92" s="1"/>
      <c r="F92" s="1" t="s">
        <v>87</v>
      </c>
      <c r="G92" s="165">
        <v>99</v>
      </c>
      <c r="H92" s="11" t="str">
        <f t="shared" ref="H92:H98" si="107">VLOOKUP($G92,alloc,3)</f>
        <v>-</v>
      </c>
      <c r="I92" s="2">
        <f>'O and M Class.'!J$92</f>
        <v>0</v>
      </c>
      <c r="J92" s="11">
        <f t="shared" ref="J92:J98" si="108">$I92*VLOOKUP($G92,alloc,6)</f>
        <v>0</v>
      </c>
      <c r="K92" s="11">
        <f t="shared" ref="K92:K98" si="109">$I92*VLOOKUP($G92,alloc,7)</f>
        <v>0</v>
      </c>
      <c r="L92" s="11">
        <f t="shared" ref="L92:L98" si="110">$I92*VLOOKUP($G92,alloc,8)</f>
        <v>0</v>
      </c>
      <c r="M92" s="11">
        <f t="shared" ref="M92:M98" si="111">$I92*VLOOKUP($G92,alloc,9)</f>
        <v>0</v>
      </c>
      <c r="N92" s="11">
        <f t="shared" ref="N92:N98" si="112">$I92*VLOOKUP($G92,alloc,10)</f>
        <v>0</v>
      </c>
      <c r="O92" s="11">
        <f t="shared" ref="O92:O98" si="113">$I92*VLOOKUP($G92,alloc,11)</f>
        <v>0</v>
      </c>
      <c r="P92" s="11">
        <f t="shared" ref="P92:P98" si="114">$I92*VLOOKUP($G92,alloc,12)</f>
        <v>0</v>
      </c>
      <c r="Q92" s="11">
        <f t="shared" ref="Q92:Q98" si="115">$I92*VLOOKUP($G92,alloc,13)</f>
        <v>0</v>
      </c>
      <c r="R92" s="11">
        <f t="shared" ref="R92:R98" si="116">$I92*VLOOKUP($G92,alloc,14)</f>
        <v>0</v>
      </c>
      <c r="S92" s="11">
        <f t="shared" ref="S92:S98" si="117">$I92*VLOOKUP($G92,alloc,15)</f>
        <v>0</v>
      </c>
      <c r="T92" s="11">
        <f t="shared" ref="T92:T98" si="118">$I92*VLOOKUP($G92,alloc,16)</f>
        <v>0</v>
      </c>
      <c r="U92" s="11">
        <f t="shared" ref="U92:U98" si="119">$I92*VLOOKUP($G92,alloc,17)</f>
        <v>0</v>
      </c>
      <c r="V92" s="11">
        <f t="shared" ref="V92:V98" si="120">$I92*VLOOKUP($G92,alloc,18)</f>
        <v>0</v>
      </c>
      <c r="W92" s="11">
        <f t="shared" ref="W92:W98" si="121">$I92*VLOOKUP($G92,alloc,19)</f>
        <v>0</v>
      </c>
      <c r="X92" s="11">
        <f t="shared" ref="X92:X98" si="122">$I92*VLOOKUP($G92,alloc,20)</f>
        <v>0</v>
      </c>
      <c r="Y92" s="2">
        <f t="shared" ref="Y92:Y99" si="123">SUM(J92:X92)-I92</f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 x14ac:dyDescent="0.2">
      <c r="A93" s="1">
        <f t="shared" si="88"/>
        <v>82</v>
      </c>
      <c r="B93" s="1"/>
      <c r="C93" s="3">
        <v>8620</v>
      </c>
      <c r="D93" s="1"/>
      <c r="E93" s="1"/>
      <c r="F93" s="1" t="s">
        <v>80</v>
      </c>
      <c r="G93" s="165">
        <v>99</v>
      </c>
      <c r="H93" s="11" t="str">
        <f t="shared" si="107"/>
        <v>-</v>
      </c>
      <c r="I93" s="2">
        <f>'O and M Class.'!J$93</f>
        <v>0</v>
      </c>
      <c r="J93" s="11">
        <f t="shared" si="108"/>
        <v>0</v>
      </c>
      <c r="K93" s="11">
        <f t="shared" si="109"/>
        <v>0</v>
      </c>
      <c r="L93" s="11">
        <f t="shared" si="110"/>
        <v>0</v>
      </c>
      <c r="M93" s="11">
        <f t="shared" si="111"/>
        <v>0</v>
      </c>
      <c r="N93" s="11">
        <f t="shared" si="112"/>
        <v>0</v>
      </c>
      <c r="O93" s="11">
        <f t="shared" si="113"/>
        <v>0</v>
      </c>
      <c r="P93" s="11">
        <f t="shared" si="114"/>
        <v>0</v>
      </c>
      <c r="Q93" s="11">
        <f t="shared" si="115"/>
        <v>0</v>
      </c>
      <c r="R93" s="11">
        <f t="shared" si="116"/>
        <v>0</v>
      </c>
      <c r="S93" s="11">
        <f t="shared" si="117"/>
        <v>0</v>
      </c>
      <c r="T93" s="11">
        <f t="shared" si="118"/>
        <v>0</v>
      </c>
      <c r="U93" s="11">
        <f t="shared" si="119"/>
        <v>0</v>
      </c>
      <c r="V93" s="11">
        <f t="shared" si="120"/>
        <v>0</v>
      </c>
      <c r="W93" s="11">
        <f t="shared" si="121"/>
        <v>0</v>
      </c>
      <c r="X93" s="11">
        <f t="shared" si="122"/>
        <v>0</v>
      </c>
      <c r="Y93" s="2">
        <f t="shared" si="123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 x14ac:dyDescent="0.2">
      <c r="A94" s="1">
        <f t="shared" si="88"/>
        <v>83</v>
      </c>
      <c r="B94" s="1"/>
      <c r="C94" s="3">
        <v>8630</v>
      </c>
      <c r="D94" s="1"/>
      <c r="E94" s="1"/>
      <c r="F94" s="1" t="s">
        <v>62</v>
      </c>
      <c r="G94" s="165">
        <v>99</v>
      </c>
      <c r="H94" s="11" t="str">
        <f t="shared" si="107"/>
        <v>-</v>
      </c>
      <c r="I94" s="2">
        <f>'O and M Class.'!J$94</f>
        <v>0</v>
      </c>
      <c r="J94" s="11">
        <f t="shared" si="108"/>
        <v>0</v>
      </c>
      <c r="K94" s="11">
        <f t="shared" si="109"/>
        <v>0</v>
      </c>
      <c r="L94" s="11">
        <f t="shared" si="110"/>
        <v>0</v>
      </c>
      <c r="M94" s="11">
        <f t="shared" si="111"/>
        <v>0</v>
      </c>
      <c r="N94" s="11">
        <f t="shared" si="112"/>
        <v>0</v>
      </c>
      <c r="O94" s="11">
        <f t="shared" si="113"/>
        <v>0</v>
      </c>
      <c r="P94" s="11">
        <f t="shared" si="114"/>
        <v>0</v>
      </c>
      <c r="Q94" s="11">
        <f t="shared" si="115"/>
        <v>0</v>
      </c>
      <c r="R94" s="11">
        <f t="shared" si="116"/>
        <v>0</v>
      </c>
      <c r="S94" s="11">
        <f t="shared" si="117"/>
        <v>0</v>
      </c>
      <c r="T94" s="11">
        <f t="shared" si="118"/>
        <v>0</v>
      </c>
      <c r="U94" s="11">
        <f t="shared" si="119"/>
        <v>0</v>
      </c>
      <c r="V94" s="11">
        <f t="shared" si="120"/>
        <v>0</v>
      </c>
      <c r="W94" s="11">
        <f t="shared" si="121"/>
        <v>0</v>
      </c>
      <c r="X94" s="11">
        <f t="shared" si="122"/>
        <v>0</v>
      </c>
      <c r="Y94" s="2">
        <f t="shared" si="123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 x14ac:dyDescent="0.2">
      <c r="A95" s="1">
        <f t="shared" si="88"/>
        <v>84</v>
      </c>
      <c r="B95" s="1"/>
      <c r="C95" s="3">
        <v>8640</v>
      </c>
      <c r="D95" s="1"/>
      <c r="E95" s="1"/>
      <c r="F95" s="1" t="s">
        <v>93</v>
      </c>
      <c r="G95" s="165">
        <v>99</v>
      </c>
      <c r="H95" s="11" t="str">
        <f t="shared" si="107"/>
        <v>-</v>
      </c>
      <c r="I95" s="2">
        <f>'O and M Class.'!J$95</f>
        <v>0</v>
      </c>
      <c r="J95" s="11">
        <f t="shared" si="108"/>
        <v>0</v>
      </c>
      <c r="K95" s="11">
        <f t="shared" si="109"/>
        <v>0</v>
      </c>
      <c r="L95" s="11">
        <f t="shared" si="110"/>
        <v>0</v>
      </c>
      <c r="M95" s="11">
        <f t="shared" si="111"/>
        <v>0</v>
      </c>
      <c r="N95" s="11">
        <f t="shared" si="112"/>
        <v>0</v>
      </c>
      <c r="O95" s="11">
        <f t="shared" si="113"/>
        <v>0</v>
      </c>
      <c r="P95" s="11">
        <f t="shared" si="114"/>
        <v>0</v>
      </c>
      <c r="Q95" s="11">
        <f t="shared" si="115"/>
        <v>0</v>
      </c>
      <c r="R95" s="11">
        <f t="shared" si="116"/>
        <v>0</v>
      </c>
      <c r="S95" s="11">
        <f t="shared" si="117"/>
        <v>0</v>
      </c>
      <c r="T95" s="11">
        <f t="shared" si="118"/>
        <v>0</v>
      </c>
      <c r="U95" s="11">
        <f t="shared" si="119"/>
        <v>0</v>
      </c>
      <c r="V95" s="11">
        <f t="shared" si="120"/>
        <v>0</v>
      </c>
      <c r="W95" s="11">
        <f t="shared" si="121"/>
        <v>0</v>
      </c>
      <c r="X95" s="11">
        <f t="shared" si="122"/>
        <v>0</v>
      </c>
      <c r="Y95" s="2">
        <f t="shared" si="123"/>
        <v>0</v>
      </c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 x14ac:dyDescent="0.2">
      <c r="A96" s="1">
        <f t="shared" si="88"/>
        <v>85</v>
      </c>
      <c r="B96" s="1"/>
      <c r="C96" s="3">
        <v>8650</v>
      </c>
      <c r="D96" s="1"/>
      <c r="E96" s="1"/>
      <c r="F96" s="1" t="s">
        <v>83</v>
      </c>
      <c r="G96" s="165">
        <v>99</v>
      </c>
      <c r="H96" s="11" t="str">
        <f t="shared" si="107"/>
        <v>-</v>
      </c>
      <c r="I96" s="2">
        <f>'O and M Class.'!J$96</f>
        <v>0</v>
      </c>
      <c r="J96" s="11">
        <f t="shared" si="108"/>
        <v>0</v>
      </c>
      <c r="K96" s="11">
        <f t="shared" si="109"/>
        <v>0</v>
      </c>
      <c r="L96" s="11">
        <f t="shared" si="110"/>
        <v>0</v>
      </c>
      <c r="M96" s="11">
        <f t="shared" si="111"/>
        <v>0</v>
      </c>
      <c r="N96" s="11">
        <f t="shared" si="112"/>
        <v>0</v>
      </c>
      <c r="O96" s="11">
        <f t="shared" si="113"/>
        <v>0</v>
      </c>
      <c r="P96" s="11">
        <f t="shared" si="114"/>
        <v>0</v>
      </c>
      <c r="Q96" s="11">
        <f t="shared" si="115"/>
        <v>0</v>
      </c>
      <c r="R96" s="11">
        <f t="shared" si="116"/>
        <v>0</v>
      </c>
      <c r="S96" s="11">
        <f t="shared" si="117"/>
        <v>0</v>
      </c>
      <c r="T96" s="11">
        <f t="shared" si="118"/>
        <v>0</v>
      </c>
      <c r="U96" s="11">
        <f t="shared" si="119"/>
        <v>0</v>
      </c>
      <c r="V96" s="11">
        <f t="shared" si="120"/>
        <v>0</v>
      </c>
      <c r="W96" s="11">
        <f t="shared" si="121"/>
        <v>0</v>
      </c>
      <c r="X96" s="11">
        <f t="shared" si="122"/>
        <v>0</v>
      </c>
      <c r="Y96" s="2">
        <f t="shared" si="123"/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 x14ac:dyDescent="0.2">
      <c r="A97" s="1">
        <f t="shared" si="88"/>
        <v>86</v>
      </c>
      <c r="B97" s="1"/>
      <c r="C97" s="3">
        <v>8660</v>
      </c>
      <c r="D97" s="1"/>
      <c r="E97" s="1"/>
      <c r="F97" s="1" t="s">
        <v>101</v>
      </c>
      <c r="G97" s="165">
        <v>99</v>
      </c>
      <c r="H97" s="11" t="str">
        <f t="shared" si="107"/>
        <v>-</v>
      </c>
      <c r="I97" s="2">
        <f>'O and M Class.'!J$97</f>
        <v>0</v>
      </c>
      <c r="J97" s="11">
        <f t="shared" si="108"/>
        <v>0</v>
      </c>
      <c r="K97" s="11">
        <f t="shared" si="109"/>
        <v>0</v>
      </c>
      <c r="L97" s="11">
        <f t="shared" si="110"/>
        <v>0</v>
      </c>
      <c r="M97" s="11">
        <f t="shared" si="111"/>
        <v>0</v>
      </c>
      <c r="N97" s="11">
        <f t="shared" si="112"/>
        <v>0</v>
      </c>
      <c r="O97" s="11">
        <f t="shared" si="113"/>
        <v>0</v>
      </c>
      <c r="P97" s="11">
        <f t="shared" si="114"/>
        <v>0</v>
      </c>
      <c r="Q97" s="11">
        <f t="shared" si="115"/>
        <v>0</v>
      </c>
      <c r="R97" s="11">
        <f t="shared" si="116"/>
        <v>0</v>
      </c>
      <c r="S97" s="11">
        <f t="shared" si="117"/>
        <v>0</v>
      </c>
      <c r="T97" s="11">
        <f t="shared" si="118"/>
        <v>0</v>
      </c>
      <c r="U97" s="11">
        <f t="shared" si="119"/>
        <v>0</v>
      </c>
      <c r="V97" s="11">
        <f t="shared" si="120"/>
        <v>0</v>
      </c>
      <c r="W97" s="11">
        <f t="shared" si="121"/>
        <v>0</v>
      </c>
      <c r="X97" s="11">
        <f t="shared" si="122"/>
        <v>0</v>
      </c>
      <c r="Y97" s="2">
        <f t="shared" si="123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 x14ac:dyDescent="0.2">
      <c r="A98" s="1">
        <f t="shared" si="88"/>
        <v>87</v>
      </c>
      <c r="B98" s="1"/>
      <c r="C98" s="3">
        <v>8670</v>
      </c>
      <c r="D98" s="1"/>
      <c r="E98" s="1"/>
      <c r="F98" s="1" t="s">
        <v>85</v>
      </c>
      <c r="G98" s="165">
        <v>99</v>
      </c>
      <c r="H98" s="11" t="str">
        <f t="shared" si="107"/>
        <v>-</v>
      </c>
      <c r="I98" s="2">
        <f>'O and M Class.'!J$98</f>
        <v>0</v>
      </c>
      <c r="J98" s="11">
        <f t="shared" si="108"/>
        <v>0</v>
      </c>
      <c r="K98" s="11">
        <f t="shared" si="109"/>
        <v>0</v>
      </c>
      <c r="L98" s="11">
        <f t="shared" si="110"/>
        <v>0</v>
      </c>
      <c r="M98" s="11">
        <f t="shared" si="111"/>
        <v>0</v>
      </c>
      <c r="N98" s="11">
        <f t="shared" si="112"/>
        <v>0</v>
      </c>
      <c r="O98" s="11">
        <f t="shared" si="113"/>
        <v>0</v>
      </c>
      <c r="P98" s="11">
        <f t="shared" si="114"/>
        <v>0</v>
      </c>
      <c r="Q98" s="11">
        <f t="shared" si="115"/>
        <v>0</v>
      </c>
      <c r="R98" s="11">
        <f t="shared" si="116"/>
        <v>0</v>
      </c>
      <c r="S98" s="11">
        <f t="shared" si="117"/>
        <v>0</v>
      </c>
      <c r="T98" s="11">
        <f t="shared" si="118"/>
        <v>0</v>
      </c>
      <c r="U98" s="11">
        <f t="shared" si="119"/>
        <v>0</v>
      </c>
      <c r="V98" s="11">
        <f t="shared" si="120"/>
        <v>0</v>
      </c>
      <c r="W98" s="11">
        <f t="shared" si="121"/>
        <v>0</v>
      </c>
      <c r="X98" s="11">
        <f t="shared" si="122"/>
        <v>0</v>
      </c>
      <c r="Y98" s="2">
        <f t="shared" si="123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 x14ac:dyDescent="0.2">
      <c r="A99" s="1">
        <f t="shared" si="88"/>
        <v>88</v>
      </c>
      <c r="B99" s="1"/>
      <c r="C99" s="3"/>
      <c r="D99" s="1" t="s">
        <v>69</v>
      </c>
      <c r="E99" s="1"/>
      <c r="G99" s="166"/>
      <c r="H99" s="11"/>
      <c r="I99" s="2">
        <f>'O and M Class.'!J$99</f>
        <v>0</v>
      </c>
      <c r="J99" s="2">
        <f t="shared" ref="J99:P99" si="124">SUM(J79:J98)</f>
        <v>0</v>
      </c>
      <c r="K99" s="2">
        <f t="shared" si="124"/>
        <v>0</v>
      </c>
      <c r="L99" s="2">
        <f t="shared" si="124"/>
        <v>0</v>
      </c>
      <c r="M99" s="2">
        <f t="shared" si="124"/>
        <v>0</v>
      </c>
      <c r="N99" s="2">
        <f t="shared" si="124"/>
        <v>0</v>
      </c>
      <c r="O99" s="2">
        <f t="shared" si="124"/>
        <v>0</v>
      </c>
      <c r="P99" s="2">
        <f t="shared" si="124"/>
        <v>0</v>
      </c>
      <c r="Q99" s="2">
        <f t="shared" ref="Q99:X99" si="125">SUM(Q79:Q98)</f>
        <v>0</v>
      </c>
      <c r="R99" s="2">
        <f t="shared" si="125"/>
        <v>0</v>
      </c>
      <c r="S99" s="2">
        <f t="shared" si="125"/>
        <v>0</v>
      </c>
      <c r="T99" s="2">
        <f t="shared" si="125"/>
        <v>0</v>
      </c>
      <c r="U99" s="2">
        <f t="shared" si="125"/>
        <v>0</v>
      </c>
      <c r="V99" s="2">
        <f t="shared" si="125"/>
        <v>0</v>
      </c>
      <c r="W99" s="2">
        <f t="shared" si="125"/>
        <v>0</v>
      </c>
      <c r="X99" s="2">
        <f t="shared" si="125"/>
        <v>0</v>
      </c>
      <c r="Y99" s="2">
        <f t="shared" si="123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 x14ac:dyDescent="0.2">
      <c r="A100" s="1">
        <f t="shared" si="88"/>
        <v>89</v>
      </c>
      <c r="B100" s="1"/>
      <c r="C100" s="3"/>
      <c r="D100" s="1"/>
      <c r="E100" s="1"/>
      <c r="F100" s="1"/>
      <c r="G100" s="166"/>
      <c r="H100" s="11"/>
      <c r="I100" s="2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 x14ac:dyDescent="0.2">
      <c r="A101" s="1">
        <f t="shared" si="88"/>
        <v>90</v>
      </c>
      <c r="B101" s="1"/>
      <c r="C101" s="3"/>
      <c r="D101" s="1" t="s">
        <v>24</v>
      </c>
      <c r="E101" s="1"/>
      <c r="G101" s="166"/>
      <c r="H101" s="11"/>
      <c r="I101" s="2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 x14ac:dyDescent="0.2">
      <c r="A102" s="1">
        <f t="shared" si="88"/>
        <v>91</v>
      </c>
      <c r="B102" s="1"/>
      <c r="C102" s="3"/>
      <c r="D102" s="1"/>
      <c r="E102" s="1" t="s">
        <v>70</v>
      </c>
      <c r="G102" s="166"/>
      <c r="H102" s="11"/>
      <c r="I102" s="2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 x14ac:dyDescent="0.2">
      <c r="A103" s="1">
        <f t="shared" si="88"/>
        <v>92</v>
      </c>
      <c r="B103" s="1"/>
      <c r="C103" s="3">
        <v>8700</v>
      </c>
      <c r="D103" s="1"/>
      <c r="E103" s="1"/>
      <c r="F103" s="1" t="s">
        <v>385</v>
      </c>
      <c r="G103" s="165">
        <v>10.199999999999999</v>
      </c>
      <c r="H103" s="11" t="str">
        <f t="shared" ref="H103:H125" si="126">VLOOKUP($G103,alloc,3)</f>
        <v>Composite of Accts. 871-879 &amp; 886-893 - Cust</v>
      </c>
      <c r="I103" s="2">
        <f>'O and M Class.'!J$103</f>
        <v>152825.88009047185</v>
      </c>
      <c r="J103" s="11">
        <f t="shared" ref="J103:J125" si="127">$I103*VLOOKUP($G103,alloc,6)</f>
        <v>86237.016493360206</v>
      </c>
      <c r="K103" s="11">
        <f t="shared" ref="K103:K125" si="128">$I103*VLOOKUP($G103,alloc,7)</f>
        <v>63223.970652073331</v>
      </c>
      <c r="L103" s="11">
        <f t="shared" ref="L103:L125" si="129">$I103*VLOOKUP($G103,alloc,8)</f>
        <v>163.4890186163795</v>
      </c>
      <c r="M103" s="11">
        <f t="shared" ref="M103:M125" si="130">$I103*VLOOKUP($G103,alloc,9)</f>
        <v>2044.3710868081914</v>
      </c>
      <c r="N103" s="11">
        <f t="shared" ref="N103:N125" si="131">$I103*VLOOKUP($G103,alloc,10)</f>
        <v>1157.0328396137638</v>
      </c>
      <c r="O103" s="11">
        <f t="shared" ref="O103:O125" si="132">$I103*VLOOKUP($G103,alloc,11)</f>
        <v>0</v>
      </c>
      <c r="P103" s="11">
        <f t="shared" ref="P103:P125" si="133">$I103*VLOOKUP($G103,alloc,12)</f>
        <v>0</v>
      </c>
      <c r="Q103" s="11">
        <f t="shared" ref="Q103:Q125" si="134">$I103*VLOOKUP($G103,alloc,13)</f>
        <v>0</v>
      </c>
      <c r="R103" s="11">
        <f t="shared" ref="R103:R125" si="135">$I103*VLOOKUP($G103,alloc,14)</f>
        <v>0</v>
      </c>
      <c r="S103" s="11">
        <f t="shared" ref="S103:S125" si="136">$I103*VLOOKUP($G103,alloc,15)</f>
        <v>0</v>
      </c>
      <c r="T103" s="11">
        <f t="shared" ref="T103:T125" si="137">$I103*VLOOKUP($G103,alloc,16)</f>
        <v>0</v>
      </c>
      <c r="U103" s="11">
        <f t="shared" ref="U103:U125" si="138">$I103*VLOOKUP($G103,alloc,17)</f>
        <v>0</v>
      </c>
      <c r="V103" s="11">
        <f t="shared" ref="V103:V125" si="139">$I103*VLOOKUP($G103,alloc,18)</f>
        <v>0</v>
      </c>
      <c r="W103" s="11">
        <f t="shared" ref="W103:W125" si="140">$I103*VLOOKUP($G103,alloc,19)</f>
        <v>0</v>
      </c>
      <c r="X103" s="11">
        <f t="shared" ref="X103:X125" si="141">$I103*VLOOKUP($G103,alloc,20)</f>
        <v>0</v>
      </c>
      <c r="Y103" s="2">
        <f>SUM(J103:X103)-I103</f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 x14ac:dyDescent="0.2">
      <c r="A104" s="1">
        <f t="shared" si="88"/>
        <v>93</v>
      </c>
      <c r="B104" s="1"/>
      <c r="C104" s="3">
        <v>8710</v>
      </c>
      <c r="D104" s="1"/>
      <c r="E104" s="1"/>
      <c r="F104" s="1" t="s">
        <v>188</v>
      </c>
      <c r="G104" s="165">
        <v>99</v>
      </c>
      <c r="H104" s="11" t="str">
        <f t="shared" si="126"/>
        <v>-</v>
      </c>
      <c r="I104" s="2">
        <f>'O and M Class.'!J$104</f>
        <v>0</v>
      </c>
      <c r="J104" s="11">
        <f t="shared" si="127"/>
        <v>0</v>
      </c>
      <c r="K104" s="11">
        <f t="shared" si="128"/>
        <v>0</v>
      </c>
      <c r="L104" s="11">
        <f t="shared" si="129"/>
        <v>0</v>
      </c>
      <c r="M104" s="11">
        <f t="shared" si="130"/>
        <v>0</v>
      </c>
      <c r="N104" s="11">
        <f t="shared" si="131"/>
        <v>0</v>
      </c>
      <c r="O104" s="11">
        <f t="shared" si="132"/>
        <v>0</v>
      </c>
      <c r="P104" s="11">
        <f t="shared" si="133"/>
        <v>0</v>
      </c>
      <c r="Q104" s="11">
        <f t="shared" si="134"/>
        <v>0</v>
      </c>
      <c r="R104" s="11">
        <f t="shared" si="135"/>
        <v>0</v>
      </c>
      <c r="S104" s="11">
        <f t="shared" si="136"/>
        <v>0</v>
      </c>
      <c r="T104" s="11">
        <f t="shared" si="137"/>
        <v>0</v>
      </c>
      <c r="U104" s="11">
        <f t="shared" si="138"/>
        <v>0</v>
      </c>
      <c r="V104" s="11">
        <f t="shared" si="139"/>
        <v>0</v>
      </c>
      <c r="W104" s="11">
        <f t="shared" si="140"/>
        <v>0</v>
      </c>
      <c r="X104" s="11">
        <f t="shared" si="141"/>
        <v>0</v>
      </c>
      <c r="Y104" s="2">
        <f t="shared" ref="Y104:Y114" si="142">SUM(J104:X104)-I104</f>
        <v>0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 x14ac:dyDescent="0.2">
      <c r="A105" s="1">
        <f t="shared" si="88"/>
        <v>94</v>
      </c>
      <c r="B105" s="1"/>
      <c r="C105" s="3">
        <v>8711</v>
      </c>
      <c r="D105" s="1"/>
      <c r="E105" s="1"/>
      <c r="F105" s="67" t="s">
        <v>393</v>
      </c>
      <c r="G105" s="165">
        <v>99</v>
      </c>
      <c r="H105" s="11" t="str">
        <f t="shared" si="126"/>
        <v>-</v>
      </c>
      <c r="I105" s="2">
        <f>'O and M Class.'!J105</f>
        <v>0</v>
      </c>
      <c r="J105" s="11">
        <f t="shared" si="127"/>
        <v>0</v>
      </c>
      <c r="K105" s="11">
        <f t="shared" si="128"/>
        <v>0</v>
      </c>
      <c r="L105" s="11">
        <f t="shared" si="129"/>
        <v>0</v>
      </c>
      <c r="M105" s="11">
        <f t="shared" si="130"/>
        <v>0</v>
      </c>
      <c r="N105" s="11">
        <f t="shared" si="131"/>
        <v>0</v>
      </c>
      <c r="O105" s="11">
        <f t="shared" si="132"/>
        <v>0</v>
      </c>
      <c r="P105" s="11">
        <f t="shared" si="133"/>
        <v>0</v>
      </c>
      <c r="Q105" s="11">
        <f t="shared" si="134"/>
        <v>0</v>
      </c>
      <c r="R105" s="11">
        <f t="shared" si="135"/>
        <v>0</v>
      </c>
      <c r="S105" s="11">
        <f t="shared" si="136"/>
        <v>0</v>
      </c>
      <c r="T105" s="11">
        <f t="shared" si="137"/>
        <v>0</v>
      </c>
      <c r="U105" s="11">
        <f t="shared" si="138"/>
        <v>0</v>
      </c>
      <c r="V105" s="11">
        <f t="shared" si="139"/>
        <v>0</v>
      </c>
      <c r="W105" s="11">
        <f t="shared" si="140"/>
        <v>0</v>
      </c>
      <c r="X105" s="11">
        <f t="shared" si="141"/>
        <v>0</v>
      </c>
      <c r="Y105" s="2">
        <f t="shared" si="142"/>
        <v>0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 x14ac:dyDescent="0.2">
      <c r="A106" s="1">
        <f>A104+1</f>
        <v>94</v>
      </c>
      <c r="B106" s="1"/>
      <c r="C106" s="3">
        <v>8720</v>
      </c>
      <c r="D106" s="1"/>
      <c r="E106" s="1"/>
      <c r="F106" s="1" t="s">
        <v>386</v>
      </c>
      <c r="G106" s="165">
        <v>11.2</v>
      </c>
      <c r="H106" s="11" t="str">
        <f t="shared" si="126"/>
        <v>Composite of Accts. 376 &amp; 380 - Cust</v>
      </c>
      <c r="I106" s="2">
        <f>'O and M Class.'!J106</f>
        <v>0</v>
      </c>
      <c r="J106" s="11">
        <f t="shared" si="127"/>
        <v>0</v>
      </c>
      <c r="K106" s="11">
        <f t="shared" si="128"/>
        <v>0</v>
      </c>
      <c r="L106" s="11">
        <f t="shared" si="129"/>
        <v>0</v>
      </c>
      <c r="M106" s="11">
        <f t="shared" si="130"/>
        <v>0</v>
      </c>
      <c r="N106" s="11">
        <f t="shared" si="131"/>
        <v>0</v>
      </c>
      <c r="O106" s="11">
        <f t="shared" si="132"/>
        <v>0</v>
      </c>
      <c r="P106" s="11">
        <f t="shared" si="133"/>
        <v>0</v>
      </c>
      <c r="Q106" s="11">
        <f t="shared" si="134"/>
        <v>0</v>
      </c>
      <c r="R106" s="11">
        <f t="shared" si="135"/>
        <v>0</v>
      </c>
      <c r="S106" s="11">
        <f t="shared" si="136"/>
        <v>0</v>
      </c>
      <c r="T106" s="11">
        <f t="shared" si="137"/>
        <v>0</v>
      </c>
      <c r="U106" s="11">
        <f t="shared" si="138"/>
        <v>0</v>
      </c>
      <c r="V106" s="11">
        <f t="shared" si="139"/>
        <v>0</v>
      </c>
      <c r="W106" s="11">
        <f t="shared" si="140"/>
        <v>0</v>
      </c>
      <c r="X106" s="11">
        <f t="shared" si="141"/>
        <v>0</v>
      </c>
      <c r="Y106" s="2">
        <f t="shared" si="142"/>
        <v>0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 x14ac:dyDescent="0.2">
      <c r="A107" s="1">
        <f>A106+1</f>
        <v>95</v>
      </c>
      <c r="B107" s="1"/>
      <c r="C107" s="3">
        <v>8740</v>
      </c>
      <c r="D107" s="1"/>
      <c r="E107" s="1"/>
      <c r="F107" s="1" t="s">
        <v>63</v>
      </c>
      <c r="G107" s="165">
        <v>12.2</v>
      </c>
      <c r="H107" s="11" t="str">
        <f t="shared" si="126"/>
        <v>Composite of Accts. 374-379 - Cust</v>
      </c>
      <c r="I107" s="2">
        <f>'O and M Class.'!J107</f>
        <v>0</v>
      </c>
      <c r="J107" s="11">
        <f t="shared" si="127"/>
        <v>0</v>
      </c>
      <c r="K107" s="11">
        <f t="shared" si="128"/>
        <v>0</v>
      </c>
      <c r="L107" s="11">
        <f t="shared" si="129"/>
        <v>0</v>
      </c>
      <c r="M107" s="11">
        <f t="shared" si="130"/>
        <v>0</v>
      </c>
      <c r="N107" s="11">
        <f t="shared" si="131"/>
        <v>0</v>
      </c>
      <c r="O107" s="11">
        <f t="shared" si="132"/>
        <v>0</v>
      </c>
      <c r="P107" s="11">
        <f t="shared" si="133"/>
        <v>0</v>
      </c>
      <c r="Q107" s="11">
        <f t="shared" si="134"/>
        <v>0</v>
      </c>
      <c r="R107" s="11">
        <f t="shared" si="135"/>
        <v>0</v>
      </c>
      <c r="S107" s="11">
        <f t="shared" si="136"/>
        <v>0</v>
      </c>
      <c r="T107" s="11">
        <f t="shared" si="137"/>
        <v>0</v>
      </c>
      <c r="U107" s="11">
        <f t="shared" si="138"/>
        <v>0</v>
      </c>
      <c r="V107" s="11">
        <f t="shared" si="139"/>
        <v>0</v>
      </c>
      <c r="W107" s="11">
        <f t="shared" si="140"/>
        <v>0</v>
      </c>
      <c r="X107" s="11">
        <f t="shared" si="141"/>
        <v>0</v>
      </c>
      <c r="Y107" s="2">
        <f t="shared" si="142"/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 x14ac:dyDescent="0.2">
      <c r="A108" s="1">
        <f t="shared" si="88"/>
        <v>96</v>
      </c>
      <c r="B108" s="1"/>
      <c r="C108" s="3">
        <v>8750</v>
      </c>
      <c r="D108" s="1"/>
      <c r="E108" s="1"/>
      <c r="F108" s="1" t="s">
        <v>387</v>
      </c>
      <c r="G108" s="165">
        <v>11.2</v>
      </c>
      <c r="H108" s="11" t="str">
        <f t="shared" si="126"/>
        <v>Composite of Accts. 376 &amp; 380 - Cust</v>
      </c>
      <c r="I108" s="2">
        <f>'O and M Class.'!J108</f>
        <v>0</v>
      </c>
      <c r="J108" s="11">
        <f t="shared" si="127"/>
        <v>0</v>
      </c>
      <c r="K108" s="11">
        <f t="shared" si="128"/>
        <v>0</v>
      </c>
      <c r="L108" s="11">
        <f t="shared" si="129"/>
        <v>0</v>
      </c>
      <c r="M108" s="11">
        <f t="shared" si="130"/>
        <v>0</v>
      </c>
      <c r="N108" s="11">
        <f t="shared" si="131"/>
        <v>0</v>
      </c>
      <c r="O108" s="11">
        <f t="shared" si="132"/>
        <v>0</v>
      </c>
      <c r="P108" s="11">
        <f t="shared" si="133"/>
        <v>0</v>
      </c>
      <c r="Q108" s="11">
        <f t="shared" si="134"/>
        <v>0</v>
      </c>
      <c r="R108" s="11">
        <f t="shared" si="135"/>
        <v>0</v>
      </c>
      <c r="S108" s="11">
        <f t="shared" si="136"/>
        <v>0</v>
      </c>
      <c r="T108" s="11">
        <f t="shared" si="137"/>
        <v>0</v>
      </c>
      <c r="U108" s="11">
        <f t="shared" si="138"/>
        <v>0</v>
      </c>
      <c r="V108" s="11">
        <f t="shared" si="139"/>
        <v>0</v>
      </c>
      <c r="W108" s="11">
        <f t="shared" si="140"/>
        <v>0</v>
      </c>
      <c r="X108" s="11">
        <f t="shared" si="141"/>
        <v>0</v>
      </c>
      <c r="Y108" s="2">
        <f t="shared" si="142"/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 x14ac:dyDescent="0.2">
      <c r="A109" s="1">
        <f t="shared" si="88"/>
        <v>97</v>
      </c>
      <c r="B109" s="1"/>
      <c r="C109" s="3">
        <v>8760</v>
      </c>
      <c r="D109" s="1"/>
      <c r="E109" s="1"/>
      <c r="F109" s="1" t="s">
        <v>388</v>
      </c>
      <c r="G109" s="165">
        <v>2.2000000000000002</v>
      </c>
      <c r="H109" s="11" t="str">
        <f t="shared" si="126"/>
        <v>Non-Residential Bills</v>
      </c>
      <c r="I109" s="2">
        <f>'O and M Class.'!J109</f>
        <v>120928.18145158212</v>
      </c>
      <c r="J109" s="11">
        <f t="shared" si="127"/>
        <v>0</v>
      </c>
      <c r="K109" s="11">
        <f t="shared" si="128"/>
        <v>119676.44893400946</v>
      </c>
      <c r="L109" s="11">
        <f t="shared" si="129"/>
        <v>60.817542849295954</v>
      </c>
      <c r="M109" s="11">
        <f t="shared" si="130"/>
        <v>760.50139161678385</v>
      </c>
      <c r="N109" s="11">
        <f t="shared" si="131"/>
        <v>430.41358310657</v>
      </c>
      <c r="O109" s="11">
        <f t="shared" si="132"/>
        <v>0</v>
      </c>
      <c r="P109" s="11">
        <f t="shared" si="133"/>
        <v>0</v>
      </c>
      <c r="Q109" s="11">
        <f t="shared" si="134"/>
        <v>0</v>
      </c>
      <c r="R109" s="11">
        <f t="shared" si="135"/>
        <v>0</v>
      </c>
      <c r="S109" s="11">
        <f t="shared" si="136"/>
        <v>0</v>
      </c>
      <c r="T109" s="11">
        <f t="shared" si="137"/>
        <v>0</v>
      </c>
      <c r="U109" s="11">
        <f t="shared" si="138"/>
        <v>0</v>
      </c>
      <c r="V109" s="11">
        <f t="shared" si="139"/>
        <v>0</v>
      </c>
      <c r="W109" s="11">
        <f t="shared" si="140"/>
        <v>0</v>
      </c>
      <c r="X109" s="11">
        <f t="shared" si="141"/>
        <v>0</v>
      </c>
      <c r="Y109" s="2">
        <f>SUM(J109:X109)-I109</f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 x14ac:dyDescent="0.2">
      <c r="A110" s="1">
        <f t="shared" si="88"/>
        <v>98</v>
      </c>
      <c r="B110" s="1"/>
      <c r="C110" s="3">
        <v>8770</v>
      </c>
      <c r="D110" s="1"/>
      <c r="E110" s="1"/>
      <c r="F110" s="1" t="s">
        <v>389</v>
      </c>
      <c r="G110" s="165">
        <v>11.2</v>
      </c>
      <c r="H110" s="11" t="str">
        <f t="shared" si="126"/>
        <v>Composite of Accts. 376 &amp; 380 - Cust</v>
      </c>
      <c r="I110" s="2">
        <f>'O and M Class.'!J110</f>
        <v>0</v>
      </c>
      <c r="J110" s="11">
        <f t="shared" si="127"/>
        <v>0</v>
      </c>
      <c r="K110" s="11">
        <f t="shared" si="128"/>
        <v>0</v>
      </c>
      <c r="L110" s="11">
        <f t="shared" si="129"/>
        <v>0</v>
      </c>
      <c r="M110" s="11">
        <f t="shared" si="130"/>
        <v>0</v>
      </c>
      <c r="N110" s="11">
        <f t="shared" si="131"/>
        <v>0</v>
      </c>
      <c r="O110" s="11">
        <f t="shared" si="132"/>
        <v>0</v>
      </c>
      <c r="P110" s="11">
        <f t="shared" si="133"/>
        <v>0</v>
      </c>
      <c r="Q110" s="11">
        <f t="shared" si="134"/>
        <v>0</v>
      </c>
      <c r="R110" s="11">
        <f t="shared" si="135"/>
        <v>0</v>
      </c>
      <c r="S110" s="11">
        <f t="shared" si="136"/>
        <v>0</v>
      </c>
      <c r="T110" s="11">
        <f t="shared" si="137"/>
        <v>0</v>
      </c>
      <c r="U110" s="11">
        <f t="shared" si="138"/>
        <v>0</v>
      </c>
      <c r="V110" s="11">
        <f t="shared" si="139"/>
        <v>0</v>
      </c>
      <c r="W110" s="11">
        <f t="shared" si="140"/>
        <v>0</v>
      </c>
      <c r="X110" s="11">
        <f t="shared" si="141"/>
        <v>0</v>
      </c>
      <c r="Y110" s="2">
        <f>SUM(J110:X110)-I110</f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 x14ac:dyDescent="0.2">
      <c r="A111" s="1">
        <f t="shared" si="88"/>
        <v>99</v>
      </c>
      <c r="B111" s="1"/>
      <c r="C111" s="3">
        <v>8780</v>
      </c>
      <c r="D111" s="1"/>
      <c r="E111" s="1"/>
      <c r="F111" s="1" t="s">
        <v>390</v>
      </c>
      <c r="G111" s="165">
        <v>13.2</v>
      </c>
      <c r="H111" s="11" t="str">
        <f t="shared" si="126"/>
        <v>Composite of Accts. 381-383 - Cust</v>
      </c>
      <c r="I111" s="2">
        <f>'O and M Class.'!J111</f>
        <v>820620.69918436499</v>
      </c>
      <c r="J111" s="11">
        <f t="shared" si="127"/>
        <v>529408.04469476838</v>
      </c>
      <c r="K111" s="11">
        <f t="shared" si="128"/>
        <v>271530.08643725252</v>
      </c>
      <c r="L111" s="11">
        <f t="shared" si="129"/>
        <v>956.31088040193174</v>
      </c>
      <c r="M111" s="11">
        <f t="shared" si="130"/>
        <v>11958.321913236587</v>
      </c>
      <c r="N111" s="11">
        <f t="shared" si="131"/>
        <v>6767.9352587056883</v>
      </c>
      <c r="O111" s="11">
        <f t="shared" si="132"/>
        <v>0</v>
      </c>
      <c r="P111" s="11">
        <f t="shared" si="133"/>
        <v>0</v>
      </c>
      <c r="Q111" s="11">
        <f t="shared" si="134"/>
        <v>0</v>
      </c>
      <c r="R111" s="11">
        <f t="shared" si="135"/>
        <v>0</v>
      </c>
      <c r="S111" s="11">
        <f t="shared" si="136"/>
        <v>0</v>
      </c>
      <c r="T111" s="11">
        <f t="shared" si="137"/>
        <v>0</v>
      </c>
      <c r="U111" s="11">
        <f t="shared" si="138"/>
        <v>0</v>
      </c>
      <c r="V111" s="11">
        <f t="shared" si="139"/>
        <v>0</v>
      </c>
      <c r="W111" s="11">
        <f t="shared" si="140"/>
        <v>0</v>
      </c>
      <c r="X111" s="11">
        <f t="shared" si="141"/>
        <v>0</v>
      </c>
      <c r="Y111" s="2">
        <f t="shared" si="142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 x14ac:dyDescent="0.2">
      <c r="A112" s="1">
        <f t="shared" si="88"/>
        <v>100</v>
      </c>
      <c r="B112" s="1"/>
      <c r="C112" s="3">
        <v>8790</v>
      </c>
      <c r="D112" s="1"/>
      <c r="E112" s="1"/>
      <c r="F112" s="1" t="s">
        <v>391</v>
      </c>
      <c r="G112" s="165">
        <v>2</v>
      </c>
      <c r="H112" s="11" t="str">
        <f t="shared" si="126"/>
        <v>Bills</v>
      </c>
      <c r="I112" s="2">
        <f>'O and M Class.'!J112</f>
        <v>2246.2975477254686</v>
      </c>
      <c r="J112" s="11">
        <f t="shared" si="127"/>
        <v>2000.400563690635</v>
      </c>
      <c r="K112" s="11">
        <f t="shared" si="128"/>
        <v>243.35169436624912</v>
      </c>
      <c r="L112" s="11">
        <f t="shared" si="129"/>
        <v>0.1236672062999546</v>
      </c>
      <c r="M112" s="11">
        <f t="shared" si="130"/>
        <v>1.5464137168699197</v>
      </c>
      <c r="N112" s="11">
        <f t="shared" si="131"/>
        <v>0.87520874541479488</v>
      </c>
      <c r="O112" s="11">
        <f t="shared" si="132"/>
        <v>0</v>
      </c>
      <c r="P112" s="11">
        <f t="shared" si="133"/>
        <v>0</v>
      </c>
      <c r="Q112" s="11">
        <f t="shared" si="134"/>
        <v>0</v>
      </c>
      <c r="R112" s="11">
        <f t="shared" si="135"/>
        <v>0</v>
      </c>
      <c r="S112" s="11">
        <f t="shared" si="136"/>
        <v>0</v>
      </c>
      <c r="T112" s="11">
        <f t="shared" si="137"/>
        <v>0</v>
      </c>
      <c r="U112" s="11">
        <f t="shared" si="138"/>
        <v>0</v>
      </c>
      <c r="V112" s="11">
        <f t="shared" si="139"/>
        <v>0</v>
      </c>
      <c r="W112" s="11">
        <f t="shared" si="140"/>
        <v>0</v>
      </c>
      <c r="X112" s="11">
        <f t="shared" si="141"/>
        <v>0</v>
      </c>
      <c r="Y112" s="2">
        <f t="shared" si="142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 x14ac:dyDescent="0.2">
      <c r="A113" s="1">
        <f t="shared" si="88"/>
        <v>101</v>
      </c>
      <c r="B113" s="1"/>
      <c r="C113" s="3">
        <v>8800</v>
      </c>
      <c r="D113" s="1"/>
      <c r="E113" s="1"/>
      <c r="F113" s="1" t="s">
        <v>392</v>
      </c>
      <c r="G113" s="165">
        <v>10.199999999999999</v>
      </c>
      <c r="H113" s="11" t="str">
        <f t="shared" si="126"/>
        <v>Composite of Accts. 871-879 &amp; 886-893 - Cust</v>
      </c>
      <c r="I113" s="2">
        <f>'O and M Class.'!J113</f>
        <v>508.1762015467246</v>
      </c>
      <c r="J113" s="11">
        <f t="shared" si="127"/>
        <v>286.75509310579309</v>
      </c>
      <c r="K113" s="11">
        <f t="shared" si="128"/>
        <v>210.23217555594721</v>
      </c>
      <c r="L113" s="11">
        <f t="shared" si="129"/>
        <v>0.54363324082210407</v>
      </c>
      <c r="M113" s="11">
        <f t="shared" si="130"/>
        <v>6.7979371872821144</v>
      </c>
      <c r="N113" s="11">
        <f t="shared" si="131"/>
        <v>3.8473624568801115</v>
      </c>
      <c r="O113" s="11">
        <f t="shared" si="132"/>
        <v>0</v>
      </c>
      <c r="P113" s="11">
        <f t="shared" si="133"/>
        <v>0</v>
      </c>
      <c r="Q113" s="11">
        <f t="shared" si="134"/>
        <v>0</v>
      </c>
      <c r="R113" s="11">
        <f t="shared" si="135"/>
        <v>0</v>
      </c>
      <c r="S113" s="11">
        <f t="shared" si="136"/>
        <v>0</v>
      </c>
      <c r="T113" s="11">
        <f t="shared" si="137"/>
        <v>0</v>
      </c>
      <c r="U113" s="11">
        <f t="shared" si="138"/>
        <v>0</v>
      </c>
      <c r="V113" s="11">
        <f t="shared" si="139"/>
        <v>0</v>
      </c>
      <c r="W113" s="11">
        <f t="shared" si="140"/>
        <v>0</v>
      </c>
      <c r="X113" s="11">
        <f t="shared" si="141"/>
        <v>0</v>
      </c>
      <c r="Y113" s="2">
        <f t="shared" si="142"/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 x14ac:dyDescent="0.2">
      <c r="A114" s="1">
        <f t="shared" si="88"/>
        <v>102</v>
      </c>
      <c r="B114" s="1"/>
      <c r="C114" s="3">
        <v>8810</v>
      </c>
      <c r="D114" s="1"/>
      <c r="E114" s="1"/>
      <c r="F114" s="1" t="s">
        <v>90</v>
      </c>
      <c r="G114" s="165">
        <v>10.199999999999999</v>
      </c>
      <c r="H114" s="11" t="str">
        <f t="shared" si="126"/>
        <v>Composite of Accts. 871-879 &amp; 886-893 - Cust</v>
      </c>
      <c r="I114" s="2">
        <f>'O and M Class.'!J114</f>
        <v>58656.317036599808</v>
      </c>
      <c r="J114" s="11">
        <f t="shared" si="127"/>
        <v>33098.751184881236</v>
      </c>
      <c r="K114" s="11">
        <f t="shared" si="128"/>
        <v>24266.081534654324</v>
      </c>
      <c r="L114" s="11">
        <f t="shared" si="129"/>
        <v>62.748951305157938</v>
      </c>
      <c r="M114" s="11">
        <f t="shared" si="130"/>
        <v>784.6529562747512</v>
      </c>
      <c r="N114" s="11">
        <f t="shared" si="131"/>
        <v>444.08240948434462</v>
      </c>
      <c r="O114" s="11">
        <f t="shared" si="132"/>
        <v>0</v>
      </c>
      <c r="P114" s="11">
        <f t="shared" si="133"/>
        <v>0</v>
      </c>
      <c r="Q114" s="11">
        <f t="shared" si="134"/>
        <v>0</v>
      </c>
      <c r="R114" s="11">
        <f t="shared" si="135"/>
        <v>0</v>
      </c>
      <c r="S114" s="11">
        <f t="shared" si="136"/>
        <v>0</v>
      </c>
      <c r="T114" s="11">
        <f t="shared" si="137"/>
        <v>0</v>
      </c>
      <c r="U114" s="11">
        <f t="shared" si="138"/>
        <v>0</v>
      </c>
      <c r="V114" s="11">
        <f t="shared" si="139"/>
        <v>0</v>
      </c>
      <c r="W114" s="11">
        <f t="shared" si="140"/>
        <v>0</v>
      </c>
      <c r="X114" s="11">
        <f t="shared" si="141"/>
        <v>0</v>
      </c>
      <c r="Y114" s="2">
        <f t="shared" si="142"/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 x14ac:dyDescent="0.2">
      <c r="A115" s="1">
        <f t="shared" si="88"/>
        <v>103</v>
      </c>
      <c r="B115" s="1"/>
      <c r="C115" s="3"/>
      <c r="D115" s="1"/>
      <c r="E115" s="1" t="s">
        <v>79</v>
      </c>
      <c r="F115" s="1"/>
      <c r="G115" s="166"/>
      <c r="H115" s="2"/>
      <c r="I115" s="2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 x14ac:dyDescent="0.2">
      <c r="A116" s="1">
        <f t="shared" si="88"/>
        <v>104</v>
      </c>
      <c r="B116" s="1"/>
      <c r="C116" s="3">
        <v>8850</v>
      </c>
      <c r="D116" s="1"/>
      <c r="E116" s="1"/>
      <c r="F116" s="1" t="s">
        <v>189</v>
      </c>
      <c r="G116" s="165">
        <v>10.199999999999999</v>
      </c>
      <c r="H116" s="11" t="str">
        <f t="shared" si="126"/>
        <v>Composite of Accts. 871-879 &amp; 886-893 - Cust</v>
      </c>
      <c r="I116" s="2">
        <f>'O and M Class.'!J$116</f>
        <v>251.90769741697375</v>
      </c>
      <c r="J116" s="11">
        <f t="shared" si="127"/>
        <v>142.14718242807854</v>
      </c>
      <c r="K116" s="11">
        <f t="shared" si="128"/>
        <v>104.21405627825391</v>
      </c>
      <c r="L116" s="11">
        <f t="shared" si="129"/>
        <v>0.26948408350884151</v>
      </c>
      <c r="M116" s="11">
        <f t="shared" si="130"/>
        <v>3.3698010627441866</v>
      </c>
      <c r="N116" s="11">
        <f t="shared" si="131"/>
        <v>1.9071735643883116</v>
      </c>
      <c r="O116" s="11">
        <f t="shared" si="132"/>
        <v>0</v>
      </c>
      <c r="P116" s="11">
        <f t="shared" si="133"/>
        <v>0</v>
      </c>
      <c r="Q116" s="11">
        <f t="shared" si="134"/>
        <v>0</v>
      </c>
      <c r="R116" s="11">
        <f t="shared" si="135"/>
        <v>0</v>
      </c>
      <c r="S116" s="11">
        <f t="shared" si="136"/>
        <v>0</v>
      </c>
      <c r="T116" s="11">
        <f t="shared" si="137"/>
        <v>0</v>
      </c>
      <c r="U116" s="11">
        <f t="shared" si="138"/>
        <v>0</v>
      </c>
      <c r="V116" s="11">
        <f t="shared" si="139"/>
        <v>0</v>
      </c>
      <c r="W116" s="11">
        <f t="shared" si="140"/>
        <v>0</v>
      </c>
      <c r="X116" s="11">
        <f t="shared" si="141"/>
        <v>0</v>
      </c>
      <c r="Y116" s="2">
        <f t="shared" ref="Y116:Y125" si="143">SUM(J116:X116)-I116</f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 x14ac:dyDescent="0.2">
      <c r="A117" s="1">
        <f t="shared" si="88"/>
        <v>105</v>
      </c>
      <c r="B117" s="1"/>
      <c r="C117" s="3">
        <v>8860</v>
      </c>
      <c r="D117" s="1"/>
      <c r="E117" s="1"/>
      <c r="F117" s="1" t="s">
        <v>190</v>
      </c>
      <c r="G117" s="165">
        <v>12.2</v>
      </c>
      <c r="H117" s="11" t="str">
        <f t="shared" si="126"/>
        <v>Composite of Accts. 374-379 - Cust</v>
      </c>
      <c r="I117" s="2">
        <f>'O and M Class.'!J$117</f>
        <v>0</v>
      </c>
      <c r="J117" s="11">
        <f t="shared" si="127"/>
        <v>0</v>
      </c>
      <c r="K117" s="11">
        <f t="shared" si="128"/>
        <v>0</v>
      </c>
      <c r="L117" s="11">
        <f t="shared" si="129"/>
        <v>0</v>
      </c>
      <c r="M117" s="11">
        <f t="shared" si="130"/>
        <v>0</v>
      </c>
      <c r="N117" s="11">
        <f t="shared" si="131"/>
        <v>0</v>
      </c>
      <c r="O117" s="11">
        <f t="shared" si="132"/>
        <v>0</v>
      </c>
      <c r="P117" s="11">
        <f t="shared" si="133"/>
        <v>0</v>
      </c>
      <c r="Q117" s="11">
        <f t="shared" si="134"/>
        <v>0</v>
      </c>
      <c r="R117" s="11">
        <f t="shared" si="135"/>
        <v>0</v>
      </c>
      <c r="S117" s="11">
        <f t="shared" si="136"/>
        <v>0</v>
      </c>
      <c r="T117" s="11">
        <f t="shared" si="137"/>
        <v>0</v>
      </c>
      <c r="U117" s="11">
        <f t="shared" si="138"/>
        <v>0</v>
      </c>
      <c r="V117" s="11">
        <f t="shared" si="139"/>
        <v>0</v>
      </c>
      <c r="W117" s="11">
        <f t="shared" si="140"/>
        <v>0</v>
      </c>
      <c r="X117" s="11">
        <f t="shared" si="141"/>
        <v>0</v>
      </c>
      <c r="Y117" s="2">
        <f t="shared" si="143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 x14ac:dyDescent="0.2">
      <c r="A118" s="1">
        <f t="shared" si="88"/>
        <v>106</v>
      </c>
      <c r="B118" s="1"/>
      <c r="C118" s="3">
        <v>8870</v>
      </c>
      <c r="D118" s="1"/>
      <c r="E118" s="1"/>
      <c r="F118" s="1" t="s">
        <v>191</v>
      </c>
      <c r="G118" s="165">
        <v>12.2</v>
      </c>
      <c r="H118" s="11" t="str">
        <f t="shared" si="126"/>
        <v>Composite of Accts. 374-379 - Cust</v>
      </c>
      <c r="I118" s="2">
        <f>'O and M Class.'!J$118</f>
        <v>0</v>
      </c>
      <c r="J118" s="11">
        <f t="shared" si="127"/>
        <v>0</v>
      </c>
      <c r="K118" s="11">
        <f t="shared" si="128"/>
        <v>0</v>
      </c>
      <c r="L118" s="11">
        <f t="shared" si="129"/>
        <v>0</v>
      </c>
      <c r="M118" s="11">
        <f t="shared" si="130"/>
        <v>0</v>
      </c>
      <c r="N118" s="11">
        <f t="shared" si="131"/>
        <v>0</v>
      </c>
      <c r="O118" s="11">
        <f t="shared" si="132"/>
        <v>0</v>
      </c>
      <c r="P118" s="11">
        <f t="shared" si="133"/>
        <v>0</v>
      </c>
      <c r="Q118" s="11">
        <f t="shared" si="134"/>
        <v>0</v>
      </c>
      <c r="R118" s="11">
        <f t="shared" si="135"/>
        <v>0</v>
      </c>
      <c r="S118" s="11">
        <f t="shared" si="136"/>
        <v>0</v>
      </c>
      <c r="T118" s="11">
        <f t="shared" si="137"/>
        <v>0</v>
      </c>
      <c r="U118" s="11">
        <f t="shared" si="138"/>
        <v>0</v>
      </c>
      <c r="V118" s="11">
        <f t="shared" si="139"/>
        <v>0</v>
      </c>
      <c r="W118" s="11">
        <f t="shared" si="140"/>
        <v>0</v>
      </c>
      <c r="X118" s="11">
        <f t="shared" si="141"/>
        <v>0</v>
      </c>
      <c r="Y118" s="2">
        <f t="shared" si="143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 x14ac:dyDescent="0.2">
      <c r="A119" s="1">
        <f t="shared" si="88"/>
        <v>107</v>
      </c>
      <c r="B119" s="1"/>
      <c r="C119" s="3">
        <v>8890</v>
      </c>
      <c r="D119" s="1"/>
      <c r="E119" s="1"/>
      <c r="F119" s="1" t="s">
        <v>192</v>
      </c>
      <c r="G119" s="165">
        <v>99</v>
      </c>
      <c r="H119" s="11" t="str">
        <f t="shared" si="126"/>
        <v>-</v>
      </c>
      <c r="I119" s="2">
        <f>'O and M Class.'!J$119</f>
        <v>0</v>
      </c>
      <c r="J119" s="11">
        <f t="shared" si="127"/>
        <v>0</v>
      </c>
      <c r="K119" s="11">
        <f t="shared" si="128"/>
        <v>0</v>
      </c>
      <c r="L119" s="11">
        <f t="shared" si="129"/>
        <v>0</v>
      </c>
      <c r="M119" s="11">
        <f t="shared" si="130"/>
        <v>0</v>
      </c>
      <c r="N119" s="11">
        <f t="shared" si="131"/>
        <v>0</v>
      </c>
      <c r="O119" s="11">
        <f t="shared" si="132"/>
        <v>0</v>
      </c>
      <c r="P119" s="11">
        <f t="shared" si="133"/>
        <v>0</v>
      </c>
      <c r="Q119" s="11">
        <f t="shared" si="134"/>
        <v>0</v>
      </c>
      <c r="R119" s="11">
        <f t="shared" si="135"/>
        <v>0</v>
      </c>
      <c r="S119" s="11">
        <f t="shared" si="136"/>
        <v>0</v>
      </c>
      <c r="T119" s="11">
        <f t="shared" si="137"/>
        <v>0</v>
      </c>
      <c r="U119" s="11">
        <f t="shared" si="138"/>
        <v>0</v>
      </c>
      <c r="V119" s="11">
        <f t="shared" si="139"/>
        <v>0</v>
      </c>
      <c r="W119" s="11">
        <f t="shared" si="140"/>
        <v>0</v>
      </c>
      <c r="X119" s="11">
        <f t="shared" si="141"/>
        <v>0</v>
      </c>
      <c r="Y119" s="2">
        <f t="shared" si="143"/>
        <v>0</v>
      </c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 x14ac:dyDescent="0.2">
      <c r="A120" s="1">
        <f t="shared" si="88"/>
        <v>108</v>
      </c>
      <c r="B120" s="1"/>
      <c r="C120" s="3">
        <v>8900</v>
      </c>
      <c r="D120" s="1"/>
      <c r="E120" s="1"/>
      <c r="F120" s="1" t="s">
        <v>193</v>
      </c>
      <c r="G120" s="165">
        <v>12.2</v>
      </c>
      <c r="H120" s="11" t="str">
        <f t="shared" si="126"/>
        <v>Composite of Accts. 374-379 - Cust</v>
      </c>
      <c r="I120" s="2">
        <f>'O and M Class.'!J$120</f>
        <v>0</v>
      </c>
      <c r="J120" s="11">
        <f t="shared" si="127"/>
        <v>0</v>
      </c>
      <c r="K120" s="11">
        <f t="shared" si="128"/>
        <v>0</v>
      </c>
      <c r="L120" s="11">
        <f t="shared" si="129"/>
        <v>0</v>
      </c>
      <c r="M120" s="11">
        <f t="shared" si="130"/>
        <v>0</v>
      </c>
      <c r="N120" s="11">
        <f t="shared" si="131"/>
        <v>0</v>
      </c>
      <c r="O120" s="11">
        <f t="shared" si="132"/>
        <v>0</v>
      </c>
      <c r="P120" s="11">
        <f t="shared" si="133"/>
        <v>0</v>
      </c>
      <c r="Q120" s="11">
        <f t="shared" si="134"/>
        <v>0</v>
      </c>
      <c r="R120" s="11">
        <f t="shared" si="135"/>
        <v>0</v>
      </c>
      <c r="S120" s="11">
        <f t="shared" si="136"/>
        <v>0</v>
      </c>
      <c r="T120" s="11">
        <f t="shared" si="137"/>
        <v>0</v>
      </c>
      <c r="U120" s="11">
        <f t="shared" si="138"/>
        <v>0</v>
      </c>
      <c r="V120" s="11">
        <f t="shared" si="139"/>
        <v>0</v>
      </c>
      <c r="W120" s="11">
        <f t="shared" si="140"/>
        <v>0</v>
      </c>
      <c r="X120" s="11">
        <f t="shared" si="141"/>
        <v>0</v>
      </c>
      <c r="Y120" s="2">
        <f t="shared" si="143"/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 x14ac:dyDescent="0.2">
      <c r="A121" s="1">
        <f t="shared" si="88"/>
        <v>109</v>
      </c>
      <c r="B121" s="1"/>
      <c r="C121" s="3">
        <v>8910</v>
      </c>
      <c r="D121" s="1"/>
      <c r="E121" s="1"/>
      <c r="F121" s="1" t="s">
        <v>194</v>
      </c>
      <c r="G121" s="165">
        <v>2.2000000000000002</v>
      </c>
      <c r="H121" s="11" t="str">
        <f t="shared" si="126"/>
        <v>Non-Residential Bills</v>
      </c>
      <c r="I121" s="2">
        <f>'O and M Class.'!J$121</f>
        <v>1723.0432342067479</v>
      </c>
      <c r="J121" s="11">
        <f t="shared" si="127"/>
        <v>0</v>
      </c>
      <c r="K121" s="11">
        <f t="shared" si="128"/>
        <v>1705.207943709936</v>
      </c>
      <c r="L121" s="11">
        <f t="shared" si="129"/>
        <v>0.86655777395871336</v>
      </c>
      <c r="M121" s="11">
        <f t="shared" si="130"/>
        <v>10.835991757262732</v>
      </c>
      <c r="N121" s="11">
        <f t="shared" si="131"/>
        <v>6.1327409655903375</v>
      </c>
      <c r="O121" s="11">
        <f t="shared" si="132"/>
        <v>0</v>
      </c>
      <c r="P121" s="11">
        <f t="shared" si="133"/>
        <v>0</v>
      </c>
      <c r="Q121" s="11">
        <f t="shared" si="134"/>
        <v>0</v>
      </c>
      <c r="R121" s="11">
        <f t="shared" si="135"/>
        <v>0</v>
      </c>
      <c r="S121" s="11">
        <f t="shared" si="136"/>
        <v>0</v>
      </c>
      <c r="T121" s="11">
        <f t="shared" si="137"/>
        <v>0</v>
      </c>
      <c r="U121" s="11">
        <f t="shared" si="138"/>
        <v>0</v>
      </c>
      <c r="V121" s="11">
        <f t="shared" si="139"/>
        <v>0</v>
      </c>
      <c r="W121" s="11">
        <f t="shared" si="140"/>
        <v>0</v>
      </c>
      <c r="X121" s="11">
        <f t="shared" si="141"/>
        <v>0</v>
      </c>
      <c r="Y121" s="2">
        <f t="shared" si="143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 x14ac:dyDescent="0.2">
      <c r="A122" s="1">
        <f t="shared" si="88"/>
        <v>110</v>
      </c>
      <c r="B122" s="1"/>
      <c r="C122" s="3">
        <v>8920</v>
      </c>
      <c r="D122" s="1"/>
      <c r="E122" s="1"/>
      <c r="F122" s="1" t="s">
        <v>195</v>
      </c>
      <c r="G122" s="165">
        <v>12.2</v>
      </c>
      <c r="H122" s="11" t="str">
        <f t="shared" si="126"/>
        <v>Composite of Accts. 374-379 - Cust</v>
      </c>
      <c r="I122" s="2">
        <f>'O and M Class.'!J$122</f>
        <v>0</v>
      </c>
      <c r="J122" s="11">
        <f t="shared" si="127"/>
        <v>0</v>
      </c>
      <c r="K122" s="11">
        <f t="shared" si="128"/>
        <v>0</v>
      </c>
      <c r="L122" s="11">
        <f t="shared" si="129"/>
        <v>0</v>
      </c>
      <c r="M122" s="11">
        <f t="shared" si="130"/>
        <v>0</v>
      </c>
      <c r="N122" s="11">
        <f t="shared" si="131"/>
        <v>0</v>
      </c>
      <c r="O122" s="11">
        <f t="shared" si="132"/>
        <v>0</v>
      </c>
      <c r="P122" s="11">
        <f t="shared" si="133"/>
        <v>0</v>
      </c>
      <c r="Q122" s="11">
        <f t="shared" si="134"/>
        <v>0</v>
      </c>
      <c r="R122" s="11">
        <f t="shared" si="135"/>
        <v>0</v>
      </c>
      <c r="S122" s="11">
        <f t="shared" si="136"/>
        <v>0</v>
      </c>
      <c r="T122" s="11">
        <f t="shared" si="137"/>
        <v>0</v>
      </c>
      <c r="U122" s="11">
        <f t="shared" si="138"/>
        <v>0</v>
      </c>
      <c r="V122" s="11">
        <f t="shared" si="139"/>
        <v>0</v>
      </c>
      <c r="W122" s="11">
        <f t="shared" si="140"/>
        <v>0</v>
      </c>
      <c r="X122" s="11">
        <f t="shared" si="141"/>
        <v>0</v>
      </c>
      <c r="Y122" s="2">
        <f t="shared" si="143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 x14ac:dyDescent="0.2">
      <c r="A123" s="1">
        <f t="shared" si="88"/>
        <v>111</v>
      </c>
      <c r="B123" s="1"/>
      <c r="C123" s="3">
        <v>8930</v>
      </c>
      <c r="D123" s="1"/>
      <c r="E123" s="1"/>
      <c r="F123" s="1" t="s">
        <v>196</v>
      </c>
      <c r="G123" s="165">
        <v>14.2</v>
      </c>
      <c r="H123" s="11" t="str">
        <f t="shared" si="126"/>
        <v>Account 380 - Cust</v>
      </c>
      <c r="I123" s="2">
        <f>'O and M Class.'!J$123</f>
        <v>6532.5159239421191</v>
      </c>
      <c r="J123" s="11">
        <f t="shared" si="127"/>
        <v>5817.4165527642408</v>
      </c>
      <c r="K123" s="11">
        <f t="shared" si="128"/>
        <v>707.6973485438283</v>
      </c>
      <c r="L123" s="11">
        <f t="shared" si="129"/>
        <v>0.35963979715950833</v>
      </c>
      <c r="M123" s="11">
        <f t="shared" si="130"/>
        <v>4.4971656763300185</v>
      </c>
      <c r="N123" s="11">
        <f t="shared" si="131"/>
        <v>2.5452171605603753</v>
      </c>
      <c r="O123" s="11">
        <f t="shared" si="132"/>
        <v>0</v>
      </c>
      <c r="P123" s="11">
        <f t="shared" si="133"/>
        <v>0</v>
      </c>
      <c r="Q123" s="11">
        <f t="shared" si="134"/>
        <v>0</v>
      </c>
      <c r="R123" s="11">
        <f t="shared" si="135"/>
        <v>0</v>
      </c>
      <c r="S123" s="11">
        <f t="shared" si="136"/>
        <v>0</v>
      </c>
      <c r="T123" s="11">
        <f t="shared" si="137"/>
        <v>0</v>
      </c>
      <c r="U123" s="11">
        <f t="shared" si="138"/>
        <v>0</v>
      </c>
      <c r="V123" s="11">
        <f t="shared" si="139"/>
        <v>0</v>
      </c>
      <c r="W123" s="11">
        <f t="shared" si="140"/>
        <v>0</v>
      </c>
      <c r="X123" s="11">
        <f t="shared" si="141"/>
        <v>0</v>
      </c>
      <c r="Y123" s="2">
        <f t="shared" si="143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 x14ac:dyDescent="0.2">
      <c r="A124" s="1">
        <f>A123+1</f>
        <v>112</v>
      </c>
      <c r="B124" s="1"/>
      <c r="C124" s="3">
        <v>8940</v>
      </c>
      <c r="D124" s="1"/>
      <c r="E124" s="1"/>
      <c r="F124" s="1" t="s">
        <v>197</v>
      </c>
      <c r="G124" s="165">
        <v>13.2</v>
      </c>
      <c r="H124" s="11" t="str">
        <f t="shared" si="126"/>
        <v>Composite of Accts. 381-383 - Cust</v>
      </c>
      <c r="I124" s="2">
        <f>'O and M Class.'!J$124</f>
        <v>0</v>
      </c>
      <c r="J124" s="11">
        <f t="shared" si="127"/>
        <v>0</v>
      </c>
      <c r="K124" s="11">
        <f t="shared" si="128"/>
        <v>0</v>
      </c>
      <c r="L124" s="11">
        <f t="shared" si="129"/>
        <v>0</v>
      </c>
      <c r="M124" s="11">
        <f t="shared" si="130"/>
        <v>0</v>
      </c>
      <c r="N124" s="11">
        <f t="shared" si="131"/>
        <v>0</v>
      </c>
      <c r="O124" s="11">
        <f t="shared" si="132"/>
        <v>0</v>
      </c>
      <c r="P124" s="11">
        <f t="shared" si="133"/>
        <v>0</v>
      </c>
      <c r="Q124" s="11">
        <f t="shared" si="134"/>
        <v>0</v>
      </c>
      <c r="R124" s="11">
        <f t="shared" si="135"/>
        <v>0</v>
      </c>
      <c r="S124" s="11">
        <f t="shared" si="136"/>
        <v>0</v>
      </c>
      <c r="T124" s="11">
        <f t="shared" si="137"/>
        <v>0</v>
      </c>
      <c r="U124" s="11">
        <f t="shared" si="138"/>
        <v>0</v>
      </c>
      <c r="V124" s="11">
        <f t="shared" si="139"/>
        <v>0</v>
      </c>
      <c r="W124" s="11">
        <f t="shared" si="140"/>
        <v>0</v>
      </c>
      <c r="X124" s="11">
        <f t="shared" si="141"/>
        <v>0</v>
      </c>
      <c r="Y124" s="2">
        <f t="shared" si="143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 x14ac:dyDescent="0.2">
      <c r="A125" s="1">
        <f>A124+1</f>
        <v>113</v>
      </c>
      <c r="B125" s="1"/>
      <c r="C125" s="3" t="s">
        <v>394</v>
      </c>
      <c r="D125" s="1"/>
      <c r="E125" s="1"/>
      <c r="F125" s="1" t="s">
        <v>105</v>
      </c>
      <c r="G125" s="165">
        <v>10.199999999999999</v>
      </c>
      <c r="H125" s="11" t="str">
        <f t="shared" si="126"/>
        <v>Composite of Accts. 871-879 &amp; 886-893 - Cust</v>
      </c>
      <c r="I125" s="2">
        <f>'O and M Class.'!J$125</f>
        <v>930.55498118458331</v>
      </c>
      <c r="J125" s="11">
        <f t="shared" si="127"/>
        <v>525.09617620318613</v>
      </c>
      <c r="K125" s="11">
        <f t="shared" si="128"/>
        <v>384.97001153028395</v>
      </c>
      <c r="L125" s="11">
        <f t="shared" si="129"/>
        <v>0.99548270588978682</v>
      </c>
      <c r="M125" s="11">
        <f t="shared" si="130"/>
        <v>12.448151432812921</v>
      </c>
      <c r="N125" s="11">
        <f t="shared" si="131"/>
        <v>7.0451593124105836</v>
      </c>
      <c r="O125" s="11">
        <f t="shared" si="132"/>
        <v>0</v>
      </c>
      <c r="P125" s="11">
        <f t="shared" si="133"/>
        <v>0</v>
      </c>
      <c r="Q125" s="11">
        <f t="shared" si="134"/>
        <v>0</v>
      </c>
      <c r="R125" s="11">
        <f t="shared" si="135"/>
        <v>0</v>
      </c>
      <c r="S125" s="11">
        <f t="shared" si="136"/>
        <v>0</v>
      </c>
      <c r="T125" s="11">
        <f t="shared" si="137"/>
        <v>0</v>
      </c>
      <c r="U125" s="11">
        <f t="shared" si="138"/>
        <v>0</v>
      </c>
      <c r="V125" s="11">
        <f t="shared" si="139"/>
        <v>0</v>
      </c>
      <c r="W125" s="11">
        <f t="shared" si="140"/>
        <v>0</v>
      </c>
      <c r="X125" s="11">
        <f t="shared" si="141"/>
        <v>0</v>
      </c>
      <c r="Y125" s="2">
        <f t="shared" si="143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 x14ac:dyDescent="0.2">
      <c r="A126" s="1">
        <f t="shared" si="88"/>
        <v>114</v>
      </c>
      <c r="B126" s="1"/>
      <c r="C126" s="3"/>
      <c r="D126" s="1" t="s">
        <v>25</v>
      </c>
      <c r="E126" s="1"/>
      <c r="G126" s="166"/>
      <c r="H126" s="11"/>
      <c r="I126" s="2">
        <f>'O and M Class.'!J$126</f>
        <v>1165223.5733490416</v>
      </c>
      <c r="J126" s="2">
        <f t="shared" ref="J126:O126" si="144">SUM(J103:J125)</f>
        <v>657515.62794120167</v>
      </c>
      <c r="K126" s="2">
        <f t="shared" si="144"/>
        <v>482052.26078797411</v>
      </c>
      <c r="L126" s="2">
        <f t="shared" si="144"/>
        <v>1246.524857980404</v>
      </c>
      <c r="M126" s="2">
        <f t="shared" si="144"/>
        <v>15587.342808769616</v>
      </c>
      <c r="N126" s="2">
        <f t="shared" si="144"/>
        <v>8821.8169531156109</v>
      </c>
      <c r="O126" s="2">
        <f t="shared" si="144"/>
        <v>0</v>
      </c>
      <c r="P126" s="2">
        <f>SUM(P103:P125)</f>
        <v>0</v>
      </c>
      <c r="Q126" s="2">
        <f t="shared" ref="Q126:X126" si="145">SUM(Q103:Q125)</f>
        <v>0</v>
      </c>
      <c r="R126" s="2">
        <f t="shared" si="145"/>
        <v>0</v>
      </c>
      <c r="S126" s="2">
        <f t="shared" si="145"/>
        <v>0</v>
      </c>
      <c r="T126" s="2">
        <f t="shared" si="145"/>
        <v>0</v>
      </c>
      <c r="U126" s="2">
        <f t="shared" si="145"/>
        <v>0</v>
      </c>
      <c r="V126" s="2">
        <f t="shared" si="145"/>
        <v>0</v>
      </c>
      <c r="W126" s="2">
        <f t="shared" si="145"/>
        <v>0</v>
      </c>
      <c r="X126" s="2">
        <f t="shared" si="145"/>
        <v>0</v>
      </c>
      <c r="Y126" s="2">
        <f>SUM(J126:X126)-I126</f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 x14ac:dyDescent="0.2">
      <c r="A127" s="1">
        <f t="shared" si="88"/>
        <v>115</v>
      </c>
      <c r="B127" s="1"/>
      <c r="C127" s="3"/>
      <c r="D127" s="1"/>
      <c r="E127" s="1"/>
      <c r="G127" s="166"/>
      <c r="H127" s="11"/>
      <c r="I127" s="2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 x14ac:dyDescent="0.2">
      <c r="A128" s="1">
        <f t="shared" si="88"/>
        <v>116</v>
      </c>
      <c r="B128" s="1"/>
      <c r="C128" s="3"/>
      <c r="D128" s="1" t="s">
        <v>208</v>
      </c>
      <c r="E128" s="1"/>
      <c r="G128" s="166"/>
      <c r="H128" s="11"/>
      <c r="I128" s="2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 x14ac:dyDescent="0.2">
      <c r="A129" s="1">
        <f t="shared" si="88"/>
        <v>117</v>
      </c>
      <c r="B129" s="1"/>
      <c r="C129" s="3">
        <v>9010</v>
      </c>
      <c r="D129" s="1"/>
      <c r="E129" s="1" t="s">
        <v>113</v>
      </c>
      <c r="G129" s="165">
        <v>2</v>
      </c>
      <c r="H129" s="11" t="str">
        <f>VLOOKUP($G129,alloc,3)</f>
        <v>Bills</v>
      </c>
      <c r="I129" s="2">
        <f>'O and M Class.'!J$129</f>
        <v>0</v>
      </c>
      <c r="J129" s="11">
        <f>$I129*VLOOKUP($G129,alloc,6)</f>
        <v>0</v>
      </c>
      <c r="K129" s="11">
        <f>$I129*VLOOKUP($G129,alloc,7)</f>
        <v>0</v>
      </c>
      <c r="L129" s="11">
        <f>$I129*VLOOKUP($G129,alloc,8)</f>
        <v>0</v>
      </c>
      <c r="M129" s="11">
        <f>$I129*VLOOKUP($G129,alloc,9)</f>
        <v>0</v>
      </c>
      <c r="N129" s="11">
        <f>$I129*VLOOKUP($G129,alloc,10)</f>
        <v>0</v>
      </c>
      <c r="O129" s="11">
        <f>$I129*VLOOKUP($G129,alloc,11)</f>
        <v>0</v>
      </c>
      <c r="P129" s="11">
        <f>$I129*VLOOKUP($G129,alloc,12)</f>
        <v>0</v>
      </c>
      <c r="Q129" s="11">
        <f>$I129*VLOOKUP($G129,alloc,13)</f>
        <v>0</v>
      </c>
      <c r="R129" s="11">
        <f>$I129*VLOOKUP($G129,alloc,14)</f>
        <v>0</v>
      </c>
      <c r="S129" s="11">
        <f>$I129*VLOOKUP($G129,alloc,15)</f>
        <v>0</v>
      </c>
      <c r="T129" s="11">
        <f>$I129*VLOOKUP($G129,alloc,16)</f>
        <v>0</v>
      </c>
      <c r="U129" s="11">
        <f>$I129*VLOOKUP($G129,alloc,17)</f>
        <v>0</v>
      </c>
      <c r="V129" s="11">
        <f>$I129*VLOOKUP($G129,alloc,18)</f>
        <v>0</v>
      </c>
      <c r="W129" s="11">
        <f>$I129*VLOOKUP($G129,alloc,19)</f>
        <v>0</v>
      </c>
      <c r="X129" s="11">
        <f>$I129*VLOOKUP($G129,alloc,20)</f>
        <v>0</v>
      </c>
      <c r="Y129" s="2">
        <f t="shared" ref="Y129:Y134" si="146">SUM(J129:X129)-I129</f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 x14ac:dyDescent="0.2">
      <c r="A130" s="1">
        <f t="shared" si="88"/>
        <v>118</v>
      </c>
      <c r="B130" s="1"/>
      <c r="C130" s="3">
        <v>9020</v>
      </c>
      <c r="D130" s="1"/>
      <c r="E130" s="1" t="s">
        <v>205</v>
      </c>
      <c r="G130" s="165">
        <v>2</v>
      </c>
      <c r="H130" s="11" t="str">
        <f>VLOOKUP($G130,alloc,3)</f>
        <v>Bills</v>
      </c>
      <c r="I130" s="2">
        <f>'O and M Class.'!J$130</f>
        <v>1085047.0517187177</v>
      </c>
      <c r="J130" s="11">
        <f>$I130*VLOOKUP($G130,alloc,6)</f>
        <v>966269.46687752684</v>
      </c>
      <c r="K130" s="11">
        <f>$I130*VLOOKUP($G130,alloc,7)</f>
        <v>117548.11323647659</v>
      </c>
      <c r="L130" s="11">
        <f>$I130*VLOOKUP($G130,alloc,8)</f>
        <v>59.735958722800319</v>
      </c>
      <c r="M130" s="11">
        <f>$I130*VLOOKUP($G130,alloc,9)</f>
        <v>746.97657303953872</v>
      </c>
      <c r="N130" s="11">
        <f>$I130*VLOOKUP($G130,alloc,10)</f>
        <v>422.75907295199596</v>
      </c>
      <c r="O130" s="11">
        <f>$I130*VLOOKUP($G130,alloc,11)</f>
        <v>0</v>
      </c>
      <c r="P130" s="11">
        <f>$I130*VLOOKUP($G130,alloc,12)</f>
        <v>0</v>
      </c>
      <c r="Q130" s="11">
        <f>$I130*VLOOKUP($G130,alloc,13)</f>
        <v>0</v>
      </c>
      <c r="R130" s="11">
        <f>$I130*VLOOKUP($G130,alloc,14)</f>
        <v>0</v>
      </c>
      <c r="S130" s="11">
        <f>$I130*VLOOKUP($G130,alloc,15)</f>
        <v>0</v>
      </c>
      <c r="T130" s="11">
        <f>$I130*VLOOKUP($G130,alloc,16)</f>
        <v>0</v>
      </c>
      <c r="U130" s="11">
        <f>$I130*VLOOKUP($G130,alloc,17)</f>
        <v>0</v>
      </c>
      <c r="V130" s="11">
        <f>$I130*VLOOKUP($G130,alloc,18)</f>
        <v>0</v>
      </c>
      <c r="W130" s="11">
        <f>$I130*VLOOKUP($G130,alloc,19)</f>
        <v>0</v>
      </c>
      <c r="X130" s="11">
        <f>$I130*VLOOKUP($G130,alloc,20)</f>
        <v>0</v>
      </c>
      <c r="Y130" s="2">
        <f t="shared" si="146"/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 x14ac:dyDescent="0.2">
      <c r="A131" s="1">
        <f t="shared" si="88"/>
        <v>119</v>
      </c>
      <c r="B131" s="1"/>
      <c r="C131" s="3">
        <v>9030</v>
      </c>
      <c r="D131" s="1"/>
      <c r="E131" s="1" t="s">
        <v>206</v>
      </c>
      <c r="G131" s="165">
        <v>2</v>
      </c>
      <c r="H131" s="11" t="str">
        <f>VLOOKUP($G131,alloc,3)</f>
        <v>Bills</v>
      </c>
      <c r="I131" s="2">
        <f>'O and M Class.'!J$131</f>
        <v>1220802.3783195349</v>
      </c>
      <c r="J131" s="11">
        <f>$I131*VLOOKUP($G131,alloc,6)</f>
        <v>1087163.9726527121</v>
      </c>
      <c r="K131" s="11">
        <f>$I131*VLOOKUP($G131,alloc,7)</f>
        <v>132255.10910218634</v>
      </c>
      <c r="L131" s="11">
        <f>$I131*VLOOKUP($G131,alloc,8)</f>
        <v>67.209804740243769</v>
      </c>
      <c r="M131" s="11">
        <f>$I131*VLOOKUP($G131,alloc,9)</f>
        <v>840.43431616276484</v>
      </c>
      <c r="N131" s="11">
        <f>$I131*VLOOKUP($G131,alloc,10)</f>
        <v>475.65244373361151</v>
      </c>
      <c r="O131" s="11">
        <f>$I131*VLOOKUP($G131,alloc,11)</f>
        <v>0</v>
      </c>
      <c r="P131" s="11">
        <f>$I131*VLOOKUP($G131,alloc,12)</f>
        <v>0</v>
      </c>
      <c r="Q131" s="11">
        <f>$I131*VLOOKUP($G131,alloc,13)</f>
        <v>0</v>
      </c>
      <c r="R131" s="11">
        <f>$I131*VLOOKUP($G131,alloc,14)</f>
        <v>0</v>
      </c>
      <c r="S131" s="11">
        <f>$I131*VLOOKUP($G131,alloc,15)</f>
        <v>0</v>
      </c>
      <c r="T131" s="11">
        <f>$I131*VLOOKUP($G131,alloc,16)</f>
        <v>0</v>
      </c>
      <c r="U131" s="11">
        <f>$I131*VLOOKUP($G131,alloc,17)</f>
        <v>0</v>
      </c>
      <c r="V131" s="11">
        <f>$I131*VLOOKUP($G131,alloc,18)</f>
        <v>0</v>
      </c>
      <c r="W131" s="11">
        <f>$I131*VLOOKUP($G131,alloc,19)</f>
        <v>0</v>
      </c>
      <c r="X131" s="11">
        <f>$I131*VLOOKUP($G131,alloc,20)</f>
        <v>0</v>
      </c>
      <c r="Y131" s="2">
        <f t="shared" si="146"/>
        <v>0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 x14ac:dyDescent="0.2">
      <c r="A132" s="1">
        <f t="shared" si="88"/>
        <v>120</v>
      </c>
      <c r="B132" s="1"/>
      <c r="C132" s="3">
        <v>9040</v>
      </c>
      <c r="D132" s="1"/>
      <c r="E132" s="1" t="s">
        <v>114</v>
      </c>
      <c r="G132" s="165">
        <v>8</v>
      </c>
      <c r="H132" s="11" t="str">
        <f>VLOOKUP($G132,alloc,3)</f>
        <v>Customer Deposit Balances</v>
      </c>
      <c r="I132" s="2">
        <f>'O and M Class.'!J$132</f>
        <v>341050.48677183327</v>
      </c>
      <c r="J132" s="11">
        <f>$I132*VLOOKUP($G132,alloc,6)</f>
        <v>208225.71393898895</v>
      </c>
      <c r="K132" s="11">
        <f>$I132*VLOOKUP($G132,alloc,7)</f>
        <v>129277.94815108723</v>
      </c>
      <c r="L132" s="11">
        <f>$I132*VLOOKUP($G132,alloc,8)</f>
        <v>3492.9032131268714</v>
      </c>
      <c r="M132" s="11">
        <f>$I132*VLOOKUP($G132,alloc,9)</f>
        <v>28.734126526866984</v>
      </c>
      <c r="N132" s="11">
        <f>$I132*VLOOKUP($G132,alloc,10)</f>
        <v>25.187342103329716</v>
      </c>
      <c r="O132" s="11">
        <f>$I132*VLOOKUP($G132,alloc,11)</f>
        <v>0</v>
      </c>
      <c r="P132" s="11">
        <f>$I132*VLOOKUP($G132,alloc,12)</f>
        <v>0</v>
      </c>
      <c r="Q132" s="11">
        <f>$I132*VLOOKUP($G132,alloc,13)</f>
        <v>0</v>
      </c>
      <c r="R132" s="11">
        <f>$I132*VLOOKUP($G132,alloc,14)</f>
        <v>0</v>
      </c>
      <c r="S132" s="11">
        <f>$I132*VLOOKUP($G132,alloc,15)</f>
        <v>0</v>
      </c>
      <c r="T132" s="11">
        <f>$I132*VLOOKUP($G132,alloc,16)</f>
        <v>0</v>
      </c>
      <c r="U132" s="11">
        <f>$I132*VLOOKUP($G132,alloc,17)</f>
        <v>0</v>
      </c>
      <c r="V132" s="11">
        <f>$I132*VLOOKUP($G132,alloc,18)</f>
        <v>0</v>
      </c>
      <c r="W132" s="11">
        <f>$I132*VLOOKUP($G132,alloc,19)</f>
        <v>0</v>
      </c>
      <c r="X132" s="11">
        <f>$I132*VLOOKUP($G132,alloc,20)</f>
        <v>0</v>
      </c>
      <c r="Y132" s="2">
        <f t="shared" si="146"/>
        <v>0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 x14ac:dyDescent="0.2">
      <c r="A133" s="1">
        <f t="shared" si="88"/>
        <v>121</v>
      </c>
      <c r="B133" s="1"/>
      <c r="C133" s="3">
        <v>9050</v>
      </c>
      <c r="D133" s="1"/>
      <c r="E133" s="1" t="s">
        <v>207</v>
      </c>
      <c r="G133" s="165">
        <v>2</v>
      </c>
      <c r="H133" s="11" t="str">
        <f>VLOOKUP($G133,alloc,3)</f>
        <v>Bills</v>
      </c>
      <c r="I133" s="2">
        <f>'O and M Class.'!J$133</f>
        <v>0</v>
      </c>
      <c r="J133" s="11">
        <f>$I133*VLOOKUP($G133,alloc,6)</f>
        <v>0</v>
      </c>
      <c r="K133" s="11">
        <f>$I133*VLOOKUP($G133,alloc,7)</f>
        <v>0</v>
      </c>
      <c r="L133" s="11">
        <f>$I133*VLOOKUP($G133,alloc,8)</f>
        <v>0</v>
      </c>
      <c r="M133" s="11">
        <f>$I133*VLOOKUP($G133,alloc,9)</f>
        <v>0</v>
      </c>
      <c r="N133" s="11">
        <f>$I133*VLOOKUP($G133,alloc,10)</f>
        <v>0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si="146"/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 x14ac:dyDescent="0.2">
      <c r="A134" s="1">
        <f t="shared" si="88"/>
        <v>122</v>
      </c>
      <c r="B134" s="1"/>
      <c r="C134" s="3"/>
      <c r="D134" s="1" t="s">
        <v>209</v>
      </c>
      <c r="E134" s="1"/>
      <c r="G134" s="165"/>
      <c r="H134" s="11"/>
      <c r="I134" s="2">
        <f>'O and M Class.'!J$134</f>
        <v>2646899.916810086</v>
      </c>
      <c r="J134" s="11">
        <f>SUM(J129:J133)</f>
        <v>2261659.1534692277</v>
      </c>
      <c r="K134" s="11">
        <f t="shared" ref="K134:X134" si="147">SUM(K129:K133)</f>
        <v>379081.17048975016</v>
      </c>
      <c r="L134" s="11">
        <f t="shared" si="147"/>
        <v>3619.8489765899153</v>
      </c>
      <c r="M134" s="11">
        <f t="shared" si="147"/>
        <v>1616.1450157291706</v>
      </c>
      <c r="N134" s="11">
        <f t="shared" si="147"/>
        <v>923.59885878893715</v>
      </c>
      <c r="O134" s="11">
        <f t="shared" si="147"/>
        <v>0</v>
      </c>
      <c r="P134" s="11">
        <f t="shared" si="147"/>
        <v>0</v>
      </c>
      <c r="Q134" s="11">
        <f t="shared" si="147"/>
        <v>0</v>
      </c>
      <c r="R134" s="11">
        <f t="shared" si="147"/>
        <v>0</v>
      </c>
      <c r="S134" s="11">
        <f t="shared" si="147"/>
        <v>0</v>
      </c>
      <c r="T134" s="11">
        <f t="shared" si="147"/>
        <v>0</v>
      </c>
      <c r="U134" s="11">
        <f t="shared" si="147"/>
        <v>0</v>
      </c>
      <c r="V134" s="11">
        <f t="shared" si="147"/>
        <v>0</v>
      </c>
      <c r="W134" s="11">
        <f t="shared" si="147"/>
        <v>0</v>
      </c>
      <c r="X134" s="11">
        <f t="shared" si="147"/>
        <v>0</v>
      </c>
      <c r="Y134" s="2">
        <f t="shared" si="146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 x14ac:dyDescent="0.2">
      <c r="A135" s="1">
        <f t="shared" si="88"/>
        <v>123</v>
      </c>
      <c r="B135" s="1"/>
      <c r="C135" s="3"/>
      <c r="D135" s="1"/>
      <c r="E135" s="1"/>
      <c r="G135" s="165"/>
      <c r="H135" s="11"/>
      <c r="I135" s="2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 x14ac:dyDescent="0.2">
      <c r="A136" s="1">
        <f t="shared" si="88"/>
        <v>124</v>
      </c>
      <c r="B136" s="1"/>
      <c r="C136" s="3"/>
      <c r="D136" s="1" t="s">
        <v>214</v>
      </c>
      <c r="E136" s="1"/>
      <c r="G136" s="165"/>
      <c r="H136" s="11"/>
      <c r="I136" s="2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 x14ac:dyDescent="0.2">
      <c r="A137" s="1">
        <f t="shared" ref="A137:A169" si="148">A136+1</f>
        <v>125</v>
      </c>
      <c r="B137" s="1"/>
      <c r="C137" s="3">
        <v>9070</v>
      </c>
      <c r="D137" s="1"/>
      <c r="E137" s="1" t="s">
        <v>113</v>
      </c>
      <c r="G137" s="165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>SUM(J137:X137)-I137</f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 x14ac:dyDescent="0.2">
      <c r="A138" s="1">
        <f t="shared" si="148"/>
        <v>126</v>
      </c>
      <c r="B138" s="1"/>
      <c r="C138" s="3">
        <v>9080</v>
      </c>
      <c r="D138" s="1"/>
      <c r="E138" s="1" t="s">
        <v>210</v>
      </c>
      <c r="G138" s="165">
        <v>2</v>
      </c>
      <c r="H138" s="11" t="str">
        <f>VLOOKUP($G138,alloc,3)</f>
        <v>Bills</v>
      </c>
      <c r="I138" s="2">
        <f>'O and M Class.'!J$138</f>
        <v>0</v>
      </c>
      <c r="J138" s="11">
        <f>$I138*VLOOKUP($G138,alloc,6)</f>
        <v>0</v>
      </c>
      <c r="K138" s="11">
        <f>$I138*VLOOKUP($G138,alloc,7)</f>
        <v>0</v>
      </c>
      <c r="L138" s="11">
        <f>$I138*VLOOKUP($G138,alloc,8)</f>
        <v>0</v>
      </c>
      <c r="M138" s="11">
        <f>$I138*VLOOKUP($G138,alloc,9)</f>
        <v>0</v>
      </c>
      <c r="N138" s="11">
        <f>$I138*VLOOKUP($G138,alloc,10)</f>
        <v>0</v>
      </c>
      <c r="O138" s="11">
        <f>$I138*VLOOKUP($G138,alloc,11)</f>
        <v>0</v>
      </c>
      <c r="P138" s="11">
        <f>$I138*VLOOKUP($G138,alloc,12)</f>
        <v>0</v>
      </c>
      <c r="Q138" s="11">
        <f>$I138*VLOOKUP($G138,alloc,13)</f>
        <v>0</v>
      </c>
      <c r="R138" s="11">
        <f>$I138*VLOOKUP($G138,alloc,14)</f>
        <v>0</v>
      </c>
      <c r="S138" s="11">
        <f>$I138*VLOOKUP($G138,alloc,15)</f>
        <v>0</v>
      </c>
      <c r="T138" s="11">
        <f>$I138*VLOOKUP($G138,alloc,16)</f>
        <v>0</v>
      </c>
      <c r="U138" s="11">
        <f>$I138*VLOOKUP($G138,alloc,17)</f>
        <v>0</v>
      </c>
      <c r="V138" s="11">
        <f>$I138*VLOOKUP($G138,alloc,18)</f>
        <v>0</v>
      </c>
      <c r="W138" s="11">
        <f>$I138*VLOOKUP($G138,alloc,19)</f>
        <v>0</v>
      </c>
      <c r="X138" s="11">
        <f>$I138*VLOOKUP($G138,alloc,20)</f>
        <v>0</v>
      </c>
      <c r="Y138" s="2">
        <f>SUM(J138:X138)-I138</f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 x14ac:dyDescent="0.2">
      <c r="A139" s="1">
        <f t="shared" si="148"/>
        <v>127</v>
      </c>
      <c r="B139" s="1"/>
      <c r="C139" s="3">
        <v>9090</v>
      </c>
      <c r="D139" s="1"/>
      <c r="E139" s="1" t="s">
        <v>211</v>
      </c>
      <c r="G139" s="165">
        <v>2</v>
      </c>
      <c r="H139" s="11" t="str">
        <f>VLOOKUP($G139,alloc,3)</f>
        <v>Bills</v>
      </c>
      <c r="I139" s="2">
        <f>'O and M Class.'!J$139</f>
        <v>128271.64717990512</v>
      </c>
      <c r="J139" s="11">
        <f>$I139*VLOOKUP($G139,alloc,6)</f>
        <v>114230.04738799109</v>
      </c>
      <c r="K139" s="11">
        <f>$I139*VLOOKUP($G139,alloc,7)</f>
        <v>13896.254622183547</v>
      </c>
      <c r="L139" s="11">
        <f>$I139*VLOOKUP($G139,alloc,8)</f>
        <v>7.0618410594334202</v>
      </c>
      <c r="M139" s="11">
        <f>$I139*VLOOKUP($G139,alloc,9)</f>
        <v>88.30577003716995</v>
      </c>
      <c r="N139" s="11">
        <f>$I139*VLOOKUP($G139,alloc,10)</f>
        <v>49.977558633890467</v>
      </c>
      <c r="O139" s="11">
        <f>$I139*VLOOKUP($G139,alloc,11)</f>
        <v>0</v>
      </c>
      <c r="P139" s="11">
        <f>$I139*VLOOKUP($G139,alloc,12)</f>
        <v>0</v>
      </c>
      <c r="Q139" s="11">
        <f>$I139*VLOOKUP($G139,alloc,13)</f>
        <v>0</v>
      </c>
      <c r="R139" s="11">
        <f>$I139*VLOOKUP($G139,alloc,14)</f>
        <v>0</v>
      </c>
      <c r="S139" s="11">
        <f>$I139*VLOOKUP($G139,alloc,15)</f>
        <v>0</v>
      </c>
      <c r="T139" s="11">
        <f>$I139*VLOOKUP($G139,alloc,16)</f>
        <v>0</v>
      </c>
      <c r="U139" s="11">
        <f>$I139*VLOOKUP($G139,alloc,17)</f>
        <v>0</v>
      </c>
      <c r="V139" s="11">
        <f>$I139*VLOOKUP($G139,alloc,18)</f>
        <v>0</v>
      </c>
      <c r="W139" s="11">
        <f>$I139*VLOOKUP($G139,alloc,19)</f>
        <v>0</v>
      </c>
      <c r="X139" s="11">
        <f>$I139*VLOOKUP($G139,alloc,20)</f>
        <v>0</v>
      </c>
      <c r="Y139" s="2">
        <f>SUM(J139:X139)-I139</f>
        <v>0</v>
      </c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 x14ac:dyDescent="0.2">
      <c r="A140" s="1">
        <f t="shared" si="148"/>
        <v>128</v>
      </c>
      <c r="B140" s="1"/>
      <c r="C140" s="3">
        <v>9100</v>
      </c>
      <c r="D140" s="1"/>
      <c r="E140" s="1" t="s">
        <v>212</v>
      </c>
      <c r="G140" s="165">
        <v>2</v>
      </c>
      <c r="H140" s="11" t="str">
        <f>VLOOKUP($G140,alloc,3)</f>
        <v>Bills</v>
      </c>
      <c r="I140" s="2">
        <f>'O and M Class.'!J$140</f>
        <v>0</v>
      </c>
      <c r="J140" s="11">
        <f>$I140*VLOOKUP($G140,alloc,6)</f>
        <v>0</v>
      </c>
      <c r="K140" s="11">
        <f>$I140*VLOOKUP($G140,alloc,7)</f>
        <v>0</v>
      </c>
      <c r="L140" s="11">
        <f>$I140*VLOOKUP($G140,alloc,8)</f>
        <v>0</v>
      </c>
      <c r="M140" s="11">
        <f>$I140*VLOOKUP($G140,alloc,9)</f>
        <v>0</v>
      </c>
      <c r="N140" s="11">
        <f>$I140*VLOOKUP($G140,alloc,10)</f>
        <v>0</v>
      </c>
      <c r="O140" s="11">
        <f>$I140*VLOOKUP($G140,alloc,11)</f>
        <v>0</v>
      </c>
      <c r="P140" s="11">
        <f>$I140*VLOOKUP($G140,alloc,12)</f>
        <v>0</v>
      </c>
      <c r="Q140" s="11">
        <f>$I140*VLOOKUP($G140,alloc,13)</f>
        <v>0</v>
      </c>
      <c r="R140" s="11">
        <f>$I140*VLOOKUP($G140,alloc,14)</f>
        <v>0</v>
      </c>
      <c r="S140" s="11">
        <f>$I140*VLOOKUP($G140,alloc,15)</f>
        <v>0</v>
      </c>
      <c r="T140" s="11">
        <f>$I140*VLOOKUP($G140,alloc,16)</f>
        <v>0</v>
      </c>
      <c r="U140" s="11">
        <f>$I140*VLOOKUP($G140,alloc,17)</f>
        <v>0</v>
      </c>
      <c r="V140" s="11">
        <f>$I140*VLOOKUP($G140,alloc,18)</f>
        <v>0</v>
      </c>
      <c r="W140" s="11">
        <f>$I140*VLOOKUP($G140,alloc,19)</f>
        <v>0</v>
      </c>
      <c r="X140" s="11">
        <f>$I140*VLOOKUP($G140,alloc,20)</f>
        <v>0</v>
      </c>
      <c r="Y140" s="2">
        <f>SUM(J140:X140)-I140</f>
        <v>0</v>
      </c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 x14ac:dyDescent="0.2">
      <c r="A141" s="1">
        <f t="shared" si="148"/>
        <v>129</v>
      </c>
      <c r="B141" s="1"/>
      <c r="C141" s="3"/>
      <c r="D141" s="1" t="s">
        <v>213</v>
      </c>
      <c r="E141" s="1"/>
      <c r="G141" s="165"/>
      <c r="H141" s="11"/>
      <c r="I141" s="2">
        <f>'O and M Class.'!J$141</f>
        <v>128271.64717990512</v>
      </c>
      <c r="J141" s="11">
        <f>SUM(J137:J140)</f>
        <v>114230.04738799109</v>
      </c>
      <c r="K141" s="11">
        <f t="shared" ref="K141:X141" si="149">SUM(K137:K140)</f>
        <v>13896.254622183547</v>
      </c>
      <c r="L141" s="11">
        <f t="shared" si="149"/>
        <v>7.0618410594334202</v>
      </c>
      <c r="M141" s="11">
        <f t="shared" si="149"/>
        <v>88.30577003716995</v>
      </c>
      <c r="N141" s="11">
        <f t="shared" si="149"/>
        <v>49.977558633890467</v>
      </c>
      <c r="O141" s="11">
        <f t="shared" si="149"/>
        <v>0</v>
      </c>
      <c r="P141" s="11">
        <f t="shared" si="149"/>
        <v>0</v>
      </c>
      <c r="Q141" s="11">
        <f t="shared" si="149"/>
        <v>0</v>
      </c>
      <c r="R141" s="11">
        <f t="shared" si="149"/>
        <v>0</v>
      </c>
      <c r="S141" s="11">
        <f t="shared" si="149"/>
        <v>0</v>
      </c>
      <c r="T141" s="11">
        <f t="shared" si="149"/>
        <v>0</v>
      </c>
      <c r="U141" s="11">
        <f t="shared" si="149"/>
        <v>0</v>
      </c>
      <c r="V141" s="11">
        <f t="shared" si="149"/>
        <v>0</v>
      </c>
      <c r="W141" s="11">
        <f t="shared" si="149"/>
        <v>0</v>
      </c>
      <c r="X141" s="11">
        <f t="shared" si="149"/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 x14ac:dyDescent="0.2">
      <c r="A142" s="1">
        <f t="shared" si="148"/>
        <v>130</v>
      </c>
      <c r="B142" s="1"/>
      <c r="C142" s="3"/>
      <c r="D142" s="1"/>
      <c r="E142" s="1"/>
      <c r="G142" s="165"/>
      <c r="H142" s="11"/>
      <c r="I142" s="2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 x14ac:dyDescent="0.2">
      <c r="A143" s="1">
        <f t="shared" si="148"/>
        <v>131</v>
      </c>
      <c r="B143" s="1"/>
      <c r="C143" s="3"/>
      <c r="D143" s="1" t="s">
        <v>219</v>
      </c>
      <c r="E143" s="1"/>
      <c r="G143" s="165"/>
      <c r="H143" s="11"/>
      <c r="I143" s="2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 x14ac:dyDescent="0.2">
      <c r="A144" s="1">
        <f t="shared" si="148"/>
        <v>132</v>
      </c>
      <c r="B144" s="1"/>
      <c r="C144" s="3">
        <v>9110</v>
      </c>
      <c r="D144" s="1"/>
      <c r="E144" s="1" t="s">
        <v>113</v>
      </c>
      <c r="G144" s="165">
        <v>2</v>
      </c>
      <c r="H144" s="11" t="str">
        <f>VLOOKUP($G144,alloc,3)</f>
        <v>Bills</v>
      </c>
      <c r="I144" s="2">
        <f>'O and M Class.'!J$144</f>
        <v>253467.52409467613</v>
      </c>
      <c r="J144" s="11">
        <f>$I144*VLOOKUP($G144,alloc,6)</f>
        <v>225721.02194995017</v>
      </c>
      <c r="K144" s="11">
        <f>$I144*VLOOKUP($G144,alloc,7)</f>
        <v>27459.296974131739</v>
      </c>
      <c r="L144" s="11">
        <f>$I144*VLOOKUP($G144,alloc,8)</f>
        <v>13.954349291034321</v>
      </c>
      <c r="M144" s="11">
        <f>$I144*VLOOKUP($G144,alloc,9)</f>
        <v>174.4940942654531</v>
      </c>
      <c r="N144" s="11">
        <f>$I144*VLOOKUP($G144,alloc,10)</f>
        <v>98.756727037752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 x14ac:dyDescent="0.2">
      <c r="A145" s="1">
        <f t="shared" si="148"/>
        <v>133</v>
      </c>
      <c r="B145" s="1"/>
      <c r="C145" s="3">
        <v>9120</v>
      </c>
      <c r="D145" s="1"/>
      <c r="E145" s="1" t="s">
        <v>215</v>
      </c>
      <c r="G145" s="165">
        <v>2</v>
      </c>
      <c r="H145" s="11" t="str">
        <f>VLOOKUP($G145,alloc,3)</f>
        <v>Bills</v>
      </c>
      <c r="I145" s="2">
        <f>'O and M Class.'!J$145</f>
        <v>115937.25847628263</v>
      </c>
      <c r="J145" s="11">
        <f>$I145*VLOOKUP($G145,alloc,6)</f>
        <v>103245.87561587227</v>
      </c>
      <c r="K145" s="11">
        <f>$I145*VLOOKUP($G145,alloc,7)</f>
        <v>12560.013840975476</v>
      </c>
      <c r="L145" s="11">
        <f>$I145*VLOOKUP($G145,alloc,8)</f>
        <v>6.3827861435166735</v>
      </c>
      <c r="M145" s="11">
        <f>$I145*VLOOKUP($G145,alloc,9)</f>
        <v>79.814433749240948</v>
      </c>
      <c r="N145" s="11">
        <f>$I145*VLOOKUP($G145,alloc,10)</f>
        <v>45.171799542141152</v>
      </c>
      <c r="O145" s="11">
        <f>$I145*VLOOKUP($G145,alloc,11)</f>
        <v>0</v>
      </c>
      <c r="P145" s="11">
        <f>$I145*VLOOKUP($G145,alloc,12)</f>
        <v>0</v>
      </c>
      <c r="Q145" s="11">
        <f>$I145*VLOOKUP($G145,alloc,13)</f>
        <v>0</v>
      </c>
      <c r="R145" s="11">
        <f>$I145*VLOOKUP($G145,alloc,14)</f>
        <v>0</v>
      </c>
      <c r="S145" s="11">
        <f>$I145*VLOOKUP($G145,alloc,15)</f>
        <v>0</v>
      </c>
      <c r="T145" s="11">
        <f>$I145*VLOOKUP($G145,alloc,16)</f>
        <v>0</v>
      </c>
      <c r="U145" s="11">
        <f>$I145*VLOOKUP($G145,alloc,17)</f>
        <v>0</v>
      </c>
      <c r="V145" s="11">
        <f>$I145*VLOOKUP($G145,alloc,18)</f>
        <v>0</v>
      </c>
      <c r="W145" s="11">
        <f>$I145*VLOOKUP($G145,alloc,19)</f>
        <v>0</v>
      </c>
      <c r="X145" s="11">
        <f>$I145*VLOOKUP($G145,alloc,20)</f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 x14ac:dyDescent="0.2">
      <c r="A146" s="1">
        <f t="shared" si="148"/>
        <v>134</v>
      </c>
      <c r="B146" s="1"/>
      <c r="C146" s="3">
        <v>9130</v>
      </c>
      <c r="D146" s="1"/>
      <c r="E146" s="1" t="s">
        <v>216</v>
      </c>
      <c r="G146" s="165">
        <v>2</v>
      </c>
      <c r="H146" s="11" t="str">
        <f>VLOOKUP($G146,alloc,3)</f>
        <v>Bills</v>
      </c>
      <c r="I146" s="2">
        <f>'O and M Class.'!J$146</f>
        <v>35170.346903187507</v>
      </c>
      <c r="J146" s="11">
        <f>$I146*VLOOKUP($G146,alloc,6)</f>
        <v>31320.330577563305</v>
      </c>
      <c r="K146" s="11">
        <f>$I146*VLOOKUP($G146,alloc,7)</f>
        <v>3810.1646502734161</v>
      </c>
      <c r="L146" s="11">
        <f>$I146*VLOOKUP($G146,alloc,8)</f>
        <v>1.9362610935143234</v>
      </c>
      <c r="M146" s="11">
        <f>$I146*VLOOKUP($G146,alloc,9)</f>
        <v>24.21224513788664</v>
      </c>
      <c r="N146" s="11">
        <f>$I146*VLOOKUP($G146,alloc,10)</f>
        <v>13.703169119384983</v>
      </c>
      <c r="O146" s="11">
        <f>$I146*VLOOKUP($G146,alloc,11)</f>
        <v>0</v>
      </c>
      <c r="P146" s="11">
        <f>$I146*VLOOKUP($G146,alloc,12)</f>
        <v>0</v>
      </c>
      <c r="Q146" s="11">
        <f>$I146*VLOOKUP($G146,alloc,13)</f>
        <v>0</v>
      </c>
      <c r="R146" s="11">
        <f>$I146*VLOOKUP($G146,alloc,14)</f>
        <v>0</v>
      </c>
      <c r="S146" s="11">
        <f>$I146*VLOOKUP($G146,alloc,15)</f>
        <v>0</v>
      </c>
      <c r="T146" s="11">
        <f>$I146*VLOOKUP($G146,alloc,16)</f>
        <v>0</v>
      </c>
      <c r="U146" s="11">
        <f>$I146*VLOOKUP($G146,alloc,17)</f>
        <v>0</v>
      </c>
      <c r="V146" s="11">
        <f>$I146*VLOOKUP($G146,alloc,18)</f>
        <v>0</v>
      </c>
      <c r="W146" s="11">
        <f>$I146*VLOOKUP($G146,alloc,19)</f>
        <v>0</v>
      </c>
      <c r="X146" s="11">
        <f>$I146*VLOOKUP($G146,alloc,20)</f>
        <v>0</v>
      </c>
      <c r="Y146" s="2">
        <f>SUM(J146:X146)-I146</f>
        <v>0</v>
      </c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 x14ac:dyDescent="0.2">
      <c r="A147" s="1">
        <f t="shared" si="148"/>
        <v>135</v>
      </c>
      <c r="B147" s="1"/>
      <c r="C147" s="3">
        <v>9160</v>
      </c>
      <c r="D147" s="1"/>
      <c r="E147" s="1" t="s">
        <v>217</v>
      </c>
      <c r="G147" s="165">
        <v>2</v>
      </c>
      <c r="H147" s="11" t="str">
        <f>VLOOKUP($G147,alloc,3)</f>
        <v>Bills</v>
      </c>
      <c r="I147" s="2">
        <f>'O and M Class.'!J$147</f>
        <v>-196297.42596781999</v>
      </c>
      <c r="J147" s="11">
        <f>$I147*VLOOKUP($G147,alloc,6)</f>
        <v>-174809.20190410962</v>
      </c>
      <c r="K147" s="11">
        <f>$I147*VLOOKUP($G147,alloc,7)</f>
        <v>-21265.798583705917</v>
      </c>
      <c r="L147" s="11">
        <f>$I147*VLOOKUP($G147,alloc,8)</f>
        <v>-10.806918387946038</v>
      </c>
      <c r="M147" s="11">
        <f>$I147*VLOOKUP($G147,alloc,9)</f>
        <v>-135.13660842049481</v>
      </c>
      <c r="N147" s="11">
        <f>$I147*VLOOKUP($G147,alloc,10)</f>
        <v>-76.481953196009101</v>
      </c>
      <c r="O147" s="11">
        <f>$I147*VLOOKUP($G147,alloc,11)</f>
        <v>0</v>
      </c>
      <c r="P147" s="11">
        <f>$I147*VLOOKUP($G147,alloc,12)</f>
        <v>0</v>
      </c>
      <c r="Q147" s="11">
        <f>$I147*VLOOKUP($G147,alloc,13)</f>
        <v>0</v>
      </c>
      <c r="R147" s="11">
        <f>$I147*VLOOKUP($G147,alloc,14)</f>
        <v>0</v>
      </c>
      <c r="S147" s="11">
        <f>$I147*VLOOKUP($G147,alloc,15)</f>
        <v>0</v>
      </c>
      <c r="T147" s="11">
        <f>$I147*VLOOKUP($G147,alloc,16)</f>
        <v>0</v>
      </c>
      <c r="U147" s="11">
        <f>$I147*VLOOKUP($G147,alloc,17)</f>
        <v>0</v>
      </c>
      <c r="V147" s="11">
        <f>$I147*VLOOKUP($G147,alloc,18)</f>
        <v>0</v>
      </c>
      <c r="W147" s="11">
        <f>$I147*VLOOKUP($G147,alloc,19)</f>
        <v>0</v>
      </c>
      <c r="X147" s="11">
        <f>$I147*VLOOKUP($G147,alloc,20)</f>
        <v>0</v>
      </c>
      <c r="Y147" s="2">
        <f>SUM(J147:X147)-I147</f>
        <v>0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 x14ac:dyDescent="0.2">
      <c r="A148" s="1">
        <f t="shared" si="148"/>
        <v>136</v>
      </c>
      <c r="B148" s="1"/>
      <c r="C148" s="3"/>
      <c r="D148" s="1" t="s">
        <v>218</v>
      </c>
      <c r="E148" s="1"/>
      <c r="G148" s="165"/>
      <c r="H148" s="11"/>
      <c r="I148" s="2">
        <f>'O and M Class.'!J$148</f>
        <v>208277.7035063263</v>
      </c>
      <c r="J148" s="11">
        <f>SUM(J144:J147)</f>
        <v>185478.02623927617</v>
      </c>
      <c r="K148" s="11">
        <f t="shared" ref="K148:X148" si="150">SUM(K144:K147)</f>
        <v>22563.676881674714</v>
      </c>
      <c r="L148" s="11">
        <f t="shared" si="150"/>
        <v>11.466478140119282</v>
      </c>
      <c r="M148" s="11">
        <f t="shared" si="150"/>
        <v>143.38416473208585</v>
      </c>
      <c r="N148" s="11">
        <f t="shared" si="150"/>
        <v>81.149742503269039</v>
      </c>
      <c r="O148" s="11">
        <f t="shared" si="150"/>
        <v>0</v>
      </c>
      <c r="P148" s="11">
        <f t="shared" si="150"/>
        <v>0</v>
      </c>
      <c r="Q148" s="11">
        <f t="shared" si="150"/>
        <v>0</v>
      </c>
      <c r="R148" s="11">
        <f t="shared" si="150"/>
        <v>0</v>
      </c>
      <c r="S148" s="11">
        <f t="shared" si="150"/>
        <v>0</v>
      </c>
      <c r="T148" s="11">
        <f t="shared" si="150"/>
        <v>0</v>
      </c>
      <c r="U148" s="11">
        <f t="shared" si="150"/>
        <v>0</v>
      </c>
      <c r="V148" s="11">
        <f t="shared" si="150"/>
        <v>0</v>
      </c>
      <c r="W148" s="11">
        <f t="shared" si="150"/>
        <v>0</v>
      </c>
      <c r="X148" s="11">
        <f t="shared" si="150"/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 x14ac:dyDescent="0.2">
      <c r="A149" s="1">
        <f t="shared" si="148"/>
        <v>137</v>
      </c>
      <c r="B149" s="1"/>
      <c r="C149" s="3"/>
      <c r="D149" s="1"/>
      <c r="E149" s="1"/>
      <c r="G149" s="166"/>
      <c r="H149" s="11"/>
      <c r="I149" s="2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 x14ac:dyDescent="0.2">
      <c r="A150" s="1">
        <f t="shared" si="148"/>
        <v>138</v>
      </c>
      <c r="B150" s="1"/>
      <c r="C150" s="3"/>
      <c r="D150" s="1" t="s">
        <v>31</v>
      </c>
      <c r="E150" s="1"/>
      <c r="G150" s="166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 x14ac:dyDescent="0.2">
      <c r="A151" s="1">
        <f t="shared" si="148"/>
        <v>139</v>
      </c>
      <c r="B151" s="1"/>
      <c r="C151" s="3"/>
      <c r="D151" s="1"/>
      <c r="E151" s="1" t="s">
        <v>70</v>
      </c>
      <c r="G151" s="166"/>
      <c r="H151" s="2"/>
      <c r="I151" s="2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 x14ac:dyDescent="0.2">
      <c r="A152" s="1">
        <f t="shared" si="148"/>
        <v>140</v>
      </c>
      <c r="B152" s="1"/>
      <c r="C152" s="3">
        <v>9200</v>
      </c>
      <c r="D152" s="1"/>
      <c r="F152" s="1" t="s">
        <v>198</v>
      </c>
      <c r="G152" s="165">
        <v>17.2</v>
      </c>
      <c r="H152" s="11" t="str">
        <f t="shared" ref="H152:H164" si="151">VLOOKUP($G152,alloc,3)</f>
        <v>Composite of Accts. 870-902, 905-916, 924 &amp; 928-930.1 - Cust</v>
      </c>
      <c r="I152" s="2">
        <f>'O and M Class.'!J$152</f>
        <v>-298399.20340243803</v>
      </c>
      <c r="J152" s="11">
        <f t="shared" ref="J152:J164" si="152">$I152*VLOOKUP($G152,alloc,6)</f>
        <v>-232757.69471549577</v>
      </c>
      <c r="K152" s="11">
        <f t="shared" ref="K152:K164" si="153">$I152*VLOOKUP($G152,alloc,7)</f>
        <v>-63192.223797681734</v>
      </c>
      <c r="L152" s="11">
        <f t="shared" ref="L152:L164" si="154">$I152*VLOOKUP($G152,alloc,8)</f>
        <v>-119.00265161409614</v>
      </c>
      <c r="M152" s="11">
        <f t="shared" ref="M152:M164" si="155">$I152*VLOOKUP($G152,alloc,9)</f>
        <v>-1488.0851464661748</v>
      </c>
      <c r="N152" s="11">
        <f t="shared" ref="N152:N164" si="156">$I152*VLOOKUP($G152,alloc,10)</f>
        <v>-842.19709118022888</v>
      </c>
      <c r="O152" s="11">
        <f t="shared" ref="O152:O164" si="157">$I152*VLOOKUP($G152,alloc,11)</f>
        <v>0</v>
      </c>
      <c r="P152" s="11">
        <f t="shared" ref="P152:P164" si="158">$I152*VLOOKUP($G152,alloc,12)</f>
        <v>0</v>
      </c>
      <c r="Q152" s="11">
        <f t="shared" ref="Q152:Q164" si="159">$I152*VLOOKUP($G152,alloc,13)</f>
        <v>0</v>
      </c>
      <c r="R152" s="11">
        <f t="shared" ref="R152:R164" si="160">$I152*VLOOKUP($G152,alloc,14)</f>
        <v>0</v>
      </c>
      <c r="S152" s="11">
        <f t="shared" ref="S152:S164" si="161">$I152*VLOOKUP($G152,alloc,15)</f>
        <v>0</v>
      </c>
      <c r="T152" s="11">
        <f t="shared" ref="T152:T164" si="162">$I152*VLOOKUP($G152,alloc,16)</f>
        <v>0</v>
      </c>
      <c r="U152" s="11">
        <f t="shared" ref="U152:U164" si="163">$I152*VLOOKUP($G152,alloc,17)</f>
        <v>0</v>
      </c>
      <c r="V152" s="11">
        <f t="shared" ref="V152:V164" si="164">$I152*VLOOKUP($G152,alloc,18)</f>
        <v>0</v>
      </c>
      <c r="W152" s="11">
        <f t="shared" ref="W152:W164" si="165">$I152*VLOOKUP($G152,alloc,19)</f>
        <v>0</v>
      </c>
      <c r="X152" s="11">
        <f t="shared" ref="X152:X164" si="166">$I152*VLOOKUP($G152,alloc,20)</f>
        <v>0</v>
      </c>
      <c r="Y152" s="2">
        <f t="shared" ref="Y152:Y164" si="167"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 x14ac:dyDescent="0.2">
      <c r="A153" s="1">
        <f t="shared" si="148"/>
        <v>141</v>
      </c>
      <c r="B153" s="1"/>
      <c r="C153" s="3">
        <v>9210</v>
      </c>
      <c r="D153" s="1"/>
      <c r="F153" s="1" t="s">
        <v>106</v>
      </c>
      <c r="G153" s="165">
        <v>17.2</v>
      </c>
      <c r="H153" s="11" t="str">
        <f t="shared" si="151"/>
        <v>Composite of Accts. 870-902, 905-916, 924 &amp; 928-930.1 - Cust</v>
      </c>
      <c r="I153" s="2">
        <f>'O and M Class.'!J$153</f>
        <v>6298.6024689377873</v>
      </c>
      <c r="J153" s="11">
        <f t="shared" si="152"/>
        <v>4913.0432450320386</v>
      </c>
      <c r="K153" s="11">
        <f t="shared" si="153"/>
        <v>1333.8597834423554</v>
      </c>
      <c r="L153" s="11">
        <f t="shared" si="154"/>
        <v>2.5119048131499309</v>
      </c>
      <c r="M153" s="11">
        <f t="shared" si="155"/>
        <v>31.410461792958387</v>
      </c>
      <c r="N153" s="11">
        <f t="shared" si="156"/>
        <v>17.777073857284538</v>
      </c>
      <c r="O153" s="11">
        <f t="shared" si="157"/>
        <v>0</v>
      </c>
      <c r="P153" s="11">
        <f t="shared" si="158"/>
        <v>0</v>
      </c>
      <c r="Q153" s="11">
        <f t="shared" si="159"/>
        <v>0</v>
      </c>
      <c r="R153" s="11">
        <f t="shared" si="160"/>
        <v>0</v>
      </c>
      <c r="S153" s="11">
        <f t="shared" si="161"/>
        <v>0</v>
      </c>
      <c r="T153" s="11">
        <f t="shared" si="162"/>
        <v>0</v>
      </c>
      <c r="U153" s="11">
        <f t="shared" si="163"/>
        <v>0</v>
      </c>
      <c r="V153" s="11">
        <f t="shared" si="164"/>
        <v>0</v>
      </c>
      <c r="W153" s="11">
        <f t="shared" si="165"/>
        <v>0</v>
      </c>
      <c r="X153" s="11">
        <f t="shared" si="166"/>
        <v>0</v>
      </c>
      <c r="Y153" s="2">
        <f t="shared" si="167"/>
        <v>0</v>
      </c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 x14ac:dyDescent="0.2">
      <c r="A154" s="1">
        <f t="shared" si="148"/>
        <v>142</v>
      </c>
      <c r="B154" s="1"/>
      <c r="C154" s="3">
        <v>9220</v>
      </c>
      <c r="D154" s="1"/>
      <c r="F154" s="1" t="s">
        <v>199</v>
      </c>
      <c r="G154" s="165">
        <v>2</v>
      </c>
      <c r="H154" s="11" t="str">
        <f t="shared" si="151"/>
        <v>Bills</v>
      </c>
      <c r="I154" s="2">
        <f>'O and M Class.'!J$154</f>
        <v>0</v>
      </c>
      <c r="J154" s="11">
        <f t="shared" si="152"/>
        <v>0</v>
      </c>
      <c r="K154" s="11">
        <f t="shared" si="153"/>
        <v>0</v>
      </c>
      <c r="L154" s="11">
        <f t="shared" si="154"/>
        <v>0</v>
      </c>
      <c r="M154" s="11">
        <f t="shared" si="155"/>
        <v>0</v>
      </c>
      <c r="N154" s="11">
        <f t="shared" si="156"/>
        <v>0</v>
      </c>
      <c r="O154" s="11">
        <f t="shared" si="157"/>
        <v>0</v>
      </c>
      <c r="P154" s="11">
        <f t="shared" si="158"/>
        <v>0</v>
      </c>
      <c r="Q154" s="11">
        <f t="shared" si="159"/>
        <v>0</v>
      </c>
      <c r="R154" s="11">
        <f t="shared" si="160"/>
        <v>0</v>
      </c>
      <c r="S154" s="11">
        <f t="shared" si="161"/>
        <v>0</v>
      </c>
      <c r="T154" s="11">
        <f t="shared" si="162"/>
        <v>0</v>
      </c>
      <c r="U154" s="11">
        <f t="shared" si="163"/>
        <v>0</v>
      </c>
      <c r="V154" s="11">
        <f t="shared" si="164"/>
        <v>0</v>
      </c>
      <c r="W154" s="11">
        <f t="shared" si="165"/>
        <v>0</v>
      </c>
      <c r="X154" s="11">
        <f t="shared" si="166"/>
        <v>0</v>
      </c>
      <c r="Y154" s="2">
        <f t="shared" si="167"/>
        <v>0</v>
      </c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 x14ac:dyDescent="0.2">
      <c r="A155" s="1">
        <f t="shared" si="148"/>
        <v>143</v>
      </c>
      <c r="B155" s="1"/>
      <c r="C155" s="3">
        <v>9220</v>
      </c>
      <c r="D155" s="1"/>
      <c r="F155" s="1" t="s">
        <v>200</v>
      </c>
      <c r="G155" s="165">
        <v>17.2</v>
      </c>
      <c r="H155" s="11" t="str">
        <f t="shared" si="151"/>
        <v>Composite of Accts. 870-902, 905-916, 924 &amp; 928-930.1 - Cust</v>
      </c>
      <c r="I155" s="2">
        <f>'O and M Class.'!J$155</f>
        <v>5184180.8508118009</v>
      </c>
      <c r="J155" s="11">
        <f t="shared" si="152"/>
        <v>4043770.7945078029</v>
      </c>
      <c r="K155" s="11">
        <f t="shared" si="153"/>
        <v>1097857.8789646956</v>
      </c>
      <c r="L155" s="11">
        <f t="shared" si="154"/>
        <v>2067.4695530657864</v>
      </c>
      <c r="M155" s="11">
        <f t="shared" si="155"/>
        <v>25852.959500978304</v>
      </c>
      <c r="N155" s="11">
        <f t="shared" si="156"/>
        <v>14631.748285257889</v>
      </c>
      <c r="O155" s="11">
        <f t="shared" si="157"/>
        <v>0</v>
      </c>
      <c r="P155" s="11">
        <f t="shared" si="158"/>
        <v>0</v>
      </c>
      <c r="Q155" s="11">
        <f t="shared" si="159"/>
        <v>0</v>
      </c>
      <c r="R155" s="11">
        <f t="shared" si="160"/>
        <v>0</v>
      </c>
      <c r="S155" s="11">
        <f t="shared" si="161"/>
        <v>0</v>
      </c>
      <c r="T155" s="11">
        <f t="shared" si="162"/>
        <v>0</v>
      </c>
      <c r="U155" s="11">
        <f t="shared" si="163"/>
        <v>0</v>
      </c>
      <c r="V155" s="11">
        <f t="shared" si="164"/>
        <v>0</v>
      </c>
      <c r="W155" s="11">
        <f t="shared" si="165"/>
        <v>0</v>
      </c>
      <c r="X155" s="11">
        <f t="shared" si="166"/>
        <v>0</v>
      </c>
      <c r="Y155" s="2">
        <f t="shared" si="167"/>
        <v>0</v>
      </c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 x14ac:dyDescent="0.2">
      <c r="A156" s="1">
        <f t="shared" si="148"/>
        <v>144</v>
      </c>
      <c r="B156" s="1"/>
      <c r="C156" s="3">
        <v>9230</v>
      </c>
      <c r="D156" s="1"/>
      <c r="F156" s="1" t="s">
        <v>107</v>
      </c>
      <c r="G156" s="165">
        <v>17.2</v>
      </c>
      <c r="H156" s="11" t="str">
        <f t="shared" si="151"/>
        <v>Composite of Accts. 870-902, 905-916, 924 &amp; 928-930.1 - Cust</v>
      </c>
      <c r="I156" s="2">
        <f>'O and M Class.'!J$156</f>
        <v>121462.06632048621</v>
      </c>
      <c r="J156" s="11">
        <f t="shared" si="152"/>
        <v>94742.982654711886</v>
      </c>
      <c r="K156" s="11">
        <f t="shared" si="153"/>
        <v>25722.113163624868</v>
      </c>
      <c r="L156" s="11">
        <f t="shared" si="154"/>
        <v>48.439499160361912</v>
      </c>
      <c r="M156" s="11">
        <f t="shared" si="155"/>
        <v>605.71842917033803</v>
      </c>
      <c r="N156" s="11">
        <f t="shared" si="156"/>
        <v>342.81257381874678</v>
      </c>
      <c r="O156" s="11">
        <f t="shared" si="157"/>
        <v>0</v>
      </c>
      <c r="P156" s="11">
        <f t="shared" si="158"/>
        <v>0</v>
      </c>
      <c r="Q156" s="11">
        <f t="shared" si="159"/>
        <v>0</v>
      </c>
      <c r="R156" s="11">
        <f t="shared" si="160"/>
        <v>0</v>
      </c>
      <c r="S156" s="11">
        <f t="shared" si="161"/>
        <v>0</v>
      </c>
      <c r="T156" s="11">
        <f t="shared" si="162"/>
        <v>0</v>
      </c>
      <c r="U156" s="11">
        <f t="shared" si="163"/>
        <v>0</v>
      </c>
      <c r="V156" s="11">
        <f t="shared" si="164"/>
        <v>0</v>
      </c>
      <c r="W156" s="11">
        <f t="shared" si="165"/>
        <v>0</v>
      </c>
      <c r="X156" s="11">
        <f t="shared" si="166"/>
        <v>0</v>
      </c>
      <c r="Y156" s="2">
        <f t="shared" si="167"/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 x14ac:dyDescent="0.2">
      <c r="A157" s="1">
        <f t="shared" si="148"/>
        <v>145</v>
      </c>
      <c r="B157" s="1"/>
      <c r="C157" s="3">
        <v>9240</v>
      </c>
      <c r="D157" s="1"/>
      <c r="F157" s="1" t="s">
        <v>102</v>
      </c>
      <c r="G157" s="165">
        <v>9.1999999999999993</v>
      </c>
      <c r="H157" s="11" t="str">
        <f t="shared" si="151"/>
        <v>Allocated Net Plant - Cust</v>
      </c>
      <c r="I157" s="2">
        <f>'O and M Class.'!J$157</f>
        <v>1338.7073133284332</v>
      </c>
      <c r="J157" s="11">
        <f t="shared" si="152"/>
        <v>1068.1595669138353</v>
      </c>
      <c r="K157" s="11">
        <f t="shared" si="153"/>
        <v>258.84020028316741</v>
      </c>
      <c r="L157" s="11">
        <f t="shared" si="154"/>
        <v>0.5688309431228511</v>
      </c>
      <c r="M157" s="11">
        <f t="shared" si="155"/>
        <v>7.1130253471696108</v>
      </c>
      <c r="N157" s="11">
        <f t="shared" si="156"/>
        <v>4.0256898411381679</v>
      </c>
      <c r="O157" s="11">
        <f t="shared" si="157"/>
        <v>0</v>
      </c>
      <c r="P157" s="11">
        <f t="shared" si="158"/>
        <v>0</v>
      </c>
      <c r="Q157" s="11">
        <f t="shared" si="159"/>
        <v>0</v>
      </c>
      <c r="R157" s="11">
        <f t="shared" si="160"/>
        <v>0</v>
      </c>
      <c r="S157" s="11">
        <f t="shared" si="161"/>
        <v>0</v>
      </c>
      <c r="T157" s="11">
        <f t="shared" si="162"/>
        <v>0</v>
      </c>
      <c r="U157" s="11">
        <f t="shared" si="163"/>
        <v>0</v>
      </c>
      <c r="V157" s="11">
        <f t="shared" si="164"/>
        <v>0</v>
      </c>
      <c r="W157" s="11">
        <f t="shared" si="165"/>
        <v>0</v>
      </c>
      <c r="X157" s="11">
        <f t="shared" si="166"/>
        <v>0</v>
      </c>
      <c r="Y157" s="2">
        <f t="shared" si="167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 x14ac:dyDescent="0.2">
      <c r="A158" s="1">
        <f t="shared" si="148"/>
        <v>146</v>
      </c>
      <c r="B158" s="1"/>
      <c r="C158" s="3">
        <v>9250</v>
      </c>
      <c r="D158" s="1"/>
      <c r="F158" s="1" t="s">
        <v>103</v>
      </c>
      <c r="G158" s="165">
        <v>17.2</v>
      </c>
      <c r="H158" s="11" t="str">
        <f t="shared" si="151"/>
        <v>Composite of Accts. 870-902, 905-916, 924 &amp; 928-930.1 - Cust</v>
      </c>
      <c r="I158" s="2">
        <f>'O and M Class.'!J$158</f>
        <v>26463.193013605778</v>
      </c>
      <c r="J158" s="11">
        <f t="shared" si="152"/>
        <v>20641.850683331177</v>
      </c>
      <c r="K158" s="11">
        <f t="shared" si="153"/>
        <v>5604.1302934100295</v>
      </c>
      <c r="L158" s="11">
        <f t="shared" si="154"/>
        <v>10.553614429551729</v>
      </c>
      <c r="M158" s="11">
        <f t="shared" si="155"/>
        <v>131.9691339742111</v>
      </c>
      <c r="N158" s="11">
        <f t="shared" si="156"/>
        <v>74.689288460807077</v>
      </c>
      <c r="O158" s="11">
        <f t="shared" si="157"/>
        <v>0</v>
      </c>
      <c r="P158" s="11">
        <f t="shared" si="158"/>
        <v>0</v>
      </c>
      <c r="Q158" s="11">
        <f t="shared" si="159"/>
        <v>0</v>
      </c>
      <c r="R158" s="11">
        <f t="shared" si="160"/>
        <v>0</v>
      </c>
      <c r="S158" s="11">
        <f t="shared" si="161"/>
        <v>0</v>
      </c>
      <c r="T158" s="11">
        <f t="shared" si="162"/>
        <v>0</v>
      </c>
      <c r="U158" s="11">
        <f t="shared" si="163"/>
        <v>0</v>
      </c>
      <c r="V158" s="11">
        <f t="shared" si="164"/>
        <v>0</v>
      </c>
      <c r="W158" s="11">
        <f t="shared" si="165"/>
        <v>0</v>
      </c>
      <c r="X158" s="11">
        <f t="shared" si="166"/>
        <v>0</v>
      </c>
      <c r="Y158" s="2">
        <f t="shared" si="167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 x14ac:dyDescent="0.2">
      <c r="A159" s="1">
        <f t="shared" si="148"/>
        <v>147</v>
      </c>
      <c r="B159" s="1"/>
      <c r="C159" s="3">
        <v>9260</v>
      </c>
      <c r="D159" s="1"/>
      <c r="F159" s="1" t="s">
        <v>201</v>
      </c>
      <c r="G159" s="165">
        <v>17.2</v>
      </c>
      <c r="H159" s="11" t="str">
        <f t="shared" si="151"/>
        <v>Composite of Accts. 870-902, 905-916, 924 &amp; 928-930.1 - Cust</v>
      </c>
      <c r="I159" s="2">
        <f>'O and M Class.'!J$159</f>
        <v>387216.6268203503</v>
      </c>
      <c r="J159" s="11">
        <f t="shared" si="152"/>
        <v>302037.16493392881</v>
      </c>
      <c r="K159" s="11">
        <f t="shared" si="153"/>
        <v>82001.15637445118</v>
      </c>
      <c r="L159" s="11">
        <f t="shared" si="154"/>
        <v>154.42335239260606</v>
      </c>
      <c r="M159" s="11">
        <f t="shared" si="155"/>
        <v>1931.0082073476183</v>
      </c>
      <c r="N159" s="11">
        <f t="shared" si="156"/>
        <v>1092.8739522300439</v>
      </c>
      <c r="O159" s="11">
        <f t="shared" si="157"/>
        <v>0</v>
      </c>
      <c r="P159" s="11">
        <f t="shared" si="158"/>
        <v>0</v>
      </c>
      <c r="Q159" s="11">
        <f t="shared" si="159"/>
        <v>0</v>
      </c>
      <c r="R159" s="11">
        <f t="shared" si="160"/>
        <v>0</v>
      </c>
      <c r="S159" s="11">
        <f t="shared" si="161"/>
        <v>0</v>
      </c>
      <c r="T159" s="11">
        <f t="shared" si="162"/>
        <v>0</v>
      </c>
      <c r="U159" s="11">
        <f t="shared" si="163"/>
        <v>0</v>
      </c>
      <c r="V159" s="11">
        <f t="shared" si="164"/>
        <v>0</v>
      </c>
      <c r="W159" s="11">
        <f t="shared" si="165"/>
        <v>0</v>
      </c>
      <c r="X159" s="11">
        <f t="shared" si="166"/>
        <v>0</v>
      </c>
      <c r="Y159" s="2">
        <f t="shared" si="167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 x14ac:dyDescent="0.2">
      <c r="A160" s="1">
        <f t="shared" si="148"/>
        <v>148</v>
      </c>
      <c r="B160" s="1"/>
      <c r="C160" s="3">
        <v>9270</v>
      </c>
      <c r="D160" s="1"/>
      <c r="F160" s="67" t="s">
        <v>395</v>
      </c>
      <c r="G160" s="165">
        <v>2</v>
      </c>
      <c r="H160" s="11" t="str">
        <f t="shared" si="151"/>
        <v>Bills</v>
      </c>
      <c r="I160" s="2">
        <f>'O and M Class.'!J$160</f>
        <v>646.41788627271671</v>
      </c>
      <c r="J160" s="11">
        <f t="shared" si="152"/>
        <v>575.65601911865997</v>
      </c>
      <c r="K160" s="11">
        <f t="shared" si="153"/>
        <v>70.029408193228463</v>
      </c>
      <c r="L160" s="11">
        <f t="shared" si="154"/>
        <v>3.5587758255184905E-2</v>
      </c>
      <c r="M160" s="11">
        <f t="shared" si="155"/>
        <v>0.4450120542465012</v>
      </c>
      <c r="N160" s="11">
        <f t="shared" si="156"/>
        <v>0.25185914832667183</v>
      </c>
      <c r="O160" s="11">
        <f t="shared" si="157"/>
        <v>0</v>
      </c>
      <c r="P160" s="11">
        <f t="shared" si="158"/>
        <v>0</v>
      </c>
      <c r="Q160" s="11">
        <f t="shared" si="159"/>
        <v>0</v>
      </c>
      <c r="R160" s="11">
        <f t="shared" si="160"/>
        <v>0</v>
      </c>
      <c r="S160" s="11">
        <f t="shared" si="161"/>
        <v>0</v>
      </c>
      <c r="T160" s="11">
        <f t="shared" si="162"/>
        <v>0</v>
      </c>
      <c r="U160" s="11">
        <f t="shared" si="163"/>
        <v>0</v>
      </c>
      <c r="V160" s="11">
        <f t="shared" si="164"/>
        <v>0</v>
      </c>
      <c r="W160" s="11">
        <f t="shared" si="165"/>
        <v>0</v>
      </c>
      <c r="X160" s="11">
        <f t="shared" si="166"/>
        <v>0</v>
      </c>
      <c r="Y160" s="2">
        <f t="shared" si="167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 x14ac:dyDescent="0.2">
      <c r="A161" s="1">
        <f t="shared" si="148"/>
        <v>149</v>
      </c>
      <c r="B161" s="1"/>
      <c r="C161" s="3">
        <v>9280</v>
      </c>
      <c r="D161" s="1"/>
      <c r="F161" s="1" t="s">
        <v>202</v>
      </c>
      <c r="G161" s="165">
        <v>2</v>
      </c>
      <c r="H161" s="11" t="str">
        <f t="shared" si="151"/>
        <v>Bills</v>
      </c>
      <c r="I161" s="2">
        <f>'O and M Class.'!J$161</f>
        <v>852920.49802477367</v>
      </c>
      <c r="J161" s="11">
        <f t="shared" si="152"/>
        <v>759553.2687820819</v>
      </c>
      <c r="K161" s="11">
        <f t="shared" si="153"/>
        <v>92400.781260791642</v>
      </c>
      <c r="L161" s="11">
        <f t="shared" si="154"/>
        <v>46.956510856495285</v>
      </c>
      <c r="M161" s="11">
        <f t="shared" si="155"/>
        <v>587.17419643741289</v>
      </c>
      <c r="N161" s="11">
        <f t="shared" si="156"/>
        <v>332.31727460624717</v>
      </c>
      <c r="O161" s="11">
        <f t="shared" si="157"/>
        <v>0</v>
      </c>
      <c r="P161" s="11">
        <f t="shared" si="158"/>
        <v>0</v>
      </c>
      <c r="Q161" s="11">
        <f t="shared" si="159"/>
        <v>0</v>
      </c>
      <c r="R161" s="11">
        <f t="shared" si="160"/>
        <v>0</v>
      </c>
      <c r="S161" s="11">
        <f t="shared" si="161"/>
        <v>0</v>
      </c>
      <c r="T161" s="11">
        <f t="shared" si="162"/>
        <v>0</v>
      </c>
      <c r="U161" s="11">
        <f t="shared" si="163"/>
        <v>0</v>
      </c>
      <c r="V161" s="11">
        <f t="shared" si="164"/>
        <v>0</v>
      </c>
      <c r="W161" s="11">
        <f t="shared" si="165"/>
        <v>0</v>
      </c>
      <c r="X161" s="11">
        <f t="shared" si="166"/>
        <v>0</v>
      </c>
      <c r="Y161" s="2">
        <f t="shared" si="167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 x14ac:dyDescent="0.2">
      <c r="A162" s="1">
        <f t="shared" si="148"/>
        <v>150</v>
      </c>
      <c r="B162" s="1"/>
      <c r="C162" s="21">
        <v>930.1</v>
      </c>
      <c r="D162" s="1"/>
      <c r="F162" s="1" t="s">
        <v>203</v>
      </c>
      <c r="G162" s="165">
        <v>2</v>
      </c>
      <c r="H162" s="11" t="str">
        <f t="shared" si="151"/>
        <v>Bills</v>
      </c>
      <c r="I162" s="2">
        <f>'O and M Class.'!J$162</f>
        <v>0</v>
      </c>
      <c r="J162" s="11">
        <f t="shared" si="152"/>
        <v>0</v>
      </c>
      <c r="K162" s="11">
        <f t="shared" si="153"/>
        <v>0</v>
      </c>
      <c r="L162" s="11">
        <f t="shared" si="154"/>
        <v>0</v>
      </c>
      <c r="M162" s="11">
        <f t="shared" si="155"/>
        <v>0</v>
      </c>
      <c r="N162" s="11">
        <f t="shared" si="156"/>
        <v>0</v>
      </c>
      <c r="O162" s="11">
        <f t="shared" si="157"/>
        <v>0</v>
      </c>
      <c r="P162" s="11">
        <f t="shared" si="158"/>
        <v>0</v>
      </c>
      <c r="Q162" s="11">
        <f t="shared" si="159"/>
        <v>0</v>
      </c>
      <c r="R162" s="11">
        <f t="shared" si="160"/>
        <v>0</v>
      </c>
      <c r="S162" s="11">
        <f t="shared" si="161"/>
        <v>0</v>
      </c>
      <c r="T162" s="11">
        <f t="shared" si="162"/>
        <v>0</v>
      </c>
      <c r="U162" s="11">
        <f t="shared" si="163"/>
        <v>0</v>
      </c>
      <c r="V162" s="11">
        <f t="shared" si="164"/>
        <v>0</v>
      </c>
      <c r="W162" s="11">
        <f t="shared" si="165"/>
        <v>0</v>
      </c>
      <c r="X162" s="11">
        <f t="shared" si="166"/>
        <v>0</v>
      </c>
      <c r="Y162" s="2">
        <f t="shared" si="167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 x14ac:dyDescent="0.2">
      <c r="A163" s="1">
        <f t="shared" si="148"/>
        <v>151</v>
      </c>
      <c r="B163" s="1"/>
      <c r="C163" s="21">
        <v>930.2</v>
      </c>
      <c r="D163" s="1"/>
      <c r="F163" s="1" t="s">
        <v>204</v>
      </c>
      <c r="G163" s="165">
        <v>17.2</v>
      </c>
      <c r="H163" s="11" t="str">
        <f t="shared" si="151"/>
        <v>Composite of Accts. 870-902, 905-916, 924 &amp; 928-930.1 - Cust</v>
      </c>
      <c r="I163" s="2">
        <f>'O and M Class.'!J$163</f>
        <v>-15133.899189852014</v>
      </c>
      <c r="J163" s="11">
        <f t="shared" si="152"/>
        <v>-11804.76169950085</v>
      </c>
      <c r="K163" s="11">
        <f t="shared" si="153"/>
        <v>-3204.917217043982</v>
      </c>
      <c r="L163" s="11">
        <f t="shared" si="154"/>
        <v>-6.035452214072822</v>
      </c>
      <c r="M163" s="11">
        <f t="shared" si="155"/>
        <v>-75.47114850089865</v>
      </c>
      <c r="N163" s="11">
        <f t="shared" si="156"/>
        <v>-42.713672592210585</v>
      </c>
      <c r="O163" s="11">
        <f t="shared" si="157"/>
        <v>0</v>
      </c>
      <c r="P163" s="11">
        <f t="shared" si="158"/>
        <v>0</v>
      </c>
      <c r="Q163" s="11">
        <f t="shared" si="159"/>
        <v>0</v>
      </c>
      <c r="R163" s="11">
        <f t="shared" si="160"/>
        <v>0</v>
      </c>
      <c r="S163" s="11">
        <f t="shared" si="161"/>
        <v>0</v>
      </c>
      <c r="T163" s="11">
        <f t="shared" si="162"/>
        <v>0</v>
      </c>
      <c r="U163" s="11">
        <f t="shared" si="163"/>
        <v>0</v>
      </c>
      <c r="V163" s="11">
        <f t="shared" si="164"/>
        <v>0</v>
      </c>
      <c r="W163" s="11">
        <f t="shared" si="165"/>
        <v>0</v>
      </c>
      <c r="X163" s="11">
        <f t="shared" si="166"/>
        <v>0</v>
      </c>
      <c r="Y163" s="2">
        <f t="shared" si="167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 x14ac:dyDescent="0.2">
      <c r="A164" s="1">
        <f t="shared" si="148"/>
        <v>152</v>
      </c>
      <c r="B164" s="1"/>
      <c r="C164" s="3">
        <v>9310</v>
      </c>
      <c r="D164" s="1"/>
      <c r="F164" s="1" t="s">
        <v>90</v>
      </c>
      <c r="G164" s="165">
        <v>17.2</v>
      </c>
      <c r="H164" s="11" t="str">
        <f t="shared" si="151"/>
        <v>Composite of Accts. 870-902, 905-916, 924 &amp; 928-930.1 - Cust</v>
      </c>
      <c r="I164" s="2">
        <f>'O and M Class.'!J$164</f>
        <v>-2958.8137555016756</v>
      </c>
      <c r="J164" s="11">
        <f t="shared" si="152"/>
        <v>-2307.9373569716499</v>
      </c>
      <c r="K164" s="11">
        <f t="shared" si="153"/>
        <v>-626.59021499181858</v>
      </c>
      <c r="L164" s="11">
        <f t="shared" si="154"/>
        <v>-1.1799853301286811</v>
      </c>
      <c r="M164" s="11">
        <f t="shared" si="155"/>
        <v>-14.7552900628349</v>
      </c>
      <c r="N164" s="11">
        <f t="shared" si="156"/>
        <v>-8.3509081452433946</v>
      </c>
      <c r="O164" s="11">
        <f t="shared" si="157"/>
        <v>0</v>
      </c>
      <c r="P164" s="11">
        <f t="shared" si="158"/>
        <v>0</v>
      </c>
      <c r="Q164" s="11">
        <f t="shared" si="159"/>
        <v>0</v>
      </c>
      <c r="R164" s="11">
        <f t="shared" si="160"/>
        <v>0</v>
      </c>
      <c r="S164" s="11">
        <f t="shared" si="161"/>
        <v>0</v>
      </c>
      <c r="T164" s="11">
        <f t="shared" si="162"/>
        <v>0</v>
      </c>
      <c r="U164" s="11">
        <f t="shared" si="163"/>
        <v>0</v>
      </c>
      <c r="V164" s="11">
        <f t="shared" si="164"/>
        <v>0</v>
      </c>
      <c r="W164" s="11">
        <f t="shared" si="165"/>
        <v>0</v>
      </c>
      <c r="X164" s="11">
        <f t="shared" si="166"/>
        <v>0</v>
      </c>
      <c r="Y164" s="2">
        <f t="shared" si="167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 x14ac:dyDescent="0.2">
      <c r="A165" s="1">
        <f t="shared" si="148"/>
        <v>153</v>
      </c>
      <c r="B165" s="1"/>
      <c r="C165" s="3"/>
      <c r="D165" s="1"/>
      <c r="E165" s="1" t="s">
        <v>79</v>
      </c>
      <c r="F165" s="1"/>
      <c r="G165" s="165"/>
      <c r="H165" s="11"/>
      <c r="I165" s="2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 x14ac:dyDescent="0.2">
      <c r="A166" s="1">
        <f t="shared" si="148"/>
        <v>154</v>
      </c>
      <c r="B166" s="1"/>
      <c r="C166" s="3">
        <v>9320</v>
      </c>
      <c r="D166" s="1"/>
      <c r="F166" s="1" t="s">
        <v>108</v>
      </c>
      <c r="G166" s="165">
        <v>17.2</v>
      </c>
      <c r="H166" s="11" t="str">
        <f>VLOOKUP($G166,alloc,3)</f>
        <v>Composite of Accts. 870-902, 905-916, 924 &amp; 928-930.1 - Cust</v>
      </c>
      <c r="I166" s="2">
        <f>'O and M Class.'!J$166</f>
        <v>4220.5678997102204</v>
      </c>
      <c r="J166" s="11">
        <f>$I166*VLOOKUP($G166,alloc,6)</f>
        <v>3292.1322963516541</v>
      </c>
      <c r="K166" s="11">
        <f>$I166*VLOOKUP($G166,alloc,7)</f>
        <v>893.79283935990804</v>
      </c>
      <c r="L166" s="11">
        <f>$I166*VLOOKUP($G166,alloc,8)</f>
        <v>1.683177319697728</v>
      </c>
      <c r="M166" s="11">
        <f>$I166*VLOOKUP($G166,alloc,9)</f>
        <v>21.047524020164342</v>
      </c>
      <c r="N166" s="11">
        <f>$I166*VLOOKUP($G166,alloc,10)</f>
        <v>11.912062658795803</v>
      </c>
      <c r="O166" s="11">
        <f>$I166*VLOOKUP($G166,alloc,11)</f>
        <v>0</v>
      </c>
      <c r="P166" s="11">
        <f>$I166*VLOOKUP($G166,alloc,12)</f>
        <v>0</v>
      </c>
      <c r="Q166" s="11">
        <f>$I166*VLOOKUP($G166,alloc,13)</f>
        <v>0</v>
      </c>
      <c r="R166" s="11">
        <f>$I166*VLOOKUP($G166,alloc,14)</f>
        <v>0</v>
      </c>
      <c r="S166" s="11">
        <f>$I166*VLOOKUP($G166,alloc,15)</f>
        <v>0</v>
      </c>
      <c r="T166" s="11">
        <f>$I166*VLOOKUP($G166,alloc,16)</f>
        <v>0</v>
      </c>
      <c r="U166" s="11">
        <f>$I166*VLOOKUP($G166,alloc,17)</f>
        <v>0</v>
      </c>
      <c r="V166" s="11">
        <f>$I166*VLOOKUP($G166,alloc,18)</f>
        <v>0</v>
      </c>
      <c r="W166" s="11">
        <f>$I166*VLOOKUP($G166,alloc,19)</f>
        <v>0</v>
      </c>
      <c r="X166" s="11">
        <f>$I166*VLOOKUP($G166,alloc,20)</f>
        <v>0</v>
      </c>
      <c r="Y166" s="2">
        <f>SUM(J166:X166)-I166</f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 x14ac:dyDescent="0.2">
      <c r="A167" s="1">
        <f t="shared" si="148"/>
        <v>155</v>
      </c>
      <c r="B167" s="1"/>
      <c r="C167" s="3"/>
      <c r="D167" s="1" t="s">
        <v>32</v>
      </c>
      <c r="E167" s="1"/>
      <c r="G167" s="166"/>
      <c r="H167" s="11"/>
      <c r="I167" s="2">
        <f>'O and M Class.'!J$167</f>
        <v>6268255.6142114736</v>
      </c>
      <c r="J167" s="2">
        <f t="shared" ref="J167:P167" si="168">SUM(J152:J166)</f>
        <v>4983724.6589173051</v>
      </c>
      <c r="K167" s="2">
        <f t="shared" si="168"/>
        <v>1239118.8510585346</v>
      </c>
      <c r="L167" s="2">
        <f t="shared" si="168"/>
        <v>2206.4239415807292</v>
      </c>
      <c r="M167" s="2">
        <f t="shared" si="168"/>
        <v>27590.533906092511</v>
      </c>
      <c r="N167" s="2">
        <f t="shared" si="168"/>
        <v>15615.146387961597</v>
      </c>
      <c r="O167" s="2">
        <f t="shared" si="168"/>
        <v>0</v>
      </c>
      <c r="P167" s="2">
        <f t="shared" si="168"/>
        <v>0</v>
      </c>
      <c r="Q167" s="2">
        <f t="shared" ref="Q167:X167" si="169">SUM(Q152:Q166)</f>
        <v>0</v>
      </c>
      <c r="R167" s="2">
        <f t="shared" si="169"/>
        <v>0</v>
      </c>
      <c r="S167" s="2">
        <f t="shared" si="169"/>
        <v>0</v>
      </c>
      <c r="T167" s="2">
        <f t="shared" si="169"/>
        <v>0</v>
      </c>
      <c r="U167" s="2">
        <f t="shared" si="169"/>
        <v>0</v>
      </c>
      <c r="V167" s="2">
        <f t="shared" si="169"/>
        <v>0</v>
      </c>
      <c r="W167" s="2">
        <f t="shared" si="169"/>
        <v>0</v>
      </c>
      <c r="X167" s="2">
        <f t="shared" si="169"/>
        <v>0</v>
      </c>
      <c r="Y167" s="2">
        <f>SUM(J167:X167)-I167</f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 x14ac:dyDescent="0.2">
      <c r="A168" s="1">
        <f t="shared" si="148"/>
        <v>156</v>
      </c>
      <c r="B168" s="1"/>
      <c r="C168" s="3"/>
      <c r="D168" s="1"/>
      <c r="E168" s="1"/>
      <c r="F168" s="1"/>
      <c r="G168" s="166"/>
      <c r="H168" s="11"/>
      <c r="I168" s="2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 x14ac:dyDescent="0.2">
      <c r="A169" s="1">
        <f t="shared" si="148"/>
        <v>157</v>
      </c>
      <c r="B169" s="1"/>
      <c r="C169" s="3"/>
      <c r="D169" s="67" t="s">
        <v>128</v>
      </c>
      <c r="E169" s="1"/>
      <c r="G169" s="166"/>
      <c r="H169" s="11"/>
      <c r="I169" s="2">
        <f>'O and M Class.'!J$169</f>
        <v>10416928.455056833</v>
      </c>
      <c r="J169" s="2">
        <f t="shared" ref="J169:X169" si="170">J167+J148+J141+J134+J126+J99+J75+J52+J31</f>
        <v>8202607.5139550017</v>
      </c>
      <c r="K169" s="2">
        <f t="shared" si="170"/>
        <v>2136712.2138401167</v>
      </c>
      <c r="L169" s="2">
        <f t="shared" si="170"/>
        <v>7091.3260953506006</v>
      </c>
      <c r="M169" s="2">
        <f t="shared" si="170"/>
        <v>45025.711665360548</v>
      </c>
      <c r="N169" s="2">
        <f t="shared" si="170"/>
        <v>25491.689501003304</v>
      </c>
      <c r="O169" s="2">
        <f t="shared" si="170"/>
        <v>0</v>
      </c>
      <c r="P169" s="2">
        <f t="shared" si="170"/>
        <v>0</v>
      </c>
      <c r="Q169" s="2">
        <f t="shared" si="170"/>
        <v>0</v>
      </c>
      <c r="R169" s="2">
        <f t="shared" si="170"/>
        <v>0</v>
      </c>
      <c r="S169" s="2">
        <f t="shared" si="170"/>
        <v>0</v>
      </c>
      <c r="T169" s="2">
        <f t="shared" si="170"/>
        <v>0</v>
      </c>
      <c r="U169" s="2">
        <f t="shared" si="170"/>
        <v>0</v>
      </c>
      <c r="V169" s="2">
        <f t="shared" si="170"/>
        <v>0</v>
      </c>
      <c r="W169" s="2">
        <f t="shared" si="170"/>
        <v>0</v>
      </c>
      <c r="X169" s="2">
        <f t="shared" si="170"/>
        <v>0</v>
      </c>
      <c r="Y169" s="2">
        <f>SUM(J169:X169)-I169</f>
        <v>0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 x14ac:dyDescent="0.2">
      <c r="A170" s="1"/>
      <c r="B170" s="1"/>
      <c r="C170" s="3"/>
      <c r="D170" s="1"/>
      <c r="E170" s="1"/>
      <c r="G170" s="166"/>
      <c r="H170" s="1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 x14ac:dyDescent="0.2">
      <c r="A171" s="1"/>
      <c r="B171" s="1"/>
      <c r="C171" s="1"/>
      <c r="D171" s="1"/>
      <c r="E171" s="1"/>
      <c r="F171" s="3" t="s">
        <v>19</v>
      </c>
      <c r="G171" s="166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57" x14ac:dyDescent="0.2">
      <c r="A172" s="1"/>
      <c r="B172" s="1"/>
      <c r="C172" s="1"/>
      <c r="D172" s="1"/>
      <c r="E172" s="1"/>
      <c r="G172" s="166"/>
      <c r="H172" s="1"/>
      <c r="I172" s="1"/>
      <c r="J172" s="1"/>
      <c r="K172" s="1"/>
      <c r="L172" s="1"/>
      <c r="M172" s="1"/>
      <c r="N172" s="4"/>
      <c r="O172" s="4"/>
      <c r="P172" s="1"/>
      <c r="Q172" s="3"/>
      <c r="R172" s="3"/>
      <c r="S172" s="3"/>
      <c r="T172" s="3"/>
      <c r="U172" s="3"/>
      <c r="V172" s="3"/>
      <c r="W172" s="1"/>
      <c r="X172" s="1"/>
      <c r="Y172" s="1"/>
      <c r="Z172" s="1"/>
      <c r="AB172" s="1"/>
      <c r="AC172" s="1"/>
      <c r="AD172" s="1"/>
      <c r="AE172" s="1"/>
      <c r="AF172" s="1"/>
      <c r="AG172" s="1"/>
    </row>
    <row r="173" spans="1:57" x14ac:dyDescent="0.2">
      <c r="A173" s="1"/>
      <c r="B173" s="1"/>
      <c r="C173" s="1"/>
      <c r="D173" s="1"/>
      <c r="E173" s="1"/>
      <c r="F173" s="1"/>
      <c r="G173" s="166"/>
      <c r="H173" s="1"/>
      <c r="I173" s="1"/>
      <c r="J173" s="42"/>
      <c r="K173" s="4"/>
      <c r="L173" s="4"/>
      <c r="M173" s="4"/>
      <c r="N173" s="3"/>
      <c r="O173" s="3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1"/>
      <c r="AB173" s="1"/>
      <c r="AC173" s="1"/>
      <c r="AD173" s="1"/>
      <c r="AE173" s="1"/>
      <c r="AF173" s="1"/>
      <c r="AG173" s="1"/>
    </row>
    <row r="174" spans="1:57" x14ac:dyDescent="0.2">
      <c r="A174" s="64" t="s">
        <v>290</v>
      </c>
      <c r="B174" s="1"/>
      <c r="C174" s="64" t="s">
        <v>288</v>
      </c>
      <c r="D174" s="1"/>
      <c r="E174" s="1"/>
      <c r="F174" s="1"/>
      <c r="G174" s="167" t="s">
        <v>38</v>
      </c>
      <c r="H174" s="13" t="s">
        <v>38</v>
      </c>
      <c r="I174" s="3" t="s">
        <v>1</v>
      </c>
      <c r="J174" s="3" t="s">
        <v>56</v>
      </c>
      <c r="K174" s="3" t="s">
        <v>545</v>
      </c>
      <c r="L174" s="3" t="s">
        <v>545</v>
      </c>
      <c r="M174" s="68" t="s">
        <v>546</v>
      </c>
      <c r="N174" s="68" t="s">
        <v>546</v>
      </c>
      <c r="O174" s="3"/>
      <c r="P174" s="3"/>
      <c r="Q174" s="3"/>
      <c r="R174" s="3"/>
      <c r="S174" s="3"/>
      <c r="T174" s="4"/>
      <c r="U174" s="4"/>
      <c r="V174" s="4"/>
      <c r="W174" s="3"/>
      <c r="X174" s="3"/>
      <c r="Y174" s="3"/>
      <c r="Z174" s="1"/>
      <c r="AB174" s="1"/>
      <c r="AC174" s="1"/>
      <c r="AD174" s="1"/>
      <c r="AE174" s="1"/>
      <c r="AF174" s="1"/>
      <c r="AG174" s="1"/>
    </row>
    <row r="175" spans="1:57" x14ac:dyDescent="0.2">
      <c r="A175" s="65" t="s">
        <v>289</v>
      </c>
      <c r="B175" s="14"/>
      <c r="C175" s="65" t="s">
        <v>289</v>
      </c>
      <c r="D175" s="1"/>
      <c r="E175" s="1"/>
      <c r="F175" s="1"/>
      <c r="G175" s="167" t="s">
        <v>39</v>
      </c>
      <c r="H175" s="13" t="s">
        <v>21</v>
      </c>
      <c r="I175" s="3" t="s">
        <v>2</v>
      </c>
      <c r="J175" s="3" t="s">
        <v>467</v>
      </c>
      <c r="K175" s="68" t="s">
        <v>547</v>
      </c>
      <c r="L175" s="68" t="s">
        <v>548</v>
      </c>
      <c r="M175" s="68" t="s">
        <v>547</v>
      </c>
      <c r="N175" s="68" t="s">
        <v>548</v>
      </c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1"/>
      <c r="AB175" s="1"/>
      <c r="AC175" s="1"/>
      <c r="AD175" s="1"/>
      <c r="AE175" s="1"/>
      <c r="AF175" s="1"/>
      <c r="AG175" s="1"/>
    </row>
    <row r="176" spans="1:57" x14ac:dyDescent="0.2">
      <c r="A176" s="1">
        <f>+A169+1</f>
        <v>158</v>
      </c>
      <c r="B176" s="1"/>
      <c r="C176" s="3"/>
      <c r="D176" s="1" t="s">
        <v>110</v>
      </c>
      <c r="E176" s="1"/>
      <c r="G176" s="16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1"/>
      <c r="Z176" s="1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</row>
    <row r="177" spans="1:57" x14ac:dyDescent="0.2">
      <c r="A177" s="1">
        <f t="shared" ref="A177:A238" si="171">A176+1</f>
        <v>159</v>
      </c>
      <c r="B177" s="1"/>
      <c r="C177" s="3"/>
      <c r="D177" s="1"/>
      <c r="E177" s="1" t="s">
        <v>70</v>
      </c>
      <c r="G177" s="166"/>
      <c r="H177" s="2"/>
      <c r="I177" s="2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</row>
    <row r="178" spans="1:57" x14ac:dyDescent="0.2">
      <c r="A178" s="1">
        <f t="shared" si="171"/>
        <v>160</v>
      </c>
      <c r="B178" s="1"/>
      <c r="C178" s="72">
        <v>7500</v>
      </c>
      <c r="D178" s="1"/>
      <c r="E178" s="1"/>
      <c r="F178" s="1" t="s">
        <v>78</v>
      </c>
      <c r="G178" s="165">
        <v>99</v>
      </c>
      <c r="H178" s="11" t="str">
        <f t="shared" ref="H178:H185" si="172">VLOOKUP($G178,alloc,3)</f>
        <v>-</v>
      </c>
      <c r="I178" s="2">
        <f>'O and M Class.'!K$14</f>
        <v>0</v>
      </c>
      <c r="J178" s="11">
        <f t="shared" ref="J178:J194" si="173">$I178*VLOOKUP($G178,alloc,6)</f>
        <v>0</v>
      </c>
      <c r="K178" s="11">
        <f>$I178*VLOOKUP($G178,alloc,7)</f>
        <v>0</v>
      </c>
      <c r="L178" s="11">
        <f>$I178*VLOOKUP($G178,alloc,8)</f>
        <v>0</v>
      </c>
      <c r="M178" s="11">
        <f>$I178*VLOOKUP($G178,alloc,9)</f>
        <v>0</v>
      </c>
      <c r="N178" s="11">
        <f>$I178*VLOOKUP($G178,alloc,10)</f>
        <v>0</v>
      </c>
      <c r="O178" s="11">
        <f t="shared" ref="O178:O185" si="174">$I178*VLOOKUP($G178,alloc,11)</f>
        <v>0</v>
      </c>
      <c r="P178" s="11">
        <f t="shared" ref="P178:P185" si="175">$I178*VLOOKUP($G178,alloc,12)</f>
        <v>0</v>
      </c>
      <c r="Q178" s="11">
        <f t="shared" ref="Q178:Q185" si="176">$I178*VLOOKUP($G178,alloc,13)</f>
        <v>0</v>
      </c>
      <c r="R178" s="11">
        <f t="shared" ref="R178:R185" si="177">$I178*VLOOKUP($G178,alloc,14)</f>
        <v>0</v>
      </c>
      <c r="S178" s="11">
        <f t="shared" ref="S178:S185" si="178">$I178*VLOOKUP($G178,alloc,15)</f>
        <v>0</v>
      </c>
      <c r="T178" s="11">
        <f t="shared" ref="T178:T185" si="179">$I178*VLOOKUP($G178,alloc,16)</f>
        <v>0</v>
      </c>
      <c r="U178" s="11">
        <f t="shared" ref="U178:U185" si="180">$I178*VLOOKUP($G178,alloc,17)</f>
        <v>0</v>
      </c>
      <c r="V178" s="11">
        <f t="shared" ref="V178:V185" si="181">$I178*VLOOKUP($G178,alloc,18)</f>
        <v>0</v>
      </c>
      <c r="W178" s="11">
        <f t="shared" ref="W178:W185" si="182">$I178*VLOOKUP($G178,alloc,19)</f>
        <v>0</v>
      </c>
      <c r="X178" s="11">
        <f t="shared" ref="X178:X185" si="183">$I178*VLOOKUP($G178,alloc,20)</f>
        <v>0</v>
      </c>
      <c r="Y178" s="2">
        <f t="shared" ref="Y178:Y185" si="184">SUM(J178:X178)-I178</f>
        <v>0</v>
      </c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</row>
    <row r="179" spans="1:57" x14ac:dyDescent="0.2">
      <c r="A179" s="1">
        <f t="shared" si="171"/>
        <v>161</v>
      </c>
      <c r="B179" s="1"/>
      <c r="C179" s="72">
        <v>7510</v>
      </c>
      <c r="D179" s="1"/>
      <c r="E179" s="1"/>
      <c r="F179" s="1" t="s">
        <v>71</v>
      </c>
      <c r="G179" s="165">
        <v>99</v>
      </c>
      <c r="H179" s="11" t="str">
        <f t="shared" si="172"/>
        <v>-</v>
      </c>
      <c r="I179" s="2">
        <f>'O and M Class.'!K$15</f>
        <v>0</v>
      </c>
      <c r="J179" s="11">
        <f t="shared" si="173"/>
        <v>0</v>
      </c>
      <c r="K179" s="11">
        <f t="shared" ref="K179:K185" si="185">$I179*VLOOKUP($G179,alloc,7)</f>
        <v>0</v>
      </c>
      <c r="L179" s="11">
        <f t="shared" ref="L179:L185" si="186">$I179*VLOOKUP($G179,alloc,8)</f>
        <v>0</v>
      </c>
      <c r="M179" s="11">
        <f t="shared" ref="M179:M185" si="187">$I179*VLOOKUP($G179,alloc,9)</f>
        <v>0</v>
      </c>
      <c r="N179" s="11">
        <f t="shared" ref="N179:N185" si="188">$I179*VLOOKUP($G179,alloc,10)</f>
        <v>0</v>
      </c>
      <c r="O179" s="11">
        <f t="shared" si="174"/>
        <v>0</v>
      </c>
      <c r="P179" s="11">
        <f t="shared" si="175"/>
        <v>0</v>
      </c>
      <c r="Q179" s="11">
        <f t="shared" si="176"/>
        <v>0</v>
      </c>
      <c r="R179" s="11">
        <f t="shared" si="177"/>
        <v>0</v>
      </c>
      <c r="S179" s="11">
        <f t="shared" si="178"/>
        <v>0</v>
      </c>
      <c r="T179" s="11">
        <f t="shared" si="179"/>
        <v>0</v>
      </c>
      <c r="U179" s="11">
        <f t="shared" si="180"/>
        <v>0</v>
      </c>
      <c r="V179" s="11">
        <f t="shared" si="181"/>
        <v>0</v>
      </c>
      <c r="W179" s="11">
        <f t="shared" si="182"/>
        <v>0</v>
      </c>
      <c r="X179" s="11">
        <f t="shared" si="183"/>
        <v>0</v>
      </c>
      <c r="Y179" s="2">
        <f t="shared" si="184"/>
        <v>0</v>
      </c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</row>
    <row r="180" spans="1:57" x14ac:dyDescent="0.2">
      <c r="A180" s="1">
        <f t="shared" si="171"/>
        <v>162</v>
      </c>
      <c r="B180" s="1"/>
      <c r="C180" s="3">
        <v>7530</v>
      </c>
      <c r="D180" s="1"/>
      <c r="E180" s="1"/>
      <c r="F180" s="1" t="s">
        <v>72</v>
      </c>
      <c r="G180" s="165">
        <v>99</v>
      </c>
      <c r="H180" s="11" t="str">
        <f t="shared" si="172"/>
        <v>-</v>
      </c>
      <c r="I180" s="2">
        <f>'O and M Class.'!K$16</f>
        <v>0</v>
      </c>
      <c r="J180" s="11">
        <f t="shared" si="173"/>
        <v>0</v>
      </c>
      <c r="K180" s="11">
        <f t="shared" si="185"/>
        <v>0</v>
      </c>
      <c r="L180" s="11">
        <f t="shared" si="186"/>
        <v>0</v>
      </c>
      <c r="M180" s="11">
        <f t="shared" si="187"/>
        <v>0</v>
      </c>
      <c r="N180" s="11">
        <f t="shared" si="188"/>
        <v>0</v>
      </c>
      <c r="O180" s="11">
        <f t="shared" si="174"/>
        <v>0</v>
      </c>
      <c r="P180" s="11">
        <f t="shared" si="175"/>
        <v>0</v>
      </c>
      <c r="Q180" s="11">
        <f t="shared" si="176"/>
        <v>0</v>
      </c>
      <c r="R180" s="11">
        <f t="shared" si="177"/>
        <v>0</v>
      </c>
      <c r="S180" s="11">
        <f t="shared" si="178"/>
        <v>0</v>
      </c>
      <c r="T180" s="11">
        <f t="shared" si="179"/>
        <v>0</v>
      </c>
      <c r="U180" s="11">
        <f t="shared" si="180"/>
        <v>0</v>
      </c>
      <c r="V180" s="11">
        <f t="shared" si="181"/>
        <v>0</v>
      </c>
      <c r="W180" s="11">
        <f t="shared" si="182"/>
        <v>0</v>
      </c>
      <c r="X180" s="11">
        <f t="shared" si="183"/>
        <v>0</v>
      </c>
      <c r="Y180" s="2">
        <f t="shared" si="184"/>
        <v>0</v>
      </c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 x14ac:dyDescent="0.2">
      <c r="A181" s="1">
        <f t="shared" si="171"/>
        <v>163</v>
      </c>
      <c r="B181" s="1"/>
      <c r="C181" s="3">
        <v>7540</v>
      </c>
      <c r="D181" s="1"/>
      <c r="E181" s="1"/>
      <c r="F181" s="1" t="s">
        <v>73</v>
      </c>
      <c r="G181" s="165">
        <v>99</v>
      </c>
      <c r="H181" s="11" t="str">
        <f t="shared" si="172"/>
        <v>-</v>
      </c>
      <c r="I181" s="2">
        <f>'O and M Class.'!K$17</f>
        <v>0</v>
      </c>
      <c r="J181" s="11">
        <f t="shared" si="173"/>
        <v>0</v>
      </c>
      <c r="K181" s="11">
        <f t="shared" si="185"/>
        <v>0</v>
      </c>
      <c r="L181" s="11">
        <f t="shared" si="186"/>
        <v>0</v>
      </c>
      <c r="M181" s="11">
        <f t="shared" si="187"/>
        <v>0</v>
      </c>
      <c r="N181" s="11">
        <f t="shared" si="188"/>
        <v>0</v>
      </c>
      <c r="O181" s="11">
        <f t="shared" si="174"/>
        <v>0</v>
      </c>
      <c r="P181" s="11">
        <f t="shared" si="175"/>
        <v>0</v>
      </c>
      <c r="Q181" s="11">
        <f t="shared" si="176"/>
        <v>0</v>
      </c>
      <c r="R181" s="11">
        <f t="shared" si="177"/>
        <v>0</v>
      </c>
      <c r="S181" s="11">
        <f t="shared" si="178"/>
        <v>0</v>
      </c>
      <c r="T181" s="11">
        <f t="shared" si="179"/>
        <v>0</v>
      </c>
      <c r="U181" s="11">
        <f t="shared" si="180"/>
        <v>0</v>
      </c>
      <c r="V181" s="11">
        <f t="shared" si="181"/>
        <v>0</v>
      </c>
      <c r="W181" s="11">
        <f t="shared" si="182"/>
        <v>0</v>
      </c>
      <c r="X181" s="11">
        <f t="shared" si="183"/>
        <v>0</v>
      </c>
      <c r="Y181" s="2">
        <f t="shared" si="184"/>
        <v>0</v>
      </c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 x14ac:dyDescent="0.2">
      <c r="A182" s="1">
        <f t="shared" si="171"/>
        <v>164</v>
      </c>
      <c r="B182" s="1"/>
      <c r="C182" s="3">
        <v>7550</v>
      </c>
      <c r="D182" s="1"/>
      <c r="E182" s="1"/>
      <c r="F182" s="1" t="s">
        <v>74</v>
      </c>
      <c r="G182" s="165">
        <v>99</v>
      </c>
      <c r="H182" s="11" t="str">
        <f t="shared" si="172"/>
        <v>-</v>
      </c>
      <c r="I182" s="2">
        <f>'O and M Class.'!K$18</f>
        <v>0</v>
      </c>
      <c r="J182" s="11">
        <f t="shared" si="173"/>
        <v>0</v>
      </c>
      <c r="K182" s="11">
        <f t="shared" si="185"/>
        <v>0</v>
      </c>
      <c r="L182" s="11">
        <f t="shared" si="186"/>
        <v>0</v>
      </c>
      <c r="M182" s="11">
        <f t="shared" si="187"/>
        <v>0</v>
      </c>
      <c r="N182" s="11">
        <f t="shared" si="188"/>
        <v>0</v>
      </c>
      <c r="O182" s="11">
        <f t="shared" si="174"/>
        <v>0</v>
      </c>
      <c r="P182" s="11">
        <f t="shared" si="175"/>
        <v>0</v>
      </c>
      <c r="Q182" s="11">
        <f t="shared" si="176"/>
        <v>0</v>
      </c>
      <c r="R182" s="11">
        <f t="shared" si="177"/>
        <v>0</v>
      </c>
      <c r="S182" s="11">
        <f t="shared" si="178"/>
        <v>0</v>
      </c>
      <c r="T182" s="11">
        <f t="shared" si="179"/>
        <v>0</v>
      </c>
      <c r="U182" s="11">
        <f t="shared" si="180"/>
        <v>0</v>
      </c>
      <c r="V182" s="11">
        <f t="shared" si="181"/>
        <v>0</v>
      </c>
      <c r="W182" s="11">
        <f t="shared" si="182"/>
        <v>0</v>
      </c>
      <c r="X182" s="11">
        <f t="shared" si="183"/>
        <v>0</v>
      </c>
      <c r="Y182" s="2">
        <f t="shared" si="184"/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 x14ac:dyDescent="0.2">
      <c r="A183" s="1">
        <f t="shared" si="171"/>
        <v>165</v>
      </c>
      <c r="B183" s="1"/>
      <c r="C183" s="72">
        <v>7560</v>
      </c>
      <c r="D183" s="1"/>
      <c r="E183" s="1"/>
      <c r="F183" s="1" t="s">
        <v>75</v>
      </c>
      <c r="G183" s="165">
        <v>99</v>
      </c>
      <c r="H183" s="11" t="str">
        <f t="shared" si="172"/>
        <v>-</v>
      </c>
      <c r="I183" s="2">
        <f>'O and M Class.'!K$19</f>
        <v>0</v>
      </c>
      <c r="J183" s="11">
        <f t="shared" si="173"/>
        <v>0</v>
      </c>
      <c r="K183" s="11">
        <f t="shared" si="185"/>
        <v>0</v>
      </c>
      <c r="L183" s="11">
        <f t="shared" si="186"/>
        <v>0</v>
      </c>
      <c r="M183" s="11">
        <f t="shared" si="187"/>
        <v>0</v>
      </c>
      <c r="N183" s="11">
        <f t="shared" si="188"/>
        <v>0</v>
      </c>
      <c r="O183" s="11">
        <f t="shared" si="174"/>
        <v>0</v>
      </c>
      <c r="P183" s="11">
        <f t="shared" si="175"/>
        <v>0</v>
      </c>
      <c r="Q183" s="11">
        <f t="shared" si="176"/>
        <v>0</v>
      </c>
      <c r="R183" s="11">
        <f t="shared" si="177"/>
        <v>0</v>
      </c>
      <c r="S183" s="11">
        <f t="shared" si="178"/>
        <v>0</v>
      </c>
      <c r="T183" s="11">
        <f t="shared" si="179"/>
        <v>0</v>
      </c>
      <c r="U183" s="11">
        <f t="shared" si="180"/>
        <v>0</v>
      </c>
      <c r="V183" s="11">
        <f t="shared" si="181"/>
        <v>0</v>
      </c>
      <c r="W183" s="11">
        <f t="shared" si="182"/>
        <v>0</v>
      </c>
      <c r="X183" s="11">
        <f t="shared" si="183"/>
        <v>0</v>
      </c>
      <c r="Y183" s="2">
        <f t="shared" si="184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 x14ac:dyDescent="0.2">
      <c r="A184" s="1">
        <f t="shared" si="171"/>
        <v>166</v>
      </c>
      <c r="B184" s="1"/>
      <c r="C184" s="3">
        <v>7570</v>
      </c>
      <c r="D184" s="1"/>
      <c r="E184" s="1"/>
      <c r="F184" s="1" t="s">
        <v>76</v>
      </c>
      <c r="G184" s="165">
        <v>99</v>
      </c>
      <c r="H184" s="11" t="str">
        <f t="shared" si="172"/>
        <v>-</v>
      </c>
      <c r="I184" s="2">
        <f>'O and M Class.'!K$20</f>
        <v>0</v>
      </c>
      <c r="J184" s="11">
        <f t="shared" si="173"/>
        <v>0</v>
      </c>
      <c r="K184" s="11">
        <f t="shared" si="185"/>
        <v>0</v>
      </c>
      <c r="L184" s="11">
        <f t="shared" si="186"/>
        <v>0</v>
      </c>
      <c r="M184" s="11">
        <f t="shared" si="187"/>
        <v>0</v>
      </c>
      <c r="N184" s="11">
        <f t="shared" si="188"/>
        <v>0</v>
      </c>
      <c r="O184" s="11">
        <f t="shared" si="174"/>
        <v>0</v>
      </c>
      <c r="P184" s="11">
        <f t="shared" si="175"/>
        <v>0</v>
      </c>
      <c r="Q184" s="11">
        <f t="shared" si="176"/>
        <v>0</v>
      </c>
      <c r="R184" s="11">
        <f t="shared" si="177"/>
        <v>0</v>
      </c>
      <c r="S184" s="11">
        <f t="shared" si="178"/>
        <v>0</v>
      </c>
      <c r="T184" s="11">
        <f t="shared" si="179"/>
        <v>0</v>
      </c>
      <c r="U184" s="11">
        <f t="shared" si="180"/>
        <v>0</v>
      </c>
      <c r="V184" s="11">
        <f t="shared" si="181"/>
        <v>0</v>
      </c>
      <c r="W184" s="11">
        <f t="shared" si="182"/>
        <v>0</v>
      </c>
      <c r="X184" s="11">
        <f t="shared" si="183"/>
        <v>0</v>
      </c>
      <c r="Y184" s="2">
        <f t="shared" si="184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 x14ac:dyDescent="0.2">
      <c r="A185" s="1">
        <f t="shared" si="171"/>
        <v>167</v>
      </c>
      <c r="B185" s="1"/>
      <c r="C185" s="3">
        <v>7590</v>
      </c>
      <c r="D185" s="1"/>
      <c r="E185" s="1"/>
      <c r="F185" s="1" t="s">
        <v>77</v>
      </c>
      <c r="G185" s="165">
        <v>99</v>
      </c>
      <c r="H185" s="11" t="str">
        <f t="shared" si="172"/>
        <v>-</v>
      </c>
      <c r="I185" s="2">
        <f>'O and M Class.'!K$21</f>
        <v>0</v>
      </c>
      <c r="J185" s="11">
        <f t="shared" si="173"/>
        <v>0</v>
      </c>
      <c r="K185" s="11">
        <f t="shared" si="185"/>
        <v>0</v>
      </c>
      <c r="L185" s="11">
        <f t="shared" si="186"/>
        <v>0</v>
      </c>
      <c r="M185" s="11">
        <f t="shared" si="187"/>
        <v>0</v>
      </c>
      <c r="N185" s="11">
        <f t="shared" si="188"/>
        <v>0</v>
      </c>
      <c r="O185" s="11">
        <f t="shared" si="174"/>
        <v>0</v>
      </c>
      <c r="P185" s="11">
        <f t="shared" si="175"/>
        <v>0</v>
      </c>
      <c r="Q185" s="11">
        <f t="shared" si="176"/>
        <v>0</v>
      </c>
      <c r="R185" s="11">
        <f t="shared" si="177"/>
        <v>0</v>
      </c>
      <c r="S185" s="11">
        <f t="shared" si="178"/>
        <v>0</v>
      </c>
      <c r="T185" s="11">
        <f t="shared" si="179"/>
        <v>0</v>
      </c>
      <c r="U185" s="11">
        <f t="shared" si="180"/>
        <v>0</v>
      </c>
      <c r="V185" s="11">
        <f t="shared" si="181"/>
        <v>0</v>
      </c>
      <c r="W185" s="11">
        <f t="shared" si="182"/>
        <v>0</v>
      </c>
      <c r="X185" s="11">
        <f t="shared" si="183"/>
        <v>0</v>
      </c>
      <c r="Y185" s="2">
        <f t="shared" si="184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 x14ac:dyDescent="0.2">
      <c r="A186" s="1">
        <f t="shared" si="171"/>
        <v>168</v>
      </c>
      <c r="B186" s="1"/>
      <c r="C186" s="3"/>
      <c r="D186" s="1"/>
      <c r="E186" s="1" t="s">
        <v>79</v>
      </c>
      <c r="G186" s="166"/>
      <c r="H186" s="11"/>
      <c r="I186" s="2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 x14ac:dyDescent="0.2">
      <c r="A187" s="1">
        <f t="shared" si="171"/>
        <v>169</v>
      </c>
      <c r="B187" s="1"/>
      <c r="C187" s="72">
        <v>7610</v>
      </c>
      <c r="D187" s="1"/>
      <c r="E187" s="1"/>
      <c r="F187" s="1" t="s">
        <v>87</v>
      </c>
      <c r="G187" s="165">
        <v>99</v>
      </c>
      <c r="H187" s="11" t="str">
        <f t="shared" ref="H187:H194" si="189">VLOOKUP($G187,alloc,3)</f>
        <v>-</v>
      </c>
      <c r="I187" s="2">
        <f>'O and M Class.'!K$23</f>
        <v>0</v>
      </c>
      <c r="J187" s="11">
        <f t="shared" si="173"/>
        <v>0</v>
      </c>
      <c r="K187" s="11">
        <f t="shared" ref="K187:K194" si="190">$I187*VLOOKUP($G187,alloc,7)</f>
        <v>0</v>
      </c>
      <c r="L187" s="11">
        <f t="shared" ref="L187:L194" si="191">$I187*VLOOKUP($G187,alloc,8)</f>
        <v>0</v>
      </c>
      <c r="M187" s="11">
        <f t="shared" ref="M187:M194" si="192">$I187*VLOOKUP($G187,alloc,9)</f>
        <v>0</v>
      </c>
      <c r="N187" s="11">
        <f t="shared" ref="N187:N194" si="193">$I187*VLOOKUP($G187,alloc,10)</f>
        <v>0</v>
      </c>
      <c r="O187" s="11">
        <f t="shared" ref="O187:O194" si="194">$I187*VLOOKUP($G187,alloc,11)</f>
        <v>0</v>
      </c>
      <c r="P187" s="11">
        <f t="shared" ref="P187:P194" si="195">$I187*VLOOKUP($G187,alloc,12)</f>
        <v>0</v>
      </c>
      <c r="Q187" s="11">
        <f t="shared" ref="Q187:Q194" si="196">$I187*VLOOKUP($G187,alloc,13)</f>
        <v>0</v>
      </c>
      <c r="R187" s="11">
        <f t="shared" ref="R187:R194" si="197">$I187*VLOOKUP($G187,alloc,14)</f>
        <v>0</v>
      </c>
      <c r="S187" s="11">
        <f t="shared" ref="S187:S194" si="198">$I187*VLOOKUP($G187,alloc,15)</f>
        <v>0</v>
      </c>
      <c r="T187" s="11">
        <f t="shared" ref="T187:T194" si="199">$I187*VLOOKUP($G187,alloc,16)</f>
        <v>0</v>
      </c>
      <c r="U187" s="11">
        <f t="shared" ref="U187:U194" si="200">$I187*VLOOKUP($G187,alloc,17)</f>
        <v>0</v>
      </c>
      <c r="V187" s="11">
        <f t="shared" ref="V187:V194" si="201">$I187*VLOOKUP($G187,alloc,18)</f>
        <v>0</v>
      </c>
      <c r="W187" s="11">
        <f t="shared" ref="W187:W194" si="202">$I187*VLOOKUP($G187,alloc,19)</f>
        <v>0</v>
      </c>
      <c r="X187" s="11">
        <f t="shared" ref="X187:X194" si="203">$I187*VLOOKUP($G187,alloc,20)</f>
        <v>0</v>
      </c>
      <c r="Y187" s="2">
        <f t="shared" ref="Y187:Y195" si="204">SUM(J187:X187)-I187</f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 x14ac:dyDescent="0.2">
      <c r="A188" s="1">
        <f t="shared" si="171"/>
        <v>170</v>
      </c>
      <c r="B188" s="1"/>
      <c r="C188" s="3">
        <v>7620</v>
      </c>
      <c r="D188" s="1"/>
      <c r="E188" s="1"/>
      <c r="F188" s="1" t="s">
        <v>80</v>
      </c>
      <c r="G188" s="165">
        <v>99</v>
      </c>
      <c r="H188" s="11" t="str">
        <f t="shared" si="189"/>
        <v>-</v>
      </c>
      <c r="I188" s="2">
        <f>'O and M Class.'!K$24</f>
        <v>0</v>
      </c>
      <c r="J188" s="11">
        <f t="shared" si="173"/>
        <v>0</v>
      </c>
      <c r="K188" s="11">
        <f t="shared" si="190"/>
        <v>0</v>
      </c>
      <c r="L188" s="11">
        <f t="shared" si="191"/>
        <v>0</v>
      </c>
      <c r="M188" s="11">
        <f t="shared" si="192"/>
        <v>0</v>
      </c>
      <c r="N188" s="11">
        <f t="shared" si="193"/>
        <v>0</v>
      </c>
      <c r="O188" s="11">
        <f t="shared" si="194"/>
        <v>0</v>
      </c>
      <c r="P188" s="11">
        <f t="shared" si="195"/>
        <v>0</v>
      </c>
      <c r="Q188" s="11">
        <f t="shared" si="196"/>
        <v>0</v>
      </c>
      <c r="R188" s="11">
        <f t="shared" si="197"/>
        <v>0</v>
      </c>
      <c r="S188" s="11">
        <f t="shared" si="198"/>
        <v>0</v>
      </c>
      <c r="T188" s="11">
        <f t="shared" si="199"/>
        <v>0</v>
      </c>
      <c r="U188" s="11">
        <f t="shared" si="200"/>
        <v>0</v>
      </c>
      <c r="V188" s="11">
        <f t="shared" si="201"/>
        <v>0</v>
      </c>
      <c r="W188" s="11">
        <f t="shared" si="202"/>
        <v>0</v>
      </c>
      <c r="X188" s="11">
        <f t="shared" si="203"/>
        <v>0</v>
      </c>
      <c r="Y188" s="2">
        <f t="shared" si="204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 x14ac:dyDescent="0.2">
      <c r="A189" s="1">
        <f t="shared" si="171"/>
        <v>171</v>
      </c>
      <c r="B189" s="1"/>
      <c r="C189" s="3">
        <v>7640</v>
      </c>
      <c r="D189" s="1"/>
      <c r="E189" s="1"/>
      <c r="F189" s="1" t="s">
        <v>81</v>
      </c>
      <c r="G189" s="165">
        <v>99</v>
      </c>
      <c r="H189" s="11" t="str">
        <f t="shared" si="189"/>
        <v>-</v>
      </c>
      <c r="I189" s="2">
        <f>'O and M Class.'!K$25</f>
        <v>0</v>
      </c>
      <c r="J189" s="11">
        <f t="shared" si="173"/>
        <v>0</v>
      </c>
      <c r="K189" s="11">
        <f t="shared" si="190"/>
        <v>0</v>
      </c>
      <c r="L189" s="11">
        <f t="shared" si="191"/>
        <v>0</v>
      </c>
      <c r="M189" s="11">
        <f t="shared" si="192"/>
        <v>0</v>
      </c>
      <c r="N189" s="11">
        <f t="shared" si="193"/>
        <v>0</v>
      </c>
      <c r="O189" s="11">
        <f t="shared" si="194"/>
        <v>0</v>
      </c>
      <c r="P189" s="11">
        <f t="shared" si="195"/>
        <v>0</v>
      </c>
      <c r="Q189" s="11">
        <f t="shared" si="196"/>
        <v>0</v>
      </c>
      <c r="R189" s="11">
        <f t="shared" si="197"/>
        <v>0</v>
      </c>
      <c r="S189" s="11">
        <f t="shared" si="198"/>
        <v>0</v>
      </c>
      <c r="T189" s="11">
        <f t="shared" si="199"/>
        <v>0</v>
      </c>
      <c r="U189" s="11">
        <f t="shared" si="200"/>
        <v>0</v>
      </c>
      <c r="V189" s="11">
        <f t="shared" si="201"/>
        <v>0</v>
      </c>
      <c r="W189" s="11">
        <f t="shared" si="202"/>
        <v>0</v>
      </c>
      <c r="X189" s="11">
        <f t="shared" si="203"/>
        <v>0</v>
      </c>
      <c r="Y189" s="2">
        <f t="shared" si="204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 x14ac:dyDescent="0.2">
      <c r="A190" s="1">
        <f t="shared" si="171"/>
        <v>172</v>
      </c>
      <c r="B190" s="1"/>
      <c r="C190" s="3">
        <v>7650</v>
      </c>
      <c r="D190" s="1"/>
      <c r="E190" s="1"/>
      <c r="F190" s="1" t="s">
        <v>82</v>
      </c>
      <c r="G190" s="165">
        <v>99</v>
      </c>
      <c r="H190" s="11" t="str">
        <f t="shared" si="189"/>
        <v>-</v>
      </c>
      <c r="I190" s="2">
        <f>'O and M Class.'!K$26</f>
        <v>0</v>
      </c>
      <c r="J190" s="11">
        <f t="shared" si="173"/>
        <v>0</v>
      </c>
      <c r="K190" s="11">
        <f t="shared" si="190"/>
        <v>0</v>
      </c>
      <c r="L190" s="11">
        <f t="shared" si="191"/>
        <v>0</v>
      </c>
      <c r="M190" s="11">
        <f t="shared" si="192"/>
        <v>0</v>
      </c>
      <c r="N190" s="11">
        <f t="shared" si="193"/>
        <v>0</v>
      </c>
      <c r="O190" s="11">
        <f t="shared" si="194"/>
        <v>0</v>
      </c>
      <c r="P190" s="11">
        <f t="shared" si="195"/>
        <v>0</v>
      </c>
      <c r="Q190" s="11">
        <f t="shared" si="196"/>
        <v>0</v>
      </c>
      <c r="R190" s="11">
        <f t="shared" si="197"/>
        <v>0</v>
      </c>
      <c r="S190" s="11">
        <f t="shared" si="198"/>
        <v>0</v>
      </c>
      <c r="T190" s="11">
        <f t="shared" si="199"/>
        <v>0</v>
      </c>
      <c r="U190" s="11">
        <f t="shared" si="200"/>
        <v>0</v>
      </c>
      <c r="V190" s="11">
        <f t="shared" si="201"/>
        <v>0</v>
      </c>
      <c r="W190" s="11">
        <f t="shared" si="202"/>
        <v>0</v>
      </c>
      <c r="X190" s="11">
        <f t="shared" si="203"/>
        <v>0</v>
      </c>
      <c r="Y190" s="2">
        <f t="shared" si="204"/>
        <v>0</v>
      </c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 x14ac:dyDescent="0.2">
      <c r="A191" s="1">
        <f t="shared" si="171"/>
        <v>173</v>
      </c>
      <c r="B191" s="1"/>
      <c r="C191" s="3">
        <v>7660</v>
      </c>
      <c r="D191" s="1"/>
      <c r="E191" s="1"/>
      <c r="F191" s="1" t="s">
        <v>83</v>
      </c>
      <c r="G191" s="165">
        <v>99</v>
      </c>
      <c r="H191" s="11" t="str">
        <f t="shared" si="189"/>
        <v>-</v>
      </c>
      <c r="I191" s="2">
        <f>'O and M Class.'!K$27</f>
        <v>0</v>
      </c>
      <c r="J191" s="11">
        <f t="shared" si="173"/>
        <v>0</v>
      </c>
      <c r="K191" s="11">
        <f t="shared" si="190"/>
        <v>0</v>
      </c>
      <c r="L191" s="11">
        <f t="shared" si="191"/>
        <v>0</v>
      </c>
      <c r="M191" s="11">
        <f t="shared" si="192"/>
        <v>0</v>
      </c>
      <c r="N191" s="11">
        <f t="shared" si="193"/>
        <v>0</v>
      </c>
      <c r="O191" s="11">
        <f t="shared" si="194"/>
        <v>0</v>
      </c>
      <c r="P191" s="11">
        <f t="shared" si="195"/>
        <v>0</v>
      </c>
      <c r="Q191" s="11">
        <f t="shared" si="196"/>
        <v>0</v>
      </c>
      <c r="R191" s="11">
        <f t="shared" si="197"/>
        <v>0</v>
      </c>
      <c r="S191" s="11">
        <f t="shared" si="198"/>
        <v>0</v>
      </c>
      <c r="T191" s="11">
        <f t="shared" si="199"/>
        <v>0</v>
      </c>
      <c r="U191" s="11">
        <f t="shared" si="200"/>
        <v>0</v>
      </c>
      <c r="V191" s="11">
        <f t="shared" si="201"/>
        <v>0</v>
      </c>
      <c r="W191" s="11">
        <f t="shared" si="202"/>
        <v>0</v>
      </c>
      <c r="X191" s="11">
        <f t="shared" si="203"/>
        <v>0</v>
      </c>
      <c r="Y191" s="2">
        <f t="shared" si="204"/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 x14ac:dyDescent="0.2">
      <c r="A192" s="1">
        <f t="shared" si="171"/>
        <v>174</v>
      </c>
      <c r="B192" s="1"/>
      <c r="C192" s="3">
        <v>7670</v>
      </c>
      <c r="D192" s="1"/>
      <c r="E192" s="1"/>
      <c r="F192" s="1" t="s">
        <v>84</v>
      </c>
      <c r="G192" s="165">
        <v>99</v>
      </c>
      <c r="H192" s="11" t="str">
        <f t="shared" si="189"/>
        <v>-</v>
      </c>
      <c r="I192" s="2">
        <f>'O and M Class.'!K$28</f>
        <v>0</v>
      </c>
      <c r="J192" s="11">
        <f t="shared" si="173"/>
        <v>0</v>
      </c>
      <c r="K192" s="11">
        <f t="shared" si="190"/>
        <v>0</v>
      </c>
      <c r="L192" s="11">
        <f t="shared" si="191"/>
        <v>0</v>
      </c>
      <c r="M192" s="11">
        <f t="shared" si="192"/>
        <v>0</v>
      </c>
      <c r="N192" s="11">
        <f t="shared" si="193"/>
        <v>0</v>
      </c>
      <c r="O192" s="11">
        <f t="shared" si="194"/>
        <v>0</v>
      </c>
      <c r="P192" s="11">
        <f t="shared" si="195"/>
        <v>0</v>
      </c>
      <c r="Q192" s="11">
        <f t="shared" si="196"/>
        <v>0</v>
      </c>
      <c r="R192" s="11">
        <f t="shared" si="197"/>
        <v>0</v>
      </c>
      <c r="S192" s="11">
        <f t="shared" si="198"/>
        <v>0</v>
      </c>
      <c r="T192" s="11">
        <f t="shared" si="199"/>
        <v>0</v>
      </c>
      <c r="U192" s="11">
        <f t="shared" si="200"/>
        <v>0</v>
      </c>
      <c r="V192" s="11">
        <f t="shared" si="201"/>
        <v>0</v>
      </c>
      <c r="W192" s="11">
        <f t="shared" si="202"/>
        <v>0</v>
      </c>
      <c r="X192" s="11">
        <f t="shared" si="203"/>
        <v>0</v>
      </c>
      <c r="Y192" s="2">
        <f t="shared" si="204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 x14ac:dyDescent="0.2">
      <c r="A193" s="1">
        <f t="shared" si="171"/>
        <v>175</v>
      </c>
      <c r="B193" s="1"/>
      <c r="C193" s="3">
        <v>7680</v>
      </c>
      <c r="D193" s="1"/>
      <c r="E193" s="1"/>
      <c r="F193" s="1" t="s">
        <v>85</v>
      </c>
      <c r="G193" s="165">
        <v>99</v>
      </c>
      <c r="H193" s="11" t="str">
        <f t="shared" si="189"/>
        <v>-</v>
      </c>
      <c r="I193" s="2">
        <f>'O and M Class.'!K$29</f>
        <v>0</v>
      </c>
      <c r="J193" s="11">
        <f t="shared" si="173"/>
        <v>0</v>
      </c>
      <c r="K193" s="11">
        <f t="shared" si="190"/>
        <v>0</v>
      </c>
      <c r="L193" s="11">
        <f t="shared" si="191"/>
        <v>0</v>
      </c>
      <c r="M193" s="11">
        <f t="shared" si="192"/>
        <v>0</v>
      </c>
      <c r="N193" s="11">
        <f t="shared" si="193"/>
        <v>0</v>
      </c>
      <c r="O193" s="11">
        <f t="shared" si="194"/>
        <v>0</v>
      </c>
      <c r="P193" s="11">
        <f t="shared" si="195"/>
        <v>0</v>
      </c>
      <c r="Q193" s="11">
        <f t="shared" si="196"/>
        <v>0</v>
      </c>
      <c r="R193" s="11">
        <f t="shared" si="197"/>
        <v>0</v>
      </c>
      <c r="S193" s="11">
        <f t="shared" si="198"/>
        <v>0</v>
      </c>
      <c r="T193" s="11">
        <f t="shared" si="199"/>
        <v>0</v>
      </c>
      <c r="U193" s="11">
        <f t="shared" si="200"/>
        <v>0</v>
      </c>
      <c r="V193" s="11">
        <f t="shared" si="201"/>
        <v>0</v>
      </c>
      <c r="W193" s="11">
        <f t="shared" si="202"/>
        <v>0</v>
      </c>
      <c r="X193" s="11">
        <f t="shared" si="203"/>
        <v>0</v>
      </c>
      <c r="Y193" s="2">
        <f t="shared" si="204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 x14ac:dyDescent="0.2">
      <c r="A194" s="1">
        <f t="shared" si="171"/>
        <v>176</v>
      </c>
      <c r="B194" s="1"/>
      <c r="C194" s="3">
        <v>7690</v>
      </c>
      <c r="D194" s="1"/>
      <c r="E194" s="1"/>
      <c r="F194" s="1" t="s">
        <v>86</v>
      </c>
      <c r="G194" s="165">
        <v>99</v>
      </c>
      <c r="H194" s="11" t="str">
        <f t="shared" si="189"/>
        <v>-</v>
      </c>
      <c r="I194" s="2">
        <f>'O and M Class.'!K$30</f>
        <v>0</v>
      </c>
      <c r="J194" s="11">
        <f t="shared" si="173"/>
        <v>0</v>
      </c>
      <c r="K194" s="11">
        <f t="shared" si="190"/>
        <v>0</v>
      </c>
      <c r="L194" s="11">
        <f t="shared" si="191"/>
        <v>0</v>
      </c>
      <c r="M194" s="11">
        <f t="shared" si="192"/>
        <v>0</v>
      </c>
      <c r="N194" s="11">
        <f t="shared" si="193"/>
        <v>0</v>
      </c>
      <c r="O194" s="11">
        <f t="shared" si="194"/>
        <v>0</v>
      </c>
      <c r="P194" s="11">
        <f t="shared" si="195"/>
        <v>0</v>
      </c>
      <c r="Q194" s="11">
        <f t="shared" si="196"/>
        <v>0</v>
      </c>
      <c r="R194" s="11">
        <f t="shared" si="197"/>
        <v>0</v>
      </c>
      <c r="S194" s="11">
        <f t="shared" si="198"/>
        <v>0</v>
      </c>
      <c r="T194" s="11">
        <f t="shared" si="199"/>
        <v>0</v>
      </c>
      <c r="U194" s="11">
        <f t="shared" si="200"/>
        <v>0</v>
      </c>
      <c r="V194" s="11">
        <f t="shared" si="201"/>
        <v>0</v>
      </c>
      <c r="W194" s="11">
        <f t="shared" si="202"/>
        <v>0</v>
      </c>
      <c r="X194" s="11">
        <f t="shared" si="203"/>
        <v>0</v>
      </c>
      <c r="Y194" s="2">
        <f t="shared" si="204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 x14ac:dyDescent="0.2">
      <c r="A195" s="1">
        <f t="shared" si="171"/>
        <v>177</v>
      </c>
      <c r="B195" s="1"/>
      <c r="C195" s="3"/>
      <c r="D195" s="1" t="s">
        <v>109</v>
      </c>
      <c r="E195" s="1"/>
      <c r="G195" s="165"/>
      <c r="H195" s="11"/>
      <c r="I195" s="2">
        <f>'O and M Class.'!K$31</f>
        <v>0</v>
      </c>
      <c r="J195" s="2">
        <f t="shared" ref="J195:X195" si="205">SUM(J178:J194)</f>
        <v>0</v>
      </c>
      <c r="K195" s="2">
        <f t="shared" si="205"/>
        <v>0</v>
      </c>
      <c r="L195" s="2">
        <f t="shared" si="205"/>
        <v>0</v>
      </c>
      <c r="M195" s="2">
        <f t="shared" si="205"/>
        <v>0</v>
      </c>
      <c r="N195" s="2">
        <f t="shared" si="205"/>
        <v>0</v>
      </c>
      <c r="O195" s="2">
        <f t="shared" si="205"/>
        <v>0</v>
      </c>
      <c r="P195" s="2">
        <f t="shared" si="205"/>
        <v>0</v>
      </c>
      <c r="Q195" s="2">
        <f t="shared" si="205"/>
        <v>0</v>
      </c>
      <c r="R195" s="2">
        <f t="shared" si="205"/>
        <v>0</v>
      </c>
      <c r="S195" s="2">
        <f t="shared" si="205"/>
        <v>0</v>
      </c>
      <c r="T195" s="2">
        <f t="shared" si="205"/>
        <v>0</v>
      </c>
      <c r="U195" s="2">
        <f t="shared" si="205"/>
        <v>0</v>
      </c>
      <c r="V195" s="2">
        <f t="shared" si="205"/>
        <v>0</v>
      </c>
      <c r="W195" s="2">
        <f t="shared" si="205"/>
        <v>0</v>
      </c>
      <c r="X195" s="2">
        <f t="shared" si="205"/>
        <v>0</v>
      </c>
      <c r="Y195" s="2">
        <f t="shared" si="204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 x14ac:dyDescent="0.2">
      <c r="A196" s="1">
        <f t="shared" si="171"/>
        <v>178</v>
      </c>
      <c r="B196" s="1"/>
      <c r="C196" s="3"/>
      <c r="D196" s="1"/>
      <c r="E196" s="1"/>
      <c r="G196" s="165"/>
      <c r="H196" s="11"/>
      <c r="I196" s="2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 x14ac:dyDescent="0.2">
      <c r="A197" s="1">
        <f t="shared" si="171"/>
        <v>179</v>
      </c>
      <c r="B197" s="1"/>
      <c r="C197" s="3"/>
      <c r="D197" s="1" t="s">
        <v>111</v>
      </c>
      <c r="E197" s="1"/>
      <c r="G197" s="165"/>
      <c r="H197" s="11"/>
      <c r="I197" s="2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 x14ac:dyDescent="0.2">
      <c r="A198" s="1">
        <f t="shared" si="171"/>
        <v>180</v>
      </c>
      <c r="B198" s="1"/>
      <c r="C198" s="3"/>
      <c r="D198" s="1"/>
      <c r="E198" s="1" t="s">
        <v>70</v>
      </c>
      <c r="G198" s="165"/>
      <c r="H198" s="11"/>
      <c r="I198" s="2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 x14ac:dyDescent="0.2">
      <c r="A199" s="1">
        <f t="shared" si="171"/>
        <v>181</v>
      </c>
      <c r="B199" s="1"/>
      <c r="C199" s="3">
        <v>8001</v>
      </c>
      <c r="D199" s="1"/>
      <c r="E199" s="1"/>
      <c r="F199" s="1" t="s">
        <v>380</v>
      </c>
      <c r="G199" s="165">
        <v>99</v>
      </c>
      <c r="H199" s="11" t="str">
        <f t="shared" ref="H199:H213" si="206">VLOOKUP($G199,alloc,3)</f>
        <v>-</v>
      </c>
      <c r="I199" s="2">
        <f>'O and M Class.'!K35</f>
        <v>0</v>
      </c>
      <c r="J199" s="11">
        <f t="shared" ref="J199:J213" si="207">$I199*VLOOKUP($G199,alloc,6)</f>
        <v>0</v>
      </c>
      <c r="K199" s="11">
        <f t="shared" ref="K199:K213" si="208">$I199*VLOOKUP($G199,alloc,7)</f>
        <v>0</v>
      </c>
      <c r="L199" s="11">
        <f t="shared" ref="L199:L213" si="209">$I199*VLOOKUP($G199,alloc,8)</f>
        <v>0</v>
      </c>
      <c r="M199" s="11">
        <f t="shared" ref="M199:M213" si="210">$I199*VLOOKUP($G199,alloc,9)</f>
        <v>0</v>
      </c>
      <c r="N199" s="11">
        <f t="shared" ref="N199:N213" si="211">$I199*VLOOKUP($G199,alloc,10)</f>
        <v>0</v>
      </c>
      <c r="O199" s="11">
        <f t="shared" ref="O199:O213" si="212">$I199*VLOOKUP($G199,alloc,11)</f>
        <v>0</v>
      </c>
      <c r="P199" s="11">
        <f t="shared" ref="P199:P213" si="213">$I199*VLOOKUP($G199,alloc,12)</f>
        <v>0</v>
      </c>
      <c r="Q199" s="11">
        <f t="shared" ref="Q199:Q213" si="214">$I199*VLOOKUP($G199,alloc,13)</f>
        <v>0</v>
      </c>
      <c r="R199" s="11">
        <f t="shared" ref="R199:R213" si="215">$I199*VLOOKUP($G199,alloc,14)</f>
        <v>0</v>
      </c>
      <c r="S199" s="11">
        <f t="shared" ref="S199:S213" si="216">$I199*VLOOKUP($G199,alloc,15)</f>
        <v>0</v>
      </c>
      <c r="T199" s="11">
        <f t="shared" ref="T199:T213" si="217">$I199*VLOOKUP($G199,alloc,16)</f>
        <v>0</v>
      </c>
      <c r="U199" s="11">
        <f t="shared" ref="U199:U213" si="218">$I199*VLOOKUP($G199,alloc,17)</f>
        <v>0</v>
      </c>
      <c r="V199" s="11">
        <f t="shared" ref="V199:V213" si="219">$I199*VLOOKUP($G199,alloc,18)</f>
        <v>0</v>
      </c>
      <c r="W199" s="11">
        <f t="shared" ref="W199:W213" si="220">$I199*VLOOKUP($G199,alloc,19)</f>
        <v>0</v>
      </c>
      <c r="X199" s="11">
        <f t="shared" ref="X199:X213" si="221">$I199*VLOOKUP($G199,alloc,20)</f>
        <v>0</v>
      </c>
      <c r="Y199" s="2">
        <f>SUM(J199:X199)-I199</f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 x14ac:dyDescent="0.2">
      <c r="A200" s="1">
        <f t="shared" si="171"/>
        <v>182</v>
      </c>
      <c r="B200" s="1"/>
      <c r="C200" s="3">
        <v>8010</v>
      </c>
      <c r="D200" s="1"/>
      <c r="E200" s="1"/>
      <c r="F200" s="67" t="s">
        <v>551</v>
      </c>
      <c r="G200" s="165">
        <v>99</v>
      </c>
      <c r="H200" s="11" t="str">
        <f t="shared" si="206"/>
        <v>-</v>
      </c>
      <c r="I200" s="2">
        <f>'O and M Class.'!K36</f>
        <v>0</v>
      </c>
      <c r="J200" s="11">
        <f t="shared" si="207"/>
        <v>0</v>
      </c>
      <c r="K200" s="11">
        <f t="shared" si="208"/>
        <v>0</v>
      </c>
      <c r="L200" s="11">
        <f t="shared" si="209"/>
        <v>0</v>
      </c>
      <c r="M200" s="11">
        <f t="shared" si="210"/>
        <v>0</v>
      </c>
      <c r="N200" s="11">
        <f t="shared" si="211"/>
        <v>0</v>
      </c>
      <c r="O200" s="11">
        <f t="shared" si="212"/>
        <v>0</v>
      </c>
      <c r="P200" s="11">
        <f t="shared" si="213"/>
        <v>0</v>
      </c>
      <c r="Q200" s="11">
        <f t="shared" si="214"/>
        <v>0</v>
      </c>
      <c r="R200" s="11">
        <f t="shared" si="215"/>
        <v>0</v>
      </c>
      <c r="S200" s="11">
        <f t="shared" si="216"/>
        <v>0</v>
      </c>
      <c r="T200" s="11">
        <f t="shared" si="217"/>
        <v>0</v>
      </c>
      <c r="U200" s="11">
        <f t="shared" si="218"/>
        <v>0</v>
      </c>
      <c r="V200" s="11">
        <f t="shared" si="219"/>
        <v>0</v>
      </c>
      <c r="W200" s="11">
        <f t="shared" si="220"/>
        <v>0</v>
      </c>
      <c r="X200" s="11">
        <f t="shared" si="221"/>
        <v>0</v>
      </c>
      <c r="Y200" s="2">
        <f>SUM(J200:X200)-I200</f>
        <v>0</v>
      </c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 x14ac:dyDescent="0.2">
      <c r="A201" s="1">
        <f t="shared" si="171"/>
        <v>183</v>
      </c>
      <c r="B201" s="1"/>
      <c r="C201" s="3">
        <v>8040</v>
      </c>
      <c r="D201" s="1"/>
      <c r="E201" s="1"/>
      <c r="F201" s="1" t="s">
        <v>552</v>
      </c>
      <c r="G201" s="165">
        <v>99</v>
      </c>
      <c r="H201" s="11" t="str">
        <f t="shared" si="206"/>
        <v>-</v>
      </c>
      <c r="I201" s="2">
        <f>'O and M Class.'!K37</f>
        <v>0</v>
      </c>
      <c r="J201" s="11">
        <f t="shared" si="207"/>
        <v>0</v>
      </c>
      <c r="K201" s="11">
        <f t="shared" si="208"/>
        <v>0</v>
      </c>
      <c r="L201" s="11">
        <f t="shared" si="209"/>
        <v>0</v>
      </c>
      <c r="M201" s="11">
        <f t="shared" si="210"/>
        <v>0</v>
      </c>
      <c r="N201" s="11">
        <f t="shared" si="211"/>
        <v>0</v>
      </c>
      <c r="O201" s="11">
        <f t="shared" si="212"/>
        <v>0</v>
      </c>
      <c r="P201" s="11">
        <f t="shared" si="213"/>
        <v>0</v>
      </c>
      <c r="Q201" s="11">
        <f t="shared" si="214"/>
        <v>0</v>
      </c>
      <c r="R201" s="11">
        <f t="shared" si="215"/>
        <v>0</v>
      </c>
      <c r="S201" s="11">
        <f t="shared" si="216"/>
        <v>0</v>
      </c>
      <c r="T201" s="11">
        <f t="shared" si="217"/>
        <v>0</v>
      </c>
      <c r="U201" s="11">
        <f t="shared" si="218"/>
        <v>0</v>
      </c>
      <c r="V201" s="11">
        <f t="shared" si="219"/>
        <v>0</v>
      </c>
      <c r="W201" s="11">
        <f t="shared" si="220"/>
        <v>0</v>
      </c>
      <c r="X201" s="11">
        <f t="shared" si="221"/>
        <v>0</v>
      </c>
      <c r="Y201" s="2">
        <f t="shared" ref="Y201:Y210" si="222">SUM(J201:X201)-I201</f>
        <v>0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 x14ac:dyDescent="0.2">
      <c r="A202" s="1">
        <f t="shared" si="171"/>
        <v>184</v>
      </c>
      <c r="B202" s="1"/>
      <c r="C202" s="3">
        <v>8050</v>
      </c>
      <c r="D202" s="1"/>
      <c r="E202" s="1"/>
      <c r="F202" s="1" t="s">
        <v>553</v>
      </c>
      <c r="G202" s="165">
        <v>99</v>
      </c>
      <c r="H202" s="11" t="str">
        <f t="shared" si="206"/>
        <v>-</v>
      </c>
      <c r="I202" s="2">
        <f>'O and M Class.'!K38</f>
        <v>0</v>
      </c>
      <c r="J202" s="11">
        <f t="shared" si="207"/>
        <v>0</v>
      </c>
      <c r="K202" s="11">
        <f t="shared" si="208"/>
        <v>0</v>
      </c>
      <c r="L202" s="11">
        <f t="shared" si="209"/>
        <v>0</v>
      </c>
      <c r="M202" s="11">
        <f t="shared" si="210"/>
        <v>0</v>
      </c>
      <c r="N202" s="11">
        <f t="shared" si="211"/>
        <v>0</v>
      </c>
      <c r="O202" s="11">
        <f t="shared" si="212"/>
        <v>0</v>
      </c>
      <c r="P202" s="11">
        <f t="shared" si="213"/>
        <v>0</v>
      </c>
      <c r="Q202" s="11">
        <f t="shared" si="214"/>
        <v>0</v>
      </c>
      <c r="R202" s="11">
        <f t="shared" si="215"/>
        <v>0</v>
      </c>
      <c r="S202" s="11">
        <f t="shared" si="216"/>
        <v>0</v>
      </c>
      <c r="T202" s="11">
        <f t="shared" si="217"/>
        <v>0</v>
      </c>
      <c r="U202" s="11">
        <f t="shared" si="218"/>
        <v>0</v>
      </c>
      <c r="V202" s="11">
        <f t="shared" si="219"/>
        <v>0</v>
      </c>
      <c r="W202" s="11">
        <f t="shared" si="220"/>
        <v>0</v>
      </c>
      <c r="X202" s="11">
        <f t="shared" si="221"/>
        <v>0</v>
      </c>
      <c r="Y202" s="2">
        <f t="shared" si="222"/>
        <v>0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 x14ac:dyDescent="0.2">
      <c r="A203" s="1">
        <f t="shared" si="171"/>
        <v>185</v>
      </c>
      <c r="B203" s="1"/>
      <c r="C203" s="3">
        <v>8051</v>
      </c>
      <c r="D203" s="1"/>
      <c r="E203" s="1"/>
      <c r="F203" s="1" t="s">
        <v>554</v>
      </c>
      <c r="G203" s="165">
        <v>99</v>
      </c>
      <c r="H203" s="11" t="str">
        <f t="shared" si="206"/>
        <v>-</v>
      </c>
      <c r="I203" s="2">
        <f>'O and M Class.'!K39</f>
        <v>0</v>
      </c>
      <c r="J203" s="11">
        <f t="shared" si="207"/>
        <v>0</v>
      </c>
      <c r="K203" s="11">
        <f t="shared" si="208"/>
        <v>0</v>
      </c>
      <c r="L203" s="11">
        <f t="shared" si="209"/>
        <v>0</v>
      </c>
      <c r="M203" s="11">
        <f t="shared" si="210"/>
        <v>0</v>
      </c>
      <c r="N203" s="11">
        <f t="shared" si="211"/>
        <v>0</v>
      </c>
      <c r="O203" s="11">
        <f t="shared" si="212"/>
        <v>0</v>
      </c>
      <c r="P203" s="11">
        <f t="shared" si="213"/>
        <v>0</v>
      </c>
      <c r="Q203" s="11">
        <f t="shared" si="214"/>
        <v>0</v>
      </c>
      <c r="R203" s="11">
        <f t="shared" si="215"/>
        <v>0</v>
      </c>
      <c r="S203" s="11">
        <f t="shared" si="216"/>
        <v>0</v>
      </c>
      <c r="T203" s="11">
        <f t="shared" si="217"/>
        <v>0</v>
      </c>
      <c r="U203" s="11">
        <f t="shared" si="218"/>
        <v>0</v>
      </c>
      <c r="V203" s="11">
        <f t="shared" si="219"/>
        <v>0</v>
      </c>
      <c r="W203" s="11">
        <f t="shared" si="220"/>
        <v>0</v>
      </c>
      <c r="X203" s="11">
        <f t="shared" si="221"/>
        <v>0</v>
      </c>
      <c r="Y203" s="2">
        <f t="shared" si="222"/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 x14ac:dyDescent="0.2">
      <c r="A204" s="1">
        <f t="shared" si="171"/>
        <v>186</v>
      </c>
      <c r="B204" s="1"/>
      <c r="C204" s="3">
        <v>8052</v>
      </c>
      <c r="D204" s="1"/>
      <c r="E204" s="1"/>
      <c r="F204" s="1" t="s">
        <v>382</v>
      </c>
      <c r="G204" s="165">
        <v>99</v>
      </c>
      <c r="H204" s="11" t="str">
        <f t="shared" si="206"/>
        <v>-</v>
      </c>
      <c r="I204" s="2">
        <f>'O and M Class.'!K40</f>
        <v>0</v>
      </c>
      <c r="J204" s="11">
        <f t="shared" si="207"/>
        <v>0</v>
      </c>
      <c r="K204" s="11">
        <f t="shared" si="208"/>
        <v>0</v>
      </c>
      <c r="L204" s="11">
        <f t="shared" si="209"/>
        <v>0</v>
      </c>
      <c r="M204" s="11">
        <f t="shared" si="210"/>
        <v>0</v>
      </c>
      <c r="N204" s="11">
        <f t="shared" si="211"/>
        <v>0</v>
      </c>
      <c r="O204" s="11">
        <f t="shared" si="212"/>
        <v>0</v>
      </c>
      <c r="P204" s="11">
        <f t="shared" si="213"/>
        <v>0</v>
      </c>
      <c r="Q204" s="11">
        <f t="shared" si="214"/>
        <v>0</v>
      </c>
      <c r="R204" s="11">
        <f t="shared" si="215"/>
        <v>0</v>
      </c>
      <c r="S204" s="11">
        <f t="shared" si="216"/>
        <v>0</v>
      </c>
      <c r="T204" s="11">
        <f t="shared" si="217"/>
        <v>0</v>
      </c>
      <c r="U204" s="11">
        <f t="shared" si="218"/>
        <v>0</v>
      </c>
      <c r="V204" s="11">
        <f t="shared" si="219"/>
        <v>0</v>
      </c>
      <c r="W204" s="11">
        <f t="shared" si="220"/>
        <v>0</v>
      </c>
      <c r="X204" s="11">
        <f t="shared" si="221"/>
        <v>0</v>
      </c>
      <c r="Y204" s="2">
        <f t="shared" si="222"/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 x14ac:dyDescent="0.2">
      <c r="A205" s="1">
        <f t="shared" si="171"/>
        <v>187</v>
      </c>
      <c r="B205" s="1"/>
      <c r="C205" s="3">
        <v>8053</v>
      </c>
      <c r="D205" s="1"/>
      <c r="E205" s="1"/>
      <c r="F205" s="1" t="s">
        <v>383</v>
      </c>
      <c r="G205" s="165">
        <v>99</v>
      </c>
      <c r="H205" s="11" t="str">
        <f t="shared" si="206"/>
        <v>-</v>
      </c>
      <c r="I205" s="2">
        <f>'O and M Class.'!K41</f>
        <v>0</v>
      </c>
      <c r="J205" s="11">
        <f t="shared" si="207"/>
        <v>0</v>
      </c>
      <c r="K205" s="11">
        <f t="shared" si="208"/>
        <v>0</v>
      </c>
      <c r="L205" s="11">
        <f t="shared" si="209"/>
        <v>0</v>
      </c>
      <c r="M205" s="11">
        <f t="shared" si="210"/>
        <v>0</v>
      </c>
      <c r="N205" s="11">
        <f t="shared" si="211"/>
        <v>0</v>
      </c>
      <c r="O205" s="11">
        <f t="shared" si="212"/>
        <v>0</v>
      </c>
      <c r="P205" s="11">
        <f t="shared" si="213"/>
        <v>0</v>
      </c>
      <c r="Q205" s="11">
        <f t="shared" si="214"/>
        <v>0</v>
      </c>
      <c r="R205" s="11">
        <f t="shared" si="215"/>
        <v>0</v>
      </c>
      <c r="S205" s="11">
        <f t="shared" si="216"/>
        <v>0</v>
      </c>
      <c r="T205" s="11">
        <f t="shared" si="217"/>
        <v>0</v>
      </c>
      <c r="U205" s="11">
        <f t="shared" si="218"/>
        <v>0</v>
      </c>
      <c r="V205" s="11">
        <f t="shared" si="219"/>
        <v>0</v>
      </c>
      <c r="W205" s="11">
        <f t="shared" si="220"/>
        <v>0</v>
      </c>
      <c r="X205" s="11">
        <f t="shared" si="221"/>
        <v>0</v>
      </c>
      <c r="Y205" s="2">
        <f t="shared" si="222"/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 x14ac:dyDescent="0.2">
      <c r="A206" s="1">
        <f t="shared" si="171"/>
        <v>188</v>
      </c>
      <c r="B206" s="1"/>
      <c r="C206" s="3">
        <v>8054</v>
      </c>
      <c r="D206" s="1"/>
      <c r="E206" s="1"/>
      <c r="F206" s="1" t="s">
        <v>555</v>
      </c>
      <c r="G206" s="165">
        <v>99</v>
      </c>
      <c r="H206" s="11" t="str">
        <f t="shared" si="206"/>
        <v>-</v>
      </c>
      <c r="I206" s="2">
        <f>'O and M Class.'!K42</f>
        <v>0</v>
      </c>
      <c r="J206" s="11">
        <f t="shared" si="207"/>
        <v>0</v>
      </c>
      <c r="K206" s="11">
        <f t="shared" si="208"/>
        <v>0</v>
      </c>
      <c r="L206" s="11">
        <f t="shared" si="209"/>
        <v>0</v>
      </c>
      <c r="M206" s="11">
        <f t="shared" si="210"/>
        <v>0</v>
      </c>
      <c r="N206" s="11">
        <f t="shared" si="211"/>
        <v>0</v>
      </c>
      <c r="O206" s="11">
        <f t="shared" si="212"/>
        <v>0</v>
      </c>
      <c r="P206" s="11">
        <f t="shared" si="213"/>
        <v>0</v>
      </c>
      <c r="Q206" s="11">
        <f t="shared" si="214"/>
        <v>0</v>
      </c>
      <c r="R206" s="11">
        <f t="shared" si="215"/>
        <v>0</v>
      </c>
      <c r="S206" s="11">
        <f t="shared" si="216"/>
        <v>0</v>
      </c>
      <c r="T206" s="11">
        <f t="shared" si="217"/>
        <v>0</v>
      </c>
      <c r="U206" s="11">
        <f t="shared" si="218"/>
        <v>0</v>
      </c>
      <c r="V206" s="11">
        <f t="shared" si="219"/>
        <v>0</v>
      </c>
      <c r="W206" s="11">
        <f t="shared" si="220"/>
        <v>0</v>
      </c>
      <c r="X206" s="11">
        <f t="shared" si="221"/>
        <v>0</v>
      </c>
      <c r="Y206" s="2">
        <f t="shared" si="222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 x14ac:dyDescent="0.2">
      <c r="A207" s="1">
        <f t="shared" si="171"/>
        <v>189</v>
      </c>
      <c r="B207" s="1"/>
      <c r="C207" s="3">
        <v>8058</v>
      </c>
      <c r="D207" s="1"/>
      <c r="E207" s="1"/>
      <c r="F207" s="1" t="s">
        <v>556</v>
      </c>
      <c r="G207" s="165">
        <v>99</v>
      </c>
      <c r="H207" s="11" t="str">
        <f t="shared" si="206"/>
        <v>-</v>
      </c>
      <c r="I207" s="2">
        <f>'O and M Class.'!K43</f>
        <v>0</v>
      </c>
      <c r="J207" s="11">
        <f t="shared" si="207"/>
        <v>0</v>
      </c>
      <c r="K207" s="11">
        <f t="shared" si="208"/>
        <v>0</v>
      </c>
      <c r="L207" s="11">
        <f t="shared" si="209"/>
        <v>0</v>
      </c>
      <c r="M207" s="11">
        <f t="shared" si="210"/>
        <v>0</v>
      </c>
      <c r="N207" s="11">
        <f t="shared" si="211"/>
        <v>0</v>
      </c>
      <c r="O207" s="11">
        <f t="shared" si="212"/>
        <v>0</v>
      </c>
      <c r="P207" s="11">
        <f t="shared" si="213"/>
        <v>0</v>
      </c>
      <c r="Q207" s="11">
        <f t="shared" si="214"/>
        <v>0</v>
      </c>
      <c r="R207" s="11">
        <f t="shared" si="215"/>
        <v>0</v>
      </c>
      <c r="S207" s="11">
        <f t="shared" si="216"/>
        <v>0</v>
      </c>
      <c r="T207" s="11">
        <f t="shared" si="217"/>
        <v>0</v>
      </c>
      <c r="U207" s="11">
        <f t="shared" si="218"/>
        <v>0</v>
      </c>
      <c r="V207" s="11">
        <f t="shared" si="219"/>
        <v>0</v>
      </c>
      <c r="W207" s="11">
        <f t="shared" si="220"/>
        <v>0</v>
      </c>
      <c r="X207" s="11">
        <f t="shared" si="221"/>
        <v>0</v>
      </c>
      <c r="Y207" s="2">
        <f t="shared" si="222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 x14ac:dyDescent="0.2">
      <c r="A208" s="1">
        <f t="shared" si="171"/>
        <v>190</v>
      </c>
      <c r="B208" s="1"/>
      <c r="C208" s="3">
        <v>8059</v>
      </c>
      <c r="D208" s="1"/>
      <c r="E208" s="1"/>
      <c r="F208" s="1" t="s">
        <v>384</v>
      </c>
      <c r="G208" s="165">
        <v>99</v>
      </c>
      <c r="H208" s="11" t="str">
        <f t="shared" si="206"/>
        <v>-</v>
      </c>
      <c r="I208" s="2">
        <f>'O and M Class.'!K44</f>
        <v>0</v>
      </c>
      <c r="J208" s="11">
        <f t="shared" si="207"/>
        <v>0</v>
      </c>
      <c r="K208" s="11">
        <f t="shared" si="208"/>
        <v>0</v>
      </c>
      <c r="L208" s="11">
        <f t="shared" si="209"/>
        <v>0</v>
      </c>
      <c r="M208" s="11">
        <f t="shared" si="210"/>
        <v>0</v>
      </c>
      <c r="N208" s="11">
        <f t="shared" si="211"/>
        <v>0</v>
      </c>
      <c r="O208" s="11">
        <f t="shared" si="212"/>
        <v>0</v>
      </c>
      <c r="P208" s="11">
        <f t="shared" si="213"/>
        <v>0</v>
      </c>
      <c r="Q208" s="11">
        <f t="shared" si="214"/>
        <v>0</v>
      </c>
      <c r="R208" s="11">
        <f t="shared" si="215"/>
        <v>0</v>
      </c>
      <c r="S208" s="11">
        <f t="shared" si="216"/>
        <v>0</v>
      </c>
      <c r="T208" s="11">
        <f t="shared" si="217"/>
        <v>0</v>
      </c>
      <c r="U208" s="11">
        <f t="shared" si="218"/>
        <v>0</v>
      </c>
      <c r="V208" s="11">
        <f t="shared" si="219"/>
        <v>0</v>
      </c>
      <c r="W208" s="11">
        <f t="shared" si="220"/>
        <v>0</v>
      </c>
      <c r="X208" s="11">
        <f t="shared" si="221"/>
        <v>0</v>
      </c>
      <c r="Y208" s="2">
        <f t="shared" si="222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 x14ac:dyDescent="0.2">
      <c r="A209" s="1">
        <f t="shared" si="171"/>
        <v>191</v>
      </c>
      <c r="B209" s="1"/>
      <c r="C209" s="3">
        <v>8060</v>
      </c>
      <c r="D209" s="1"/>
      <c r="E209" s="1"/>
      <c r="F209" s="1" t="s">
        <v>557</v>
      </c>
      <c r="G209" s="165">
        <v>99</v>
      </c>
      <c r="H209" s="11" t="str">
        <f t="shared" si="206"/>
        <v>-</v>
      </c>
      <c r="I209" s="2">
        <f>'O and M Class.'!K45</f>
        <v>0</v>
      </c>
      <c r="J209" s="11">
        <f t="shared" si="207"/>
        <v>0</v>
      </c>
      <c r="K209" s="11">
        <f t="shared" si="208"/>
        <v>0</v>
      </c>
      <c r="L209" s="11">
        <f t="shared" si="209"/>
        <v>0</v>
      </c>
      <c r="M209" s="11">
        <f t="shared" si="210"/>
        <v>0</v>
      </c>
      <c r="N209" s="11">
        <f t="shared" si="211"/>
        <v>0</v>
      </c>
      <c r="O209" s="11">
        <f t="shared" si="212"/>
        <v>0</v>
      </c>
      <c r="P209" s="11">
        <f t="shared" si="213"/>
        <v>0</v>
      </c>
      <c r="Q209" s="11">
        <f t="shared" si="214"/>
        <v>0</v>
      </c>
      <c r="R209" s="11">
        <f t="shared" si="215"/>
        <v>0</v>
      </c>
      <c r="S209" s="11">
        <f t="shared" si="216"/>
        <v>0</v>
      </c>
      <c r="T209" s="11">
        <f t="shared" si="217"/>
        <v>0</v>
      </c>
      <c r="U209" s="11">
        <f t="shared" si="218"/>
        <v>0</v>
      </c>
      <c r="V209" s="11">
        <f t="shared" si="219"/>
        <v>0</v>
      </c>
      <c r="W209" s="11">
        <f t="shared" si="220"/>
        <v>0</v>
      </c>
      <c r="X209" s="11">
        <f t="shared" si="221"/>
        <v>0</v>
      </c>
      <c r="Y209" s="2">
        <f t="shared" si="222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 x14ac:dyDescent="0.2">
      <c r="A210" s="1">
        <f t="shared" si="171"/>
        <v>192</v>
      </c>
      <c r="B210" s="1"/>
      <c r="C210" s="3">
        <v>8081</v>
      </c>
      <c r="D210" s="1"/>
      <c r="E210" s="1"/>
      <c r="F210" s="1" t="s">
        <v>558</v>
      </c>
      <c r="G210" s="165">
        <v>99</v>
      </c>
      <c r="H210" s="11" t="str">
        <f t="shared" si="206"/>
        <v>-</v>
      </c>
      <c r="I210" s="2">
        <f>'O and M Class.'!K46</f>
        <v>0</v>
      </c>
      <c r="J210" s="11">
        <f t="shared" si="207"/>
        <v>0</v>
      </c>
      <c r="K210" s="11">
        <f t="shared" si="208"/>
        <v>0</v>
      </c>
      <c r="L210" s="11">
        <f t="shared" si="209"/>
        <v>0</v>
      </c>
      <c r="M210" s="11">
        <f t="shared" si="210"/>
        <v>0</v>
      </c>
      <c r="N210" s="11">
        <f t="shared" si="211"/>
        <v>0</v>
      </c>
      <c r="O210" s="11">
        <f t="shared" si="212"/>
        <v>0</v>
      </c>
      <c r="P210" s="11">
        <f t="shared" si="213"/>
        <v>0</v>
      </c>
      <c r="Q210" s="11">
        <f t="shared" si="214"/>
        <v>0</v>
      </c>
      <c r="R210" s="11">
        <f t="shared" si="215"/>
        <v>0</v>
      </c>
      <c r="S210" s="11">
        <f t="shared" si="216"/>
        <v>0</v>
      </c>
      <c r="T210" s="11">
        <f t="shared" si="217"/>
        <v>0</v>
      </c>
      <c r="U210" s="11">
        <f t="shared" si="218"/>
        <v>0</v>
      </c>
      <c r="V210" s="11">
        <f t="shared" si="219"/>
        <v>0</v>
      </c>
      <c r="W210" s="11">
        <f t="shared" si="220"/>
        <v>0</v>
      </c>
      <c r="X210" s="11">
        <f t="shared" si="221"/>
        <v>0</v>
      </c>
      <c r="Y210" s="2">
        <f t="shared" si="222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 x14ac:dyDescent="0.2">
      <c r="A211" s="1">
        <f t="shared" si="171"/>
        <v>193</v>
      </c>
      <c r="B211" s="1"/>
      <c r="C211" s="3">
        <v>8082</v>
      </c>
      <c r="D211" s="1"/>
      <c r="E211" s="1"/>
      <c r="F211" s="1" t="s">
        <v>559</v>
      </c>
      <c r="G211" s="165">
        <v>99</v>
      </c>
      <c r="H211" s="11" t="str">
        <f t="shared" si="206"/>
        <v>-</v>
      </c>
      <c r="I211" s="2">
        <f>'O and M Class.'!K47</f>
        <v>0</v>
      </c>
      <c r="J211" s="11">
        <f t="shared" si="207"/>
        <v>0</v>
      </c>
      <c r="K211" s="11">
        <f t="shared" si="208"/>
        <v>0</v>
      </c>
      <c r="L211" s="11">
        <f t="shared" si="209"/>
        <v>0</v>
      </c>
      <c r="M211" s="11">
        <f t="shared" si="210"/>
        <v>0</v>
      </c>
      <c r="N211" s="11">
        <f t="shared" si="211"/>
        <v>0</v>
      </c>
      <c r="O211" s="11">
        <f t="shared" si="212"/>
        <v>0</v>
      </c>
      <c r="P211" s="11">
        <f t="shared" si="213"/>
        <v>0</v>
      </c>
      <c r="Q211" s="11">
        <f t="shared" si="214"/>
        <v>0</v>
      </c>
      <c r="R211" s="11">
        <f t="shared" si="215"/>
        <v>0</v>
      </c>
      <c r="S211" s="11">
        <f t="shared" si="216"/>
        <v>0</v>
      </c>
      <c r="T211" s="11">
        <f t="shared" si="217"/>
        <v>0</v>
      </c>
      <c r="U211" s="11">
        <f t="shared" si="218"/>
        <v>0</v>
      </c>
      <c r="V211" s="11">
        <f t="shared" si="219"/>
        <v>0</v>
      </c>
      <c r="W211" s="11">
        <f t="shared" si="220"/>
        <v>0</v>
      </c>
      <c r="X211" s="11">
        <f t="shared" si="221"/>
        <v>0</v>
      </c>
      <c r="Y211" s="2">
        <f>SUM(J211:X211)-I211</f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 x14ac:dyDescent="0.2">
      <c r="A212" s="1">
        <f t="shared" si="171"/>
        <v>194</v>
      </c>
      <c r="B212" s="1"/>
      <c r="C212" s="3">
        <v>8120</v>
      </c>
      <c r="D212" s="1"/>
      <c r="E212" s="1"/>
      <c r="F212" s="1" t="s">
        <v>560</v>
      </c>
      <c r="G212" s="165">
        <v>99</v>
      </c>
      <c r="H212" s="11" t="str">
        <f t="shared" si="206"/>
        <v>-</v>
      </c>
      <c r="I212" s="2">
        <f>'O and M Class.'!K48</f>
        <v>0</v>
      </c>
      <c r="J212" s="11">
        <f t="shared" si="207"/>
        <v>0</v>
      </c>
      <c r="K212" s="11">
        <f t="shared" si="208"/>
        <v>0</v>
      </c>
      <c r="L212" s="11">
        <f t="shared" si="209"/>
        <v>0</v>
      </c>
      <c r="M212" s="11">
        <f t="shared" si="210"/>
        <v>0</v>
      </c>
      <c r="N212" s="11">
        <f t="shared" si="211"/>
        <v>0</v>
      </c>
      <c r="O212" s="11">
        <f t="shared" si="212"/>
        <v>0</v>
      </c>
      <c r="P212" s="11">
        <f t="shared" si="213"/>
        <v>0</v>
      </c>
      <c r="Q212" s="11">
        <f t="shared" si="214"/>
        <v>0</v>
      </c>
      <c r="R212" s="11">
        <f t="shared" si="215"/>
        <v>0</v>
      </c>
      <c r="S212" s="11">
        <f t="shared" si="216"/>
        <v>0</v>
      </c>
      <c r="T212" s="11">
        <f t="shared" si="217"/>
        <v>0</v>
      </c>
      <c r="U212" s="11">
        <f t="shared" si="218"/>
        <v>0</v>
      </c>
      <c r="V212" s="11">
        <f t="shared" si="219"/>
        <v>0</v>
      </c>
      <c r="W212" s="11">
        <f t="shared" si="220"/>
        <v>0</v>
      </c>
      <c r="X212" s="11">
        <f t="shared" si="221"/>
        <v>0</v>
      </c>
      <c r="Y212" s="2">
        <f>SUM(J212:X212)-I212</f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 x14ac:dyDescent="0.2">
      <c r="A213" s="1">
        <f t="shared" si="171"/>
        <v>195</v>
      </c>
      <c r="B213" s="1"/>
      <c r="C213" s="3">
        <v>8580</v>
      </c>
      <c r="D213" s="1"/>
      <c r="E213" s="1"/>
      <c r="F213" s="1" t="s">
        <v>466</v>
      </c>
      <c r="G213" s="165">
        <v>99</v>
      </c>
      <c r="H213" s="11" t="str">
        <f t="shared" si="206"/>
        <v>-</v>
      </c>
      <c r="I213" s="2">
        <f>'O and M Class.'!K49</f>
        <v>0</v>
      </c>
      <c r="J213" s="11">
        <f t="shared" si="207"/>
        <v>0</v>
      </c>
      <c r="K213" s="11">
        <f t="shared" si="208"/>
        <v>0</v>
      </c>
      <c r="L213" s="11">
        <f t="shared" si="209"/>
        <v>0</v>
      </c>
      <c r="M213" s="11">
        <f t="shared" si="210"/>
        <v>0</v>
      </c>
      <c r="N213" s="11">
        <f t="shared" si="211"/>
        <v>0</v>
      </c>
      <c r="O213" s="11">
        <f t="shared" si="212"/>
        <v>0</v>
      </c>
      <c r="P213" s="11">
        <f t="shared" si="213"/>
        <v>0</v>
      </c>
      <c r="Q213" s="11">
        <f t="shared" si="214"/>
        <v>0</v>
      </c>
      <c r="R213" s="11">
        <f t="shared" si="215"/>
        <v>0</v>
      </c>
      <c r="S213" s="11">
        <f t="shared" si="216"/>
        <v>0</v>
      </c>
      <c r="T213" s="11">
        <f t="shared" si="217"/>
        <v>0</v>
      </c>
      <c r="U213" s="11">
        <f t="shared" si="218"/>
        <v>0</v>
      </c>
      <c r="V213" s="11">
        <f t="shared" si="219"/>
        <v>0</v>
      </c>
      <c r="W213" s="11">
        <f t="shared" si="220"/>
        <v>0</v>
      </c>
      <c r="X213" s="11">
        <f t="shared" si="221"/>
        <v>0</v>
      </c>
      <c r="Y213" s="2">
        <f>SUM(J213:X213)-I213</f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 x14ac:dyDescent="0.2">
      <c r="A214" s="1">
        <f t="shared" si="171"/>
        <v>196</v>
      </c>
      <c r="B214" s="1"/>
      <c r="C214" s="3"/>
      <c r="D214" s="1"/>
      <c r="E214" s="1" t="s">
        <v>79</v>
      </c>
      <c r="G214" s="16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 x14ac:dyDescent="0.2">
      <c r="A215" s="1">
        <f t="shared" si="171"/>
        <v>197</v>
      </c>
      <c r="B215" s="1"/>
      <c r="C215" s="3">
        <v>8350</v>
      </c>
      <c r="D215" s="1"/>
      <c r="E215" s="1"/>
      <c r="F215" s="1" t="s">
        <v>104</v>
      </c>
      <c r="G215" s="165">
        <v>99</v>
      </c>
      <c r="H215" s="11" t="str">
        <f>VLOOKUP($G215,alloc,3)</f>
        <v>-</v>
      </c>
      <c r="I215" s="2">
        <f>'O and M Class.'!K$51</f>
        <v>0</v>
      </c>
      <c r="J215" s="11">
        <f>$I215*VLOOKUP($G215,alloc,6)</f>
        <v>0</v>
      </c>
      <c r="K215" s="11">
        <f>$I215*VLOOKUP($G215,alloc,7)</f>
        <v>0</v>
      </c>
      <c r="L215" s="11">
        <f>$I215*VLOOKUP($G215,alloc,8)</f>
        <v>0</v>
      </c>
      <c r="M215" s="11">
        <f>$I215*VLOOKUP($G215,alloc,9)</f>
        <v>0</v>
      </c>
      <c r="N215" s="11">
        <f>$I215*VLOOKUP($G215,alloc,10)</f>
        <v>0</v>
      </c>
      <c r="O215" s="11">
        <f>$I215*VLOOKUP($G215,alloc,11)</f>
        <v>0</v>
      </c>
      <c r="P215" s="11">
        <f>$I215*VLOOKUP($G215,alloc,12)</f>
        <v>0</v>
      </c>
      <c r="Q215" s="11">
        <f>$I215*VLOOKUP($G215,alloc,13)</f>
        <v>0</v>
      </c>
      <c r="R215" s="11">
        <f>$I215*VLOOKUP($G215,alloc,14)</f>
        <v>0</v>
      </c>
      <c r="S215" s="11">
        <f>$I215*VLOOKUP($G215,alloc,15)</f>
        <v>0</v>
      </c>
      <c r="T215" s="11">
        <f>$I215*VLOOKUP($G215,alloc,16)</f>
        <v>0</v>
      </c>
      <c r="U215" s="11">
        <f>$I215*VLOOKUP($G215,alloc,17)</f>
        <v>0</v>
      </c>
      <c r="V215" s="11">
        <f>$I215*VLOOKUP($G215,alloc,18)</f>
        <v>0</v>
      </c>
      <c r="W215" s="11">
        <f>$I215*VLOOKUP($G215,alloc,19)</f>
        <v>0</v>
      </c>
      <c r="X215" s="11">
        <f>$I215*VLOOKUP($G215,alloc,20)</f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 x14ac:dyDescent="0.2">
      <c r="A216" s="1">
        <f t="shared" si="171"/>
        <v>198</v>
      </c>
      <c r="B216" s="1"/>
      <c r="C216" s="3"/>
      <c r="D216" s="1" t="s">
        <v>67</v>
      </c>
      <c r="E216" s="1"/>
      <c r="G216" s="165"/>
      <c r="H216" s="11"/>
      <c r="I216" s="2">
        <f>'O and M Class.'!K$52</f>
        <v>0</v>
      </c>
      <c r="J216" s="2">
        <f t="shared" ref="J216:X216" si="223">SUM(J199:J215)</f>
        <v>0</v>
      </c>
      <c r="K216" s="2">
        <f t="shared" si="223"/>
        <v>0</v>
      </c>
      <c r="L216" s="2">
        <f t="shared" si="223"/>
        <v>0</v>
      </c>
      <c r="M216" s="2">
        <f t="shared" si="223"/>
        <v>0</v>
      </c>
      <c r="N216" s="2">
        <f t="shared" si="223"/>
        <v>0</v>
      </c>
      <c r="O216" s="2">
        <f t="shared" si="223"/>
        <v>0</v>
      </c>
      <c r="P216" s="2">
        <f t="shared" si="223"/>
        <v>0</v>
      </c>
      <c r="Q216" s="2">
        <f t="shared" si="223"/>
        <v>0</v>
      </c>
      <c r="R216" s="2">
        <f t="shared" si="223"/>
        <v>0</v>
      </c>
      <c r="S216" s="2">
        <f t="shared" si="223"/>
        <v>0</v>
      </c>
      <c r="T216" s="2">
        <f t="shared" si="223"/>
        <v>0</v>
      </c>
      <c r="U216" s="2">
        <f t="shared" si="223"/>
        <v>0</v>
      </c>
      <c r="V216" s="2">
        <f t="shared" si="223"/>
        <v>0</v>
      </c>
      <c r="W216" s="2">
        <f t="shared" si="223"/>
        <v>0</v>
      </c>
      <c r="X216" s="2">
        <f t="shared" si="223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 x14ac:dyDescent="0.2">
      <c r="A217" s="1">
        <f t="shared" si="171"/>
        <v>199</v>
      </c>
      <c r="C217" s="73"/>
      <c r="G217" s="165"/>
      <c r="H217" s="11"/>
      <c r="I217" s="2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 x14ac:dyDescent="0.2">
      <c r="A218" s="1">
        <f t="shared" si="171"/>
        <v>200</v>
      </c>
      <c r="B218" s="1"/>
      <c r="C218" s="3"/>
      <c r="D218" s="1" t="s">
        <v>112</v>
      </c>
      <c r="E218" s="1"/>
      <c r="G218" s="165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 x14ac:dyDescent="0.2">
      <c r="A219" s="1">
        <f t="shared" si="171"/>
        <v>201</v>
      </c>
      <c r="B219" s="1"/>
      <c r="C219" s="3"/>
      <c r="D219" s="1"/>
      <c r="E219" s="1" t="s">
        <v>70</v>
      </c>
      <c r="G219" s="165"/>
      <c r="H219" s="11"/>
      <c r="I219" s="2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 x14ac:dyDescent="0.2">
      <c r="A220" s="1">
        <f t="shared" si="171"/>
        <v>202</v>
      </c>
      <c r="B220" s="1"/>
      <c r="C220" s="72">
        <v>8140</v>
      </c>
      <c r="D220" s="1"/>
      <c r="E220" s="1"/>
      <c r="F220" s="1" t="s">
        <v>561</v>
      </c>
      <c r="G220" s="165">
        <v>3</v>
      </c>
      <c r="H220" s="11" t="str">
        <f t="shared" ref="H220:H229" si="224">VLOOKUP($G220,alloc,3)</f>
        <v>Peak Day</v>
      </c>
      <c r="I220" s="2">
        <f>'O and M Class.'!K$56</f>
        <v>0</v>
      </c>
      <c r="J220" s="11">
        <f t="shared" ref="J220:J229" si="225">$I220*VLOOKUP($G220,alloc,6)</f>
        <v>0</v>
      </c>
      <c r="K220" s="11">
        <f t="shared" ref="K220:K229" si="226">$I220*VLOOKUP($G220,alloc,7)</f>
        <v>0</v>
      </c>
      <c r="L220" s="11">
        <f t="shared" ref="L220:L229" si="227">$I220*VLOOKUP($G220,alloc,8)</f>
        <v>0</v>
      </c>
      <c r="M220" s="11">
        <f t="shared" ref="M220:M229" si="228">$I220*VLOOKUP($G220,alloc,9)</f>
        <v>0</v>
      </c>
      <c r="N220" s="11">
        <f t="shared" ref="N220:N229" si="229">$I220*VLOOKUP($G220,alloc,10)</f>
        <v>0</v>
      </c>
      <c r="O220" s="11">
        <f t="shared" ref="O220:O229" si="230">$I220*VLOOKUP($G220,alloc,11)</f>
        <v>0</v>
      </c>
      <c r="P220" s="11">
        <f t="shared" ref="P220:P229" si="231">$I220*VLOOKUP($G220,alloc,12)</f>
        <v>0</v>
      </c>
      <c r="Q220" s="11">
        <f t="shared" ref="Q220:Q229" si="232">$I220*VLOOKUP($G220,alloc,13)</f>
        <v>0</v>
      </c>
      <c r="R220" s="11">
        <f t="shared" ref="R220:R229" si="233">$I220*VLOOKUP($G220,alloc,14)</f>
        <v>0</v>
      </c>
      <c r="S220" s="11">
        <f t="shared" ref="S220:S229" si="234">$I220*VLOOKUP($G220,alloc,15)</f>
        <v>0</v>
      </c>
      <c r="T220" s="11">
        <f t="shared" ref="T220:T229" si="235">$I220*VLOOKUP($G220,alloc,16)</f>
        <v>0</v>
      </c>
      <c r="U220" s="11">
        <f t="shared" ref="U220:U229" si="236">$I220*VLOOKUP($G220,alloc,17)</f>
        <v>0</v>
      </c>
      <c r="V220" s="11">
        <f t="shared" ref="V220:V229" si="237">$I220*VLOOKUP($G220,alloc,18)</f>
        <v>0</v>
      </c>
      <c r="W220" s="11">
        <f t="shared" ref="W220:W229" si="238">$I220*VLOOKUP($G220,alloc,19)</f>
        <v>0</v>
      </c>
      <c r="X220" s="11">
        <f t="shared" ref="X220:X229" si="239">$I220*VLOOKUP($G220,alloc,20)</f>
        <v>0</v>
      </c>
      <c r="Y220" s="2">
        <f t="shared" ref="Y220:Y229" si="240"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 x14ac:dyDescent="0.2">
      <c r="A221" s="1">
        <f t="shared" si="171"/>
        <v>203</v>
      </c>
      <c r="B221" s="1"/>
      <c r="C221" s="72">
        <v>8160</v>
      </c>
      <c r="D221" s="1"/>
      <c r="E221" s="1"/>
      <c r="F221" s="1" t="s">
        <v>562</v>
      </c>
      <c r="G221" s="165">
        <v>3</v>
      </c>
      <c r="H221" s="11" t="str">
        <f t="shared" si="224"/>
        <v>Peak Day</v>
      </c>
      <c r="I221" s="2">
        <f>'O and M Class.'!K$57</f>
        <v>145958.62581358154</v>
      </c>
      <c r="J221" s="11">
        <f t="shared" si="225"/>
        <v>65992.926615591801</v>
      </c>
      <c r="K221" s="11">
        <f t="shared" si="226"/>
        <v>37736.053823363931</v>
      </c>
      <c r="L221" s="11">
        <f t="shared" si="227"/>
        <v>1984.824400905989</v>
      </c>
      <c r="M221" s="11">
        <f t="shared" si="228"/>
        <v>21141.110394461728</v>
      </c>
      <c r="N221" s="11">
        <f t="shared" si="229"/>
        <v>19103.71057925807</v>
      </c>
      <c r="O221" s="11">
        <f t="shared" si="230"/>
        <v>0</v>
      </c>
      <c r="P221" s="11">
        <f t="shared" si="231"/>
        <v>0</v>
      </c>
      <c r="Q221" s="11">
        <f t="shared" si="232"/>
        <v>0</v>
      </c>
      <c r="R221" s="11">
        <f t="shared" si="233"/>
        <v>0</v>
      </c>
      <c r="S221" s="11">
        <f t="shared" si="234"/>
        <v>0</v>
      </c>
      <c r="T221" s="11">
        <f t="shared" si="235"/>
        <v>0</v>
      </c>
      <c r="U221" s="11">
        <f t="shared" si="236"/>
        <v>0</v>
      </c>
      <c r="V221" s="11">
        <f t="shared" si="237"/>
        <v>0</v>
      </c>
      <c r="W221" s="11">
        <f t="shared" si="238"/>
        <v>0</v>
      </c>
      <c r="X221" s="11">
        <f t="shared" si="239"/>
        <v>0</v>
      </c>
      <c r="Y221" s="2">
        <f t="shared" si="240"/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 x14ac:dyDescent="0.2">
      <c r="A222" s="1">
        <f t="shared" si="171"/>
        <v>204</v>
      </c>
      <c r="B222" s="1"/>
      <c r="C222" s="72">
        <v>8170</v>
      </c>
      <c r="D222" s="1"/>
      <c r="E222" s="1"/>
      <c r="F222" s="1" t="s">
        <v>563</v>
      </c>
      <c r="G222" s="165">
        <v>3</v>
      </c>
      <c r="H222" s="11" t="str">
        <f t="shared" si="224"/>
        <v>Peak Day</v>
      </c>
      <c r="I222" s="2">
        <f>'O and M Class.'!K$58</f>
        <v>10625.701645647297</v>
      </c>
      <c r="J222" s="11">
        <f t="shared" si="225"/>
        <v>4804.2460322692768</v>
      </c>
      <c r="K222" s="11">
        <f t="shared" si="226"/>
        <v>2747.1624028803535</v>
      </c>
      <c r="L222" s="11">
        <f t="shared" si="227"/>
        <v>144.49404264715423</v>
      </c>
      <c r="M222" s="11">
        <f t="shared" si="228"/>
        <v>1539.0603347838614</v>
      </c>
      <c r="N222" s="11">
        <f t="shared" si="229"/>
        <v>1390.7388330666497</v>
      </c>
      <c r="O222" s="11">
        <f t="shared" si="230"/>
        <v>0</v>
      </c>
      <c r="P222" s="11">
        <f t="shared" si="231"/>
        <v>0</v>
      </c>
      <c r="Q222" s="11">
        <f t="shared" si="232"/>
        <v>0</v>
      </c>
      <c r="R222" s="11">
        <f t="shared" si="233"/>
        <v>0</v>
      </c>
      <c r="S222" s="11">
        <f t="shared" si="234"/>
        <v>0</v>
      </c>
      <c r="T222" s="11">
        <f t="shared" si="235"/>
        <v>0</v>
      </c>
      <c r="U222" s="11">
        <f t="shared" si="236"/>
        <v>0</v>
      </c>
      <c r="V222" s="11">
        <f t="shared" si="237"/>
        <v>0</v>
      </c>
      <c r="W222" s="11">
        <f t="shared" si="238"/>
        <v>0</v>
      </c>
      <c r="X222" s="11">
        <f t="shared" si="239"/>
        <v>0</v>
      </c>
      <c r="Y222" s="2">
        <f t="shared" si="240"/>
        <v>0</v>
      </c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 x14ac:dyDescent="0.2">
      <c r="A223" s="1">
        <f t="shared" si="171"/>
        <v>205</v>
      </c>
      <c r="B223" s="1"/>
      <c r="C223" s="72">
        <v>8180</v>
      </c>
      <c r="D223" s="1"/>
      <c r="E223" s="1"/>
      <c r="F223" s="1" t="s">
        <v>564</v>
      </c>
      <c r="G223" s="165">
        <v>3</v>
      </c>
      <c r="H223" s="11" t="str">
        <f t="shared" si="224"/>
        <v>Peak Day</v>
      </c>
      <c r="I223" s="2">
        <f>'O and M Class.'!K$59</f>
        <v>12530.188867266403</v>
      </c>
      <c r="J223" s="11">
        <f t="shared" si="225"/>
        <v>5665.3303618598002</v>
      </c>
      <c r="K223" s="11">
        <f t="shared" si="226"/>
        <v>3239.5473640317214</v>
      </c>
      <c r="L223" s="11">
        <f t="shared" si="227"/>
        <v>170.39229078160272</v>
      </c>
      <c r="M223" s="11">
        <f t="shared" si="228"/>
        <v>1814.9123056602871</v>
      </c>
      <c r="N223" s="11">
        <f t="shared" si="229"/>
        <v>1640.0065449329893</v>
      </c>
      <c r="O223" s="11">
        <f t="shared" si="230"/>
        <v>0</v>
      </c>
      <c r="P223" s="11">
        <f t="shared" si="231"/>
        <v>0</v>
      </c>
      <c r="Q223" s="11">
        <f t="shared" si="232"/>
        <v>0</v>
      </c>
      <c r="R223" s="11">
        <f t="shared" si="233"/>
        <v>0</v>
      </c>
      <c r="S223" s="11">
        <f t="shared" si="234"/>
        <v>0</v>
      </c>
      <c r="T223" s="11">
        <f t="shared" si="235"/>
        <v>0</v>
      </c>
      <c r="U223" s="11">
        <f t="shared" si="236"/>
        <v>0</v>
      </c>
      <c r="V223" s="11">
        <f t="shared" si="237"/>
        <v>0</v>
      </c>
      <c r="W223" s="11">
        <f t="shared" si="238"/>
        <v>0</v>
      </c>
      <c r="X223" s="11">
        <f t="shared" si="239"/>
        <v>0</v>
      </c>
      <c r="Y223" s="2">
        <f t="shared" si="240"/>
        <v>0</v>
      </c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 x14ac:dyDescent="0.2">
      <c r="A224" s="1">
        <f t="shared" si="171"/>
        <v>206</v>
      </c>
      <c r="B224" s="1"/>
      <c r="C224" s="72">
        <v>8190</v>
      </c>
      <c r="D224" s="1"/>
      <c r="E224" s="1"/>
      <c r="F224" s="1" t="s">
        <v>565</v>
      </c>
      <c r="G224" s="165">
        <v>3</v>
      </c>
      <c r="H224" s="11" t="str">
        <f t="shared" si="224"/>
        <v>Peak Day</v>
      </c>
      <c r="I224" s="2">
        <f>'O and M Class.'!K$60</f>
        <v>367.65774375058919</v>
      </c>
      <c r="J224" s="11">
        <f t="shared" si="225"/>
        <v>166.23074085374827</v>
      </c>
      <c r="K224" s="11">
        <f t="shared" si="226"/>
        <v>95.054008143846175</v>
      </c>
      <c r="L224" s="11">
        <f t="shared" si="227"/>
        <v>4.9996090118732024</v>
      </c>
      <c r="M224" s="11">
        <f t="shared" si="228"/>
        <v>53.252713943314433</v>
      </c>
      <c r="N224" s="11">
        <f t="shared" si="229"/>
        <v>48.120671797807034</v>
      </c>
      <c r="O224" s="11">
        <f t="shared" si="230"/>
        <v>0</v>
      </c>
      <c r="P224" s="11">
        <f t="shared" si="231"/>
        <v>0</v>
      </c>
      <c r="Q224" s="11">
        <f t="shared" si="232"/>
        <v>0</v>
      </c>
      <c r="R224" s="11">
        <f t="shared" si="233"/>
        <v>0</v>
      </c>
      <c r="S224" s="11">
        <f t="shared" si="234"/>
        <v>0</v>
      </c>
      <c r="T224" s="11">
        <f t="shared" si="235"/>
        <v>0</v>
      </c>
      <c r="U224" s="11">
        <f t="shared" si="236"/>
        <v>0</v>
      </c>
      <c r="V224" s="11">
        <f t="shared" si="237"/>
        <v>0</v>
      </c>
      <c r="W224" s="11">
        <f t="shared" si="238"/>
        <v>0</v>
      </c>
      <c r="X224" s="11">
        <f t="shared" si="239"/>
        <v>0</v>
      </c>
      <c r="Y224" s="2">
        <f t="shared" si="240"/>
        <v>0</v>
      </c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 x14ac:dyDescent="0.2">
      <c r="A225" s="1">
        <f t="shared" si="171"/>
        <v>207</v>
      </c>
      <c r="B225" s="1"/>
      <c r="C225" s="74">
        <v>8200</v>
      </c>
      <c r="D225" s="1"/>
      <c r="E225" s="1"/>
      <c r="F225" s="1" t="s">
        <v>566</v>
      </c>
      <c r="G225" s="165">
        <v>3</v>
      </c>
      <c r="H225" s="11" t="str">
        <f t="shared" si="224"/>
        <v>Peak Day</v>
      </c>
      <c r="I225" s="2">
        <f>'O and M Class.'!K$61</f>
        <v>3090.4347506431222</v>
      </c>
      <c r="J225" s="11">
        <f t="shared" si="225"/>
        <v>1397.292092691715</v>
      </c>
      <c r="K225" s="11">
        <f t="shared" si="226"/>
        <v>798.99910976697822</v>
      </c>
      <c r="L225" s="11">
        <f t="shared" si="227"/>
        <v>42.025404584985587</v>
      </c>
      <c r="M225" s="11">
        <f t="shared" si="228"/>
        <v>447.62837321908773</v>
      </c>
      <c r="N225" s="11">
        <f t="shared" si="229"/>
        <v>404.48977038035525</v>
      </c>
      <c r="O225" s="11">
        <f t="shared" si="230"/>
        <v>0</v>
      </c>
      <c r="P225" s="11">
        <f t="shared" si="231"/>
        <v>0</v>
      </c>
      <c r="Q225" s="11">
        <f t="shared" si="232"/>
        <v>0</v>
      </c>
      <c r="R225" s="11">
        <f t="shared" si="233"/>
        <v>0</v>
      </c>
      <c r="S225" s="11">
        <f t="shared" si="234"/>
        <v>0</v>
      </c>
      <c r="T225" s="11">
        <f t="shared" si="235"/>
        <v>0</v>
      </c>
      <c r="U225" s="11">
        <f t="shared" si="236"/>
        <v>0</v>
      </c>
      <c r="V225" s="11">
        <f t="shared" si="237"/>
        <v>0</v>
      </c>
      <c r="W225" s="11">
        <f t="shared" si="238"/>
        <v>0</v>
      </c>
      <c r="X225" s="11">
        <f t="shared" si="239"/>
        <v>0</v>
      </c>
      <c r="Y225" s="2">
        <f t="shared" si="240"/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 x14ac:dyDescent="0.2">
      <c r="A226" s="1">
        <f t="shared" si="171"/>
        <v>208</v>
      </c>
      <c r="B226" s="1"/>
      <c r="C226" s="74">
        <v>8210</v>
      </c>
      <c r="D226" s="1"/>
      <c r="E226" s="1"/>
      <c r="F226" s="1" t="s">
        <v>567</v>
      </c>
      <c r="G226" s="165">
        <v>3</v>
      </c>
      <c r="H226" s="11" t="str">
        <f t="shared" si="224"/>
        <v>Peak Day</v>
      </c>
      <c r="I226" s="2">
        <f>'O and M Class.'!K$62</f>
        <v>24927.814701787385</v>
      </c>
      <c r="J226" s="11">
        <f t="shared" si="225"/>
        <v>11270.724406539675</v>
      </c>
      <c r="K226" s="11">
        <f t="shared" si="226"/>
        <v>6444.8219626767732</v>
      </c>
      <c r="L226" s="11">
        <f t="shared" si="227"/>
        <v>338.98191768784631</v>
      </c>
      <c r="M226" s="11">
        <f t="shared" si="228"/>
        <v>3610.6237611215938</v>
      </c>
      <c r="N226" s="11">
        <f t="shared" si="229"/>
        <v>3262.6626537614916</v>
      </c>
      <c r="O226" s="11">
        <f t="shared" si="230"/>
        <v>0</v>
      </c>
      <c r="P226" s="11">
        <f t="shared" si="231"/>
        <v>0</v>
      </c>
      <c r="Q226" s="11">
        <f t="shared" si="232"/>
        <v>0</v>
      </c>
      <c r="R226" s="11">
        <f t="shared" si="233"/>
        <v>0</v>
      </c>
      <c r="S226" s="11">
        <f t="shared" si="234"/>
        <v>0</v>
      </c>
      <c r="T226" s="11">
        <f t="shared" si="235"/>
        <v>0</v>
      </c>
      <c r="U226" s="11">
        <f t="shared" si="236"/>
        <v>0</v>
      </c>
      <c r="V226" s="11">
        <f t="shared" si="237"/>
        <v>0</v>
      </c>
      <c r="W226" s="11">
        <f t="shared" si="238"/>
        <v>0</v>
      </c>
      <c r="X226" s="11">
        <f t="shared" si="239"/>
        <v>0</v>
      </c>
      <c r="Y226" s="2">
        <f t="shared" si="240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 x14ac:dyDescent="0.2">
      <c r="A227" s="1">
        <f t="shared" si="171"/>
        <v>209</v>
      </c>
      <c r="B227" s="1"/>
      <c r="C227" s="74">
        <v>8240</v>
      </c>
      <c r="D227" s="1"/>
      <c r="E227" s="1"/>
      <c r="F227" s="1" t="s">
        <v>568</v>
      </c>
      <c r="G227" s="165">
        <v>3</v>
      </c>
      <c r="H227" s="11" t="str">
        <f t="shared" si="224"/>
        <v>Peak Day</v>
      </c>
      <c r="I227" s="2">
        <f>'O and M Class.'!K$63</f>
        <v>0</v>
      </c>
      <c r="J227" s="11">
        <f t="shared" si="225"/>
        <v>0</v>
      </c>
      <c r="K227" s="11">
        <f t="shared" si="226"/>
        <v>0</v>
      </c>
      <c r="L227" s="11">
        <f t="shared" si="227"/>
        <v>0</v>
      </c>
      <c r="M227" s="11">
        <f t="shared" si="228"/>
        <v>0</v>
      </c>
      <c r="N227" s="11">
        <f t="shared" si="229"/>
        <v>0</v>
      </c>
      <c r="O227" s="11">
        <f t="shared" si="230"/>
        <v>0</v>
      </c>
      <c r="P227" s="11">
        <f t="shared" si="231"/>
        <v>0</v>
      </c>
      <c r="Q227" s="11">
        <f t="shared" si="232"/>
        <v>0</v>
      </c>
      <c r="R227" s="11">
        <f t="shared" si="233"/>
        <v>0</v>
      </c>
      <c r="S227" s="11">
        <f t="shared" si="234"/>
        <v>0</v>
      </c>
      <c r="T227" s="11">
        <f t="shared" si="235"/>
        <v>0</v>
      </c>
      <c r="U227" s="11">
        <f t="shared" si="236"/>
        <v>0</v>
      </c>
      <c r="V227" s="11">
        <f t="shared" si="237"/>
        <v>0</v>
      </c>
      <c r="W227" s="11">
        <f t="shared" si="238"/>
        <v>0</v>
      </c>
      <c r="X227" s="11">
        <f t="shared" si="239"/>
        <v>0</v>
      </c>
      <c r="Y227" s="2">
        <f t="shared" si="240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 x14ac:dyDescent="0.2">
      <c r="A228" s="1">
        <f t="shared" si="171"/>
        <v>210</v>
      </c>
      <c r="B228" s="1"/>
      <c r="C228" s="74">
        <v>8250</v>
      </c>
      <c r="D228" s="1"/>
      <c r="E228" s="1"/>
      <c r="F228" s="1" t="s">
        <v>569</v>
      </c>
      <c r="G228" s="165">
        <v>3</v>
      </c>
      <c r="H228" s="11" t="str">
        <f t="shared" si="224"/>
        <v>Peak Day</v>
      </c>
      <c r="I228" s="2">
        <f>'O and M Class.'!K$64</f>
        <v>4381.6014592809697</v>
      </c>
      <c r="J228" s="11">
        <f t="shared" si="225"/>
        <v>1981.073074299888</v>
      </c>
      <c r="K228" s="11">
        <f t="shared" si="226"/>
        <v>1132.8165607090225</v>
      </c>
      <c r="L228" s="11">
        <f t="shared" si="227"/>
        <v>59.583388394829107</v>
      </c>
      <c r="M228" s="11">
        <f t="shared" si="228"/>
        <v>634.64505532891997</v>
      </c>
      <c r="N228" s="11">
        <f t="shared" si="229"/>
        <v>573.48338054830924</v>
      </c>
      <c r="O228" s="11">
        <f t="shared" si="230"/>
        <v>0</v>
      </c>
      <c r="P228" s="11">
        <f t="shared" si="231"/>
        <v>0</v>
      </c>
      <c r="Q228" s="11">
        <f t="shared" si="232"/>
        <v>0</v>
      </c>
      <c r="R228" s="11">
        <f t="shared" si="233"/>
        <v>0</v>
      </c>
      <c r="S228" s="11">
        <f t="shared" si="234"/>
        <v>0</v>
      </c>
      <c r="T228" s="11">
        <f t="shared" si="235"/>
        <v>0</v>
      </c>
      <c r="U228" s="11">
        <f t="shared" si="236"/>
        <v>0</v>
      </c>
      <c r="V228" s="11">
        <f t="shared" si="237"/>
        <v>0</v>
      </c>
      <c r="W228" s="11">
        <f t="shared" si="238"/>
        <v>0</v>
      </c>
      <c r="X228" s="11">
        <f t="shared" si="239"/>
        <v>0</v>
      </c>
      <c r="Y228" s="2">
        <f t="shared" si="240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 x14ac:dyDescent="0.2">
      <c r="A229" s="1">
        <f t="shared" si="171"/>
        <v>211</v>
      </c>
      <c r="B229" s="1"/>
      <c r="C229" s="72">
        <v>8260</v>
      </c>
      <c r="D229" s="1"/>
      <c r="E229" s="1"/>
      <c r="F229" s="1" t="s">
        <v>90</v>
      </c>
      <c r="G229" s="165">
        <v>3</v>
      </c>
      <c r="H229" s="11" t="str">
        <f t="shared" si="224"/>
        <v>Peak Day</v>
      </c>
      <c r="I229" s="2">
        <f>'O and M Class.'!K$65</f>
        <v>0</v>
      </c>
      <c r="J229" s="11">
        <f t="shared" si="225"/>
        <v>0</v>
      </c>
      <c r="K229" s="11">
        <f t="shared" si="226"/>
        <v>0</v>
      </c>
      <c r="L229" s="11">
        <f t="shared" si="227"/>
        <v>0</v>
      </c>
      <c r="M229" s="11">
        <f t="shared" si="228"/>
        <v>0</v>
      </c>
      <c r="N229" s="11">
        <f t="shared" si="229"/>
        <v>0</v>
      </c>
      <c r="O229" s="11">
        <f t="shared" si="230"/>
        <v>0</v>
      </c>
      <c r="P229" s="11">
        <f t="shared" si="231"/>
        <v>0</v>
      </c>
      <c r="Q229" s="11">
        <f t="shared" si="232"/>
        <v>0</v>
      </c>
      <c r="R229" s="11">
        <f t="shared" si="233"/>
        <v>0</v>
      </c>
      <c r="S229" s="11">
        <f t="shared" si="234"/>
        <v>0</v>
      </c>
      <c r="T229" s="11">
        <f t="shared" si="235"/>
        <v>0</v>
      </c>
      <c r="U229" s="11">
        <f t="shared" si="236"/>
        <v>0</v>
      </c>
      <c r="V229" s="11">
        <f t="shared" si="237"/>
        <v>0</v>
      </c>
      <c r="W229" s="11">
        <f t="shared" si="238"/>
        <v>0</v>
      </c>
      <c r="X229" s="11">
        <f t="shared" si="239"/>
        <v>0</v>
      </c>
      <c r="Y229" s="2">
        <f t="shared" si="240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 x14ac:dyDescent="0.2">
      <c r="A230" s="1">
        <f t="shared" si="171"/>
        <v>212</v>
      </c>
      <c r="B230" s="1"/>
      <c r="C230" s="3"/>
      <c r="D230" s="1"/>
      <c r="E230" s="1" t="s">
        <v>79</v>
      </c>
      <c r="G230" s="166"/>
      <c r="H230" s="11"/>
      <c r="I230" s="2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 x14ac:dyDescent="0.2">
      <c r="A231" s="1">
        <f t="shared" si="171"/>
        <v>213</v>
      </c>
      <c r="B231" s="1"/>
      <c r="C231" s="72">
        <v>8300</v>
      </c>
      <c r="D231" s="1"/>
      <c r="E231" s="1"/>
      <c r="F231" s="1" t="s">
        <v>87</v>
      </c>
      <c r="G231" s="165">
        <v>3</v>
      </c>
      <c r="H231" s="11" t="str">
        <f t="shared" ref="H231:H238" si="241">VLOOKUP($G231,alloc,3)</f>
        <v>Peak Day</v>
      </c>
      <c r="I231" s="2">
        <f>'O and M Class.'!K$67</f>
        <v>0</v>
      </c>
      <c r="J231" s="11">
        <f t="shared" ref="J231:J238" si="242">$I231*VLOOKUP($G231,alloc,6)</f>
        <v>0</v>
      </c>
      <c r="K231" s="11">
        <f t="shared" ref="K231:K238" si="243">$I231*VLOOKUP($G231,alloc,7)</f>
        <v>0</v>
      </c>
      <c r="L231" s="11">
        <f t="shared" ref="L231:L238" si="244">$I231*VLOOKUP($G231,alloc,8)</f>
        <v>0</v>
      </c>
      <c r="M231" s="11">
        <f t="shared" ref="M231:M238" si="245">$I231*VLOOKUP($G231,alloc,9)</f>
        <v>0</v>
      </c>
      <c r="N231" s="11">
        <f t="shared" ref="N231:N238" si="246">$I231*VLOOKUP($G231,alloc,10)</f>
        <v>0</v>
      </c>
      <c r="O231" s="11">
        <f t="shared" ref="O231:O238" si="247">$I231*VLOOKUP($G231,alloc,11)</f>
        <v>0</v>
      </c>
      <c r="P231" s="11">
        <f t="shared" ref="P231:P238" si="248">$I231*VLOOKUP($G231,alloc,12)</f>
        <v>0</v>
      </c>
      <c r="Q231" s="11">
        <f t="shared" ref="Q231:Q238" si="249">$I231*VLOOKUP($G231,alloc,13)</f>
        <v>0</v>
      </c>
      <c r="R231" s="11">
        <f t="shared" ref="R231:R238" si="250">$I231*VLOOKUP($G231,alloc,14)</f>
        <v>0</v>
      </c>
      <c r="S231" s="11">
        <f t="shared" ref="S231:S238" si="251">$I231*VLOOKUP($G231,alloc,15)</f>
        <v>0</v>
      </c>
      <c r="T231" s="11">
        <f t="shared" ref="T231:T238" si="252">$I231*VLOOKUP($G231,alloc,16)</f>
        <v>0</v>
      </c>
      <c r="U231" s="11">
        <f t="shared" ref="U231:U238" si="253">$I231*VLOOKUP($G231,alloc,17)</f>
        <v>0</v>
      </c>
      <c r="V231" s="11">
        <f t="shared" ref="V231:V238" si="254">$I231*VLOOKUP($G231,alloc,18)</f>
        <v>0</v>
      </c>
      <c r="W231" s="11">
        <f t="shared" ref="W231:W238" si="255">$I231*VLOOKUP($G231,alloc,19)</f>
        <v>0</v>
      </c>
      <c r="X231" s="11">
        <f t="shared" ref="X231:X238" si="256">$I231*VLOOKUP($G231,alloc,20)</f>
        <v>0</v>
      </c>
      <c r="Y231" s="2">
        <f t="shared" ref="Y231:Y239" si="257">SUM(J231:X231)-I231</f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 x14ac:dyDescent="0.2">
      <c r="A232" s="1">
        <f t="shared" si="171"/>
        <v>214</v>
      </c>
      <c r="B232" s="1"/>
      <c r="C232" s="3">
        <v>8310</v>
      </c>
      <c r="D232" s="1"/>
      <c r="E232" s="1"/>
      <c r="F232" s="1" t="s">
        <v>80</v>
      </c>
      <c r="G232" s="165">
        <v>3</v>
      </c>
      <c r="H232" s="11" t="str">
        <f t="shared" si="241"/>
        <v>Peak Day</v>
      </c>
      <c r="I232" s="2">
        <f>'O and M Class.'!K$68</f>
        <v>6367.8598929675964</v>
      </c>
      <c r="J232" s="11">
        <f t="shared" si="242"/>
        <v>2879.1289879071869</v>
      </c>
      <c r="K232" s="11">
        <f t="shared" si="243"/>
        <v>1646.342601002385</v>
      </c>
      <c r="L232" s="11">
        <f t="shared" si="244"/>
        <v>86.593605733554469</v>
      </c>
      <c r="M232" s="11">
        <f t="shared" si="245"/>
        <v>922.34102796798447</v>
      </c>
      <c r="N232" s="11">
        <f t="shared" si="246"/>
        <v>833.45367035648428</v>
      </c>
      <c r="O232" s="11">
        <f t="shared" si="247"/>
        <v>0</v>
      </c>
      <c r="P232" s="11">
        <f t="shared" si="248"/>
        <v>0</v>
      </c>
      <c r="Q232" s="11">
        <f t="shared" si="249"/>
        <v>0</v>
      </c>
      <c r="R232" s="11">
        <f t="shared" si="250"/>
        <v>0</v>
      </c>
      <c r="S232" s="11">
        <f t="shared" si="251"/>
        <v>0</v>
      </c>
      <c r="T232" s="11">
        <f t="shared" si="252"/>
        <v>0</v>
      </c>
      <c r="U232" s="11">
        <f t="shared" si="253"/>
        <v>0</v>
      </c>
      <c r="V232" s="11">
        <f t="shared" si="254"/>
        <v>0</v>
      </c>
      <c r="W232" s="11">
        <f t="shared" si="255"/>
        <v>0</v>
      </c>
      <c r="X232" s="11">
        <f t="shared" si="256"/>
        <v>0</v>
      </c>
      <c r="Y232" s="2">
        <f t="shared" si="257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 x14ac:dyDescent="0.2">
      <c r="A233" s="1">
        <f t="shared" si="171"/>
        <v>215</v>
      </c>
      <c r="B233" s="1"/>
      <c r="C233" s="3">
        <v>8320</v>
      </c>
      <c r="D233" s="1"/>
      <c r="E233" s="1"/>
      <c r="F233" s="1" t="s">
        <v>91</v>
      </c>
      <c r="G233" s="165">
        <v>3</v>
      </c>
      <c r="H233" s="11" t="str">
        <f t="shared" si="241"/>
        <v>Peak Day</v>
      </c>
      <c r="I233" s="2">
        <f>'O and M Class.'!K$69</f>
        <v>0</v>
      </c>
      <c r="J233" s="11">
        <f t="shared" si="242"/>
        <v>0</v>
      </c>
      <c r="K233" s="11">
        <f t="shared" si="243"/>
        <v>0</v>
      </c>
      <c r="L233" s="11">
        <f t="shared" si="244"/>
        <v>0</v>
      </c>
      <c r="M233" s="11">
        <f t="shared" si="245"/>
        <v>0</v>
      </c>
      <c r="N233" s="11">
        <f t="shared" si="246"/>
        <v>0</v>
      </c>
      <c r="O233" s="11">
        <f t="shared" si="247"/>
        <v>0</v>
      </c>
      <c r="P233" s="11">
        <f t="shared" si="248"/>
        <v>0</v>
      </c>
      <c r="Q233" s="11">
        <f t="shared" si="249"/>
        <v>0</v>
      </c>
      <c r="R233" s="11">
        <f t="shared" si="250"/>
        <v>0</v>
      </c>
      <c r="S233" s="11">
        <f t="shared" si="251"/>
        <v>0</v>
      </c>
      <c r="T233" s="11">
        <f t="shared" si="252"/>
        <v>0</v>
      </c>
      <c r="U233" s="11">
        <f t="shared" si="253"/>
        <v>0</v>
      </c>
      <c r="V233" s="11">
        <f t="shared" si="254"/>
        <v>0</v>
      </c>
      <c r="W233" s="11">
        <f t="shared" si="255"/>
        <v>0</v>
      </c>
      <c r="X233" s="11">
        <f t="shared" si="256"/>
        <v>0</v>
      </c>
      <c r="Y233" s="2">
        <f t="shared" si="257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 x14ac:dyDescent="0.2">
      <c r="A234" s="1">
        <f t="shared" si="171"/>
        <v>216</v>
      </c>
      <c r="B234" s="1"/>
      <c r="C234" s="3">
        <v>8330</v>
      </c>
      <c r="D234" s="1"/>
      <c r="E234" s="1"/>
      <c r="F234" s="1" t="s">
        <v>92</v>
      </c>
      <c r="G234" s="165">
        <v>3</v>
      </c>
      <c r="H234" s="11" t="str">
        <f t="shared" si="241"/>
        <v>Peak Day</v>
      </c>
      <c r="I234" s="2">
        <f>'O and M Class.'!K$70</f>
        <v>0</v>
      </c>
      <c r="J234" s="11">
        <f t="shared" si="242"/>
        <v>0</v>
      </c>
      <c r="K234" s="11">
        <f t="shared" si="243"/>
        <v>0</v>
      </c>
      <c r="L234" s="11">
        <f t="shared" si="244"/>
        <v>0</v>
      </c>
      <c r="M234" s="11">
        <f t="shared" si="245"/>
        <v>0</v>
      </c>
      <c r="N234" s="11">
        <f t="shared" si="246"/>
        <v>0</v>
      </c>
      <c r="O234" s="11">
        <f t="shared" si="247"/>
        <v>0</v>
      </c>
      <c r="P234" s="11">
        <f t="shared" si="248"/>
        <v>0</v>
      </c>
      <c r="Q234" s="11">
        <f t="shared" si="249"/>
        <v>0</v>
      </c>
      <c r="R234" s="11">
        <f t="shared" si="250"/>
        <v>0</v>
      </c>
      <c r="S234" s="11">
        <f t="shared" si="251"/>
        <v>0</v>
      </c>
      <c r="T234" s="11">
        <f t="shared" si="252"/>
        <v>0</v>
      </c>
      <c r="U234" s="11">
        <f t="shared" si="253"/>
        <v>0</v>
      </c>
      <c r="V234" s="11">
        <f t="shared" si="254"/>
        <v>0</v>
      </c>
      <c r="W234" s="11">
        <f t="shared" si="255"/>
        <v>0</v>
      </c>
      <c r="X234" s="11">
        <f t="shared" si="256"/>
        <v>0</v>
      </c>
      <c r="Y234" s="2">
        <f t="shared" si="257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 x14ac:dyDescent="0.2">
      <c r="A235" s="1">
        <f t="shared" si="171"/>
        <v>217</v>
      </c>
      <c r="B235" s="1"/>
      <c r="C235" s="3">
        <v>8340</v>
      </c>
      <c r="D235" s="1"/>
      <c r="E235" s="1"/>
      <c r="F235" s="1" t="s">
        <v>93</v>
      </c>
      <c r="G235" s="165">
        <v>3</v>
      </c>
      <c r="H235" s="11" t="str">
        <f t="shared" si="241"/>
        <v>Peak Day</v>
      </c>
      <c r="I235" s="2">
        <f>'O and M Class.'!K$71</f>
        <v>1665.4905413640042</v>
      </c>
      <c r="J235" s="11">
        <f t="shared" si="242"/>
        <v>753.02569109944136</v>
      </c>
      <c r="K235" s="11">
        <f t="shared" si="243"/>
        <v>430.59490565145791</v>
      </c>
      <c r="L235" s="11">
        <f t="shared" si="244"/>
        <v>22.64824190794624</v>
      </c>
      <c r="M235" s="11">
        <f t="shared" si="245"/>
        <v>241.23493352752502</v>
      </c>
      <c r="N235" s="11">
        <f t="shared" si="246"/>
        <v>217.98676917763351</v>
      </c>
      <c r="O235" s="11">
        <f t="shared" si="247"/>
        <v>0</v>
      </c>
      <c r="P235" s="11">
        <f t="shared" si="248"/>
        <v>0</v>
      </c>
      <c r="Q235" s="11">
        <f t="shared" si="249"/>
        <v>0</v>
      </c>
      <c r="R235" s="11">
        <f t="shared" si="250"/>
        <v>0</v>
      </c>
      <c r="S235" s="11">
        <f t="shared" si="251"/>
        <v>0</v>
      </c>
      <c r="T235" s="11">
        <f t="shared" si="252"/>
        <v>0</v>
      </c>
      <c r="U235" s="11">
        <f t="shared" si="253"/>
        <v>0</v>
      </c>
      <c r="V235" s="11">
        <f t="shared" si="254"/>
        <v>0</v>
      </c>
      <c r="W235" s="11">
        <f t="shared" si="255"/>
        <v>0</v>
      </c>
      <c r="X235" s="11">
        <f t="shared" si="256"/>
        <v>0</v>
      </c>
      <c r="Y235" s="2">
        <f t="shared" si="257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 x14ac:dyDescent="0.2">
      <c r="A236" s="1">
        <f t="shared" si="171"/>
        <v>218</v>
      </c>
      <c r="B236" s="1"/>
      <c r="C236" s="3">
        <v>8350</v>
      </c>
      <c r="D236" s="1"/>
      <c r="E236" s="1"/>
      <c r="F236" s="1" t="s">
        <v>83</v>
      </c>
      <c r="G236" s="165">
        <v>3</v>
      </c>
      <c r="H236" s="11" t="str">
        <f t="shared" si="241"/>
        <v>Peak Day</v>
      </c>
      <c r="I236" s="2">
        <f>'O and M Class.'!K$72</f>
        <v>0</v>
      </c>
      <c r="J236" s="11">
        <f t="shared" si="242"/>
        <v>0</v>
      </c>
      <c r="K236" s="11">
        <f t="shared" si="243"/>
        <v>0</v>
      </c>
      <c r="L236" s="11">
        <f t="shared" si="244"/>
        <v>0</v>
      </c>
      <c r="M236" s="11">
        <f t="shared" si="245"/>
        <v>0</v>
      </c>
      <c r="N236" s="11">
        <f t="shared" si="246"/>
        <v>0</v>
      </c>
      <c r="O236" s="11">
        <f t="shared" si="247"/>
        <v>0</v>
      </c>
      <c r="P236" s="11">
        <f t="shared" si="248"/>
        <v>0</v>
      </c>
      <c r="Q236" s="11">
        <f t="shared" si="249"/>
        <v>0</v>
      </c>
      <c r="R236" s="11">
        <f t="shared" si="250"/>
        <v>0</v>
      </c>
      <c r="S236" s="11">
        <f t="shared" si="251"/>
        <v>0</v>
      </c>
      <c r="T236" s="11">
        <f t="shared" si="252"/>
        <v>0</v>
      </c>
      <c r="U236" s="11">
        <f t="shared" si="253"/>
        <v>0</v>
      </c>
      <c r="V236" s="11">
        <f t="shared" si="254"/>
        <v>0</v>
      </c>
      <c r="W236" s="11">
        <f t="shared" si="255"/>
        <v>0</v>
      </c>
      <c r="X236" s="11">
        <f t="shared" si="256"/>
        <v>0</v>
      </c>
      <c r="Y236" s="2">
        <f t="shared" si="257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 x14ac:dyDescent="0.2">
      <c r="A237" s="1">
        <f t="shared" si="171"/>
        <v>219</v>
      </c>
      <c r="B237" s="1"/>
      <c r="C237" s="3">
        <v>8360</v>
      </c>
      <c r="D237" s="1"/>
      <c r="E237" s="1"/>
      <c r="F237" s="1" t="s">
        <v>84</v>
      </c>
      <c r="G237" s="165">
        <v>3</v>
      </c>
      <c r="H237" s="11" t="str">
        <f t="shared" si="241"/>
        <v>Peak Day</v>
      </c>
      <c r="I237" s="2">
        <f>'O and M Class.'!K$73</f>
        <v>0</v>
      </c>
      <c r="J237" s="11">
        <f t="shared" si="242"/>
        <v>0</v>
      </c>
      <c r="K237" s="11">
        <f t="shared" si="243"/>
        <v>0</v>
      </c>
      <c r="L237" s="11">
        <f t="shared" si="244"/>
        <v>0</v>
      </c>
      <c r="M237" s="11">
        <f t="shared" si="245"/>
        <v>0</v>
      </c>
      <c r="N237" s="11">
        <f t="shared" si="246"/>
        <v>0</v>
      </c>
      <c r="O237" s="11">
        <f t="shared" si="247"/>
        <v>0</v>
      </c>
      <c r="P237" s="11">
        <f t="shared" si="248"/>
        <v>0</v>
      </c>
      <c r="Q237" s="11">
        <f t="shared" si="249"/>
        <v>0</v>
      </c>
      <c r="R237" s="11">
        <f t="shared" si="250"/>
        <v>0</v>
      </c>
      <c r="S237" s="11">
        <f t="shared" si="251"/>
        <v>0</v>
      </c>
      <c r="T237" s="11">
        <f t="shared" si="252"/>
        <v>0</v>
      </c>
      <c r="U237" s="11">
        <f t="shared" si="253"/>
        <v>0</v>
      </c>
      <c r="V237" s="11">
        <f t="shared" si="254"/>
        <v>0</v>
      </c>
      <c r="W237" s="11">
        <f t="shared" si="255"/>
        <v>0</v>
      </c>
      <c r="X237" s="11">
        <f t="shared" si="256"/>
        <v>0</v>
      </c>
      <c r="Y237" s="2">
        <f t="shared" si="257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 x14ac:dyDescent="0.2">
      <c r="A238" s="1">
        <f t="shared" si="171"/>
        <v>220</v>
      </c>
      <c r="B238" s="1"/>
      <c r="C238" s="3">
        <v>8410</v>
      </c>
      <c r="D238" s="1"/>
      <c r="E238" s="1"/>
      <c r="F238" s="2" t="s">
        <v>573</v>
      </c>
      <c r="G238" s="165">
        <v>3</v>
      </c>
      <c r="H238" s="11" t="str">
        <f t="shared" si="241"/>
        <v>Peak Day</v>
      </c>
      <c r="I238" s="2">
        <f>'O and M Class.'!K$74</f>
        <v>34541.679438257532</v>
      </c>
      <c r="J238" s="11">
        <f t="shared" si="242"/>
        <v>15617.484089358397</v>
      </c>
      <c r="K238" s="11">
        <f t="shared" si="243"/>
        <v>8930.3846700794365</v>
      </c>
      <c r="L238" s="11">
        <f t="shared" si="244"/>
        <v>469.71645433884834</v>
      </c>
      <c r="M238" s="11">
        <f t="shared" si="245"/>
        <v>5003.126428080971</v>
      </c>
      <c r="N238" s="11">
        <f t="shared" si="246"/>
        <v>4520.9677963998729</v>
      </c>
      <c r="O238" s="11">
        <f t="shared" si="247"/>
        <v>0</v>
      </c>
      <c r="P238" s="11">
        <f t="shared" si="248"/>
        <v>0</v>
      </c>
      <c r="Q238" s="11">
        <f t="shared" si="249"/>
        <v>0</v>
      </c>
      <c r="R238" s="11">
        <f t="shared" si="250"/>
        <v>0</v>
      </c>
      <c r="S238" s="11">
        <f t="shared" si="251"/>
        <v>0</v>
      </c>
      <c r="T238" s="11">
        <f t="shared" si="252"/>
        <v>0</v>
      </c>
      <c r="U238" s="11">
        <f t="shared" si="253"/>
        <v>0</v>
      </c>
      <c r="V238" s="11">
        <f t="shared" si="254"/>
        <v>0</v>
      </c>
      <c r="W238" s="11">
        <f t="shared" si="255"/>
        <v>0</v>
      </c>
      <c r="X238" s="11">
        <f t="shared" si="256"/>
        <v>0</v>
      </c>
      <c r="Y238" s="2">
        <f t="shared" si="257"/>
        <v>0</v>
      </c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 x14ac:dyDescent="0.2">
      <c r="A239" s="1">
        <f t="shared" ref="A239:A300" si="258">A238+1</f>
        <v>221</v>
      </c>
      <c r="B239" s="1"/>
      <c r="C239" s="3"/>
      <c r="D239" s="1" t="s">
        <v>68</v>
      </c>
      <c r="E239" s="1"/>
      <c r="G239" s="166"/>
      <c r="H239" s="11"/>
      <c r="I239" s="2">
        <f>'O and M Class.'!K$75</f>
        <v>244457.05485454644</v>
      </c>
      <c r="J239" s="2">
        <f t="shared" ref="J239:X239" si="259">SUM(J220:J238)</f>
        <v>110527.46209247093</v>
      </c>
      <c r="K239" s="2">
        <f t="shared" si="259"/>
        <v>63201.777408305905</v>
      </c>
      <c r="L239" s="2">
        <f t="shared" si="259"/>
        <v>3324.2593559946295</v>
      </c>
      <c r="M239" s="2">
        <f t="shared" si="259"/>
        <v>35407.935328095278</v>
      </c>
      <c r="N239" s="2">
        <f t="shared" si="259"/>
        <v>31995.620669679662</v>
      </c>
      <c r="O239" s="2">
        <f t="shared" si="259"/>
        <v>0</v>
      </c>
      <c r="P239" s="2">
        <f t="shared" si="259"/>
        <v>0</v>
      </c>
      <c r="Q239" s="2">
        <f t="shared" si="259"/>
        <v>0</v>
      </c>
      <c r="R239" s="2">
        <f t="shared" si="259"/>
        <v>0</v>
      </c>
      <c r="S239" s="2">
        <f t="shared" si="259"/>
        <v>0</v>
      </c>
      <c r="T239" s="2">
        <f t="shared" si="259"/>
        <v>0</v>
      </c>
      <c r="U239" s="2">
        <f t="shared" si="259"/>
        <v>0</v>
      </c>
      <c r="V239" s="2">
        <f t="shared" si="259"/>
        <v>0</v>
      </c>
      <c r="W239" s="2">
        <f t="shared" si="259"/>
        <v>0</v>
      </c>
      <c r="X239" s="2">
        <f t="shared" si="259"/>
        <v>0</v>
      </c>
      <c r="Y239" s="2">
        <f t="shared" si="257"/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 x14ac:dyDescent="0.2">
      <c r="A240" s="1">
        <f t="shared" si="258"/>
        <v>222</v>
      </c>
      <c r="B240" s="1"/>
      <c r="C240" s="3"/>
      <c r="D240" s="1"/>
      <c r="E240" s="1"/>
      <c r="F240" s="1"/>
      <c r="G240" s="16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 x14ac:dyDescent="0.2">
      <c r="A241" s="1">
        <f t="shared" si="258"/>
        <v>223</v>
      </c>
      <c r="B241" s="1"/>
      <c r="C241" s="3"/>
      <c r="D241" s="1" t="s">
        <v>64</v>
      </c>
      <c r="E241" s="1"/>
      <c r="G241" s="166"/>
      <c r="H241" s="11"/>
      <c r="I241" s="2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 x14ac:dyDescent="0.2">
      <c r="A242" s="1">
        <f t="shared" si="258"/>
        <v>224</v>
      </c>
      <c r="B242" s="1"/>
      <c r="C242" s="3"/>
      <c r="D242" s="1"/>
      <c r="E242" s="1" t="s">
        <v>70</v>
      </c>
      <c r="G242" s="166"/>
      <c r="H242" s="11"/>
      <c r="I242" s="2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 x14ac:dyDescent="0.2">
      <c r="A243" s="1">
        <f t="shared" si="258"/>
        <v>225</v>
      </c>
      <c r="B243" s="1"/>
      <c r="C243" s="3">
        <v>8500</v>
      </c>
      <c r="D243" s="1"/>
      <c r="E243" s="1"/>
      <c r="F243" s="1" t="s">
        <v>78</v>
      </c>
      <c r="G243" s="165">
        <v>3</v>
      </c>
      <c r="H243" s="11" t="str">
        <f t="shared" ref="H243:H254" si="260">VLOOKUP($G243,alloc,3)</f>
        <v>Peak Day</v>
      </c>
      <c r="I243" s="2">
        <f>'O and M Class.'!K$79</f>
        <v>35.118373757013437</v>
      </c>
      <c r="J243" s="11">
        <f t="shared" ref="J243:J254" si="261">$I243*VLOOKUP($G243,alloc,6)</f>
        <v>15.878227472253045</v>
      </c>
      <c r="K243" s="11">
        <f t="shared" ref="K243:K254" si="262">$I243*VLOOKUP($G243,alloc,7)</f>
        <v>9.0794828664408875</v>
      </c>
      <c r="L243" s="11">
        <f t="shared" ref="L243:L254" si="263">$I243*VLOOKUP($G243,alloc,8)</f>
        <v>0.47755865584869617</v>
      </c>
      <c r="M243" s="11">
        <f t="shared" ref="M243:M254" si="264">$I243*VLOOKUP($G243,alloc,9)</f>
        <v>5.0866566626849137</v>
      </c>
      <c r="N243" s="11">
        <f t="shared" ref="N243:N254" si="265">$I243*VLOOKUP($G243,alloc,10)</f>
        <v>4.5964480997858894</v>
      </c>
      <c r="O243" s="11">
        <f t="shared" ref="O243:O254" si="266">$I243*VLOOKUP($G243,alloc,11)</f>
        <v>0</v>
      </c>
      <c r="P243" s="11">
        <f t="shared" ref="P243:P254" si="267">$I243*VLOOKUP($G243,alloc,12)</f>
        <v>0</v>
      </c>
      <c r="Q243" s="11">
        <f t="shared" ref="Q243:Q254" si="268">$I243*VLOOKUP($G243,alloc,13)</f>
        <v>0</v>
      </c>
      <c r="R243" s="11">
        <f t="shared" ref="R243:R254" si="269">$I243*VLOOKUP($G243,alloc,14)</f>
        <v>0</v>
      </c>
      <c r="S243" s="11">
        <f t="shared" ref="S243:S254" si="270">$I243*VLOOKUP($G243,alloc,15)</f>
        <v>0</v>
      </c>
      <c r="T243" s="11">
        <f t="shared" ref="T243:T254" si="271">$I243*VLOOKUP($G243,alloc,16)</f>
        <v>0</v>
      </c>
      <c r="U243" s="11">
        <f t="shared" ref="U243:U254" si="272">$I243*VLOOKUP($G243,alloc,17)</f>
        <v>0</v>
      </c>
      <c r="V243" s="11">
        <f t="shared" ref="V243:V254" si="273">$I243*VLOOKUP($G243,alloc,18)</f>
        <v>0</v>
      </c>
      <c r="W243" s="11">
        <f t="shared" ref="W243:W254" si="274">$I243*VLOOKUP($G243,alloc,19)</f>
        <v>0</v>
      </c>
      <c r="X243" s="11">
        <f t="shared" ref="X243:X254" si="275">$I243*VLOOKUP($G243,alloc,20)</f>
        <v>0</v>
      </c>
      <c r="Y243" s="2">
        <f t="shared" ref="Y243:Y254" si="276">SUM(J243:X243)-I243</f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 x14ac:dyDescent="0.2">
      <c r="A244" s="1">
        <f t="shared" si="258"/>
        <v>226</v>
      </c>
      <c r="B244" s="1"/>
      <c r="C244" s="3">
        <v>8510</v>
      </c>
      <c r="D244" s="1"/>
      <c r="E244" s="1"/>
      <c r="F244" s="1" t="s">
        <v>94</v>
      </c>
      <c r="G244" s="165">
        <v>3</v>
      </c>
      <c r="H244" s="11" t="str">
        <f t="shared" si="260"/>
        <v>Peak Day</v>
      </c>
      <c r="I244" s="2">
        <f>'O and M Class.'!K$80</f>
        <v>0</v>
      </c>
      <c r="J244" s="11">
        <f t="shared" si="261"/>
        <v>0</v>
      </c>
      <c r="K244" s="11">
        <f t="shared" si="262"/>
        <v>0</v>
      </c>
      <c r="L244" s="11">
        <f t="shared" si="263"/>
        <v>0</v>
      </c>
      <c r="M244" s="11">
        <f t="shared" si="264"/>
        <v>0</v>
      </c>
      <c r="N244" s="11">
        <f t="shared" si="265"/>
        <v>0</v>
      </c>
      <c r="O244" s="11">
        <f t="shared" si="266"/>
        <v>0</v>
      </c>
      <c r="P244" s="11">
        <f t="shared" si="267"/>
        <v>0</v>
      </c>
      <c r="Q244" s="11">
        <f t="shared" si="268"/>
        <v>0</v>
      </c>
      <c r="R244" s="11">
        <f t="shared" si="269"/>
        <v>0</v>
      </c>
      <c r="S244" s="11">
        <f t="shared" si="270"/>
        <v>0</v>
      </c>
      <c r="T244" s="11">
        <f t="shared" si="271"/>
        <v>0</v>
      </c>
      <c r="U244" s="11">
        <f t="shared" si="272"/>
        <v>0</v>
      </c>
      <c r="V244" s="11">
        <f t="shared" si="273"/>
        <v>0</v>
      </c>
      <c r="W244" s="11">
        <f t="shared" si="274"/>
        <v>0</v>
      </c>
      <c r="X244" s="11">
        <f t="shared" si="275"/>
        <v>0</v>
      </c>
      <c r="Y244" s="2">
        <f t="shared" si="276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 x14ac:dyDescent="0.2">
      <c r="A245" s="1">
        <f t="shared" si="258"/>
        <v>227</v>
      </c>
      <c r="B245" s="1"/>
      <c r="C245" s="3">
        <v>8520</v>
      </c>
      <c r="D245" s="1"/>
      <c r="E245" s="1"/>
      <c r="F245" s="1" t="s">
        <v>95</v>
      </c>
      <c r="G245" s="165">
        <v>3</v>
      </c>
      <c r="H245" s="11" t="str">
        <f t="shared" si="260"/>
        <v>Peak Day</v>
      </c>
      <c r="I245" s="2">
        <f>'O and M Class.'!K$81</f>
        <v>0</v>
      </c>
      <c r="J245" s="11">
        <f t="shared" si="261"/>
        <v>0</v>
      </c>
      <c r="K245" s="11">
        <f t="shared" si="262"/>
        <v>0</v>
      </c>
      <c r="L245" s="11">
        <f t="shared" si="263"/>
        <v>0</v>
      </c>
      <c r="M245" s="11">
        <f t="shared" si="264"/>
        <v>0</v>
      </c>
      <c r="N245" s="11">
        <f t="shared" si="265"/>
        <v>0</v>
      </c>
      <c r="O245" s="11">
        <f t="shared" si="266"/>
        <v>0</v>
      </c>
      <c r="P245" s="11">
        <f t="shared" si="267"/>
        <v>0</v>
      </c>
      <c r="Q245" s="11">
        <f t="shared" si="268"/>
        <v>0</v>
      </c>
      <c r="R245" s="11">
        <f t="shared" si="269"/>
        <v>0</v>
      </c>
      <c r="S245" s="11">
        <f t="shared" si="270"/>
        <v>0</v>
      </c>
      <c r="T245" s="11">
        <f t="shared" si="271"/>
        <v>0</v>
      </c>
      <c r="U245" s="11">
        <f t="shared" si="272"/>
        <v>0</v>
      </c>
      <c r="V245" s="11">
        <f t="shared" si="273"/>
        <v>0</v>
      </c>
      <c r="W245" s="11">
        <f t="shared" si="274"/>
        <v>0</v>
      </c>
      <c r="X245" s="11">
        <f t="shared" si="275"/>
        <v>0</v>
      </c>
      <c r="Y245" s="2">
        <f t="shared" si="276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 x14ac:dyDescent="0.2">
      <c r="A246" s="1">
        <f t="shared" si="258"/>
        <v>228</v>
      </c>
      <c r="B246" s="1"/>
      <c r="C246" s="69">
        <v>8530</v>
      </c>
      <c r="D246" s="1"/>
      <c r="E246" s="1"/>
      <c r="F246" s="1" t="s">
        <v>96</v>
      </c>
      <c r="G246" s="165">
        <v>3</v>
      </c>
      <c r="H246" s="11" t="str">
        <f t="shared" si="260"/>
        <v>Peak Day</v>
      </c>
      <c r="I246" s="2">
        <f>'O and M Class.'!K$82</f>
        <v>0</v>
      </c>
      <c r="J246" s="11">
        <f t="shared" si="261"/>
        <v>0</v>
      </c>
      <c r="K246" s="11">
        <f t="shared" si="262"/>
        <v>0</v>
      </c>
      <c r="L246" s="11">
        <f t="shared" si="263"/>
        <v>0</v>
      </c>
      <c r="M246" s="11">
        <f t="shared" si="264"/>
        <v>0</v>
      </c>
      <c r="N246" s="11">
        <f t="shared" si="265"/>
        <v>0</v>
      </c>
      <c r="O246" s="11">
        <f t="shared" si="266"/>
        <v>0</v>
      </c>
      <c r="P246" s="11">
        <f t="shared" si="267"/>
        <v>0</v>
      </c>
      <c r="Q246" s="11">
        <f t="shared" si="268"/>
        <v>0</v>
      </c>
      <c r="R246" s="11">
        <f t="shared" si="269"/>
        <v>0</v>
      </c>
      <c r="S246" s="11">
        <f t="shared" si="270"/>
        <v>0</v>
      </c>
      <c r="T246" s="11">
        <f t="shared" si="271"/>
        <v>0</v>
      </c>
      <c r="U246" s="11">
        <f t="shared" si="272"/>
        <v>0</v>
      </c>
      <c r="V246" s="11">
        <f t="shared" si="273"/>
        <v>0</v>
      </c>
      <c r="W246" s="11">
        <f t="shared" si="274"/>
        <v>0</v>
      </c>
      <c r="X246" s="11">
        <f t="shared" si="275"/>
        <v>0</v>
      </c>
      <c r="Y246" s="2">
        <f t="shared" si="276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 x14ac:dyDescent="0.2">
      <c r="A247" s="1">
        <f t="shared" si="258"/>
        <v>229</v>
      </c>
      <c r="B247" s="1"/>
      <c r="C247" s="3">
        <v>8540</v>
      </c>
      <c r="D247" s="1"/>
      <c r="E247" s="1"/>
      <c r="F247" s="1" t="s">
        <v>97</v>
      </c>
      <c r="G247" s="165">
        <v>3</v>
      </c>
      <c r="H247" s="11" t="str">
        <f t="shared" si="260"/>
        <v>Peak Day</v>
      </c>
      <c r="I247" s="2">
        <f>'O and M Class.'!K$83</f>
        <v>0</v>
      </c>
      <c r="J247" s="11">
        <f t="shared" si="261"/>
        <v>0</v>
      </c>
      <c r="K247" s="11">
        <f t="shared" si="262"/>
        <v>0</v>
      </c>
      <c r="L247" s="11">
        <f t="shared" si="263"/>
        <v>0</v>
      </c>
      <c r="M247" s="11">
        <f t="shared" si="264"/>
        <v>0</v>
      </c>
      <c r="N247" s="11">
        <f t="shared" si="265"/>
        <v>0</v>
      </c>
      <c r="O247" s="11">
        <f t="shared" si="266"/>
        <v>0</v>
      </c>
      <c r="P247" s="11">
        <f t="shared" si="267"/>
        <v>0</v>
      </c>
      <c r="Q247" s="11">
        <f t="shared" si="268"/>
        <v>0</v>
      </c>
      <c r="R247" s="11">
        <f t="shared" si="269"/>
        <v>0</v>
      </c>
      <c r="S247" s="11">
        <f t="shared" si="270"/>
        <v>0</v>
      </c>
      <c r="T247" s="11">
        <f t="shared" si="271"/>
        <v>0</v>
      </c>
      <c r="U247" s="11">
        <f t="shared" si="272"/>
        <v>0</v>
      </c>
      <c r="V247" s="11">
        <f t="shared" si="273"/>
        <v>0</v>
      </c>
      <c r="W247" s="11">
        <f t="shared" si="274"/>
        <v>0</v>
      </c>
      <c r="X247" s="11">
        <f t="shared" si="275"/>
        <v>0</v>
      </c>
      <c r="Y247" s="2">
        <f t="shared" si="276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 x14ac:dyDescent="0.2">
      <c r="A248" s="1">
        <f t="shared" si="258"/>
        <v>230</v>
      </c>
      <c r="B248" s="1"/>
      <c r="C248" s="3">
        <v>8550</v>
      </c>
      <c r="D248" s="1"/>
      <c r="E248" s="1"/>
      <c r="F248" s="1" t="s">
        <v>88</v>
      </c>
      <c r="G248" s="165">
        <v>3</v>
      </c>
      <c r="H248" s="11" t="str">
        <f t="shared" si="260"/>
        <v>Peak Day</v>
      </c>
      <c r="I248" s="2">
        <f>'O and M Class.'!K$84</f>
        <v>308.09014622881716</v>
      </c>
      <c r="J248" s="11">
        <f t="shared" si="261"/>
        <v>139.29817643688307</v>
      </c>
      <c r="K248" s="11">
        <f t="shared" si="262"/>
        <v>79.65343792279586</v>
      </c>
      <c r="L248" s="11">
        <f t="shared" si="263"/>
        <v>4.1895765769586308</v>
      </c>
      <c r="M248" s="11">
        <f t="shared" si="264"/>
        <v>44.624754149084403</v>
      </c>
      <c r="N248" s="11">
        <f t="shared" si="265"/>
        <v>40.324201143095138</v>
      </c>
      <c r="O248" s="11">
        <f t="shared" si="266"/>
        <v>0</v>
      </c>
      <c r="P248" s="11">
        <f t="shared" si="267"/>
        <v>0</v>
      </c>
      <c r="Q248" s="11">
        <f t="shared" si="268"/>
        <v>0</v>
      </c>
      <c r="R248" s="11">
        <f t="shared" si="269"/>
        <v>0</v>
      </c>
      <c r="S248" s="11">
        <f t="shared" si="270"/>
        <v>0</v>
      </c>
      <c r="T248" s="11">
        <f t="shared" si="271"/>
        <v>0</v>
      </c>
      <c r="U248" s="11">
        <f t="shared" si="272"/>
        <v>0</v>
      </c>
      <c r="V248" s="11">
        <f t="shared" si="273"/>
        <v>0</v>
      </c>
      <c r="W248" s="11">
        <f t="shared" si="274"/>
        <v>0</v>
      </c>
      <c r="X248" s="11">
        <f t="shared" si="275"/>
        <v>0</v>
      </c>
      <c r="Y248" s="2">
        <f t="shared" si="276"/>
        <v>0</v>
      </c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 x14ac:dyDescent="0.2">
      <c r="A249" s="1">
        <f t="shared" si="258"/>
        <v>231</v>
      </c>
      <c r="B249" s="1"/>
      <c r="C249" s="3">
        <v>8560</v>
      </c>
      <c r="D249" s="1"/>
      <c r="E249" s="1"/>
      <c r="F249" s="1" t="s">
        <v>98</v>
      </c>
      <c r="G249" s="165">
        <v>3</v>
      </c>
      <c r="H249" s="11" t="str">
        <f t="shared" si="260"/>
        <v>Peak Day</v>
      </c>
      <c r="I249" s="2">
        <f>'O and M Class.'!K$85</f>
        <v>366202.05756504892</v>
      </c>
      <c r="J249" s="11">
        <f t="shared" si="261"/>
        <v>165572.57494486679</v>
      </c>
      <c r="K249" s="11">
        <f t="shared" si="262"/>
        <v>94677.655927995409</v>
      </c>
      <c r="L249" s="11">
        <f t="shared" si="263"/>
        <v>4979.8138031623976</v>
      </c>
      <c r="M249" s="11">
        <f t="shared" si="264"/>
        <v>53041.867738256944</v>
      </c>
      <c r="N249" s="11">
        <f t="shared" si="265"/>
        <v>47930.145150767326</v>
      </c>
      <c r="O249" s="11">
        <f t="shared" si="266"/>
        <v>0</v>
      </c>
      <c r="P249" s="11">
        <f t="shared" si="267"/>
        <v>0</v>
      </c>
      <c r="Q249" s="11">
        <f t="shared" si="268"/>
        <v>0</v>
      </c>
      <c r="R249" s="11">
        <f t="shared" si="269"/>
        <v>0</v>
      </c>
      <c r="S249" s="11">
        <f t="shared" si="270"/>
        <v>0</v>
      </c>
      <c r="T249" s="11">
        <f t="shared" si="271"/>
        <v>0</v>
      </c>
      <c r="U249" s="11">
        <f t="shared" si="272"/>
        <v>0</v>
      </c>
      <c r="V249" s="11">
        <f t="shared" si="273"/>
        <v>0</v>
      </c>
      <c r="W249" s="11">
        <f t="shared" si="274"/>
        <v>0</v>
      </c>
      <c r="X249" s="11">
        <f t="shared" si="275"/>
        <v>0</v>
      </c>
      <c r="Y249" s="2">
        <f t="shared" si="276"/>
        <v>0</v>
      </c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 x14ac:dyDescent="0.2">
      <c r="A250" s="1">
        <f t="shared" si="258"/>
        <v>232</v>
      </c>
      <c r="B250" s="1"/>
      <c r="C250" s="3">
        <v>8570</v>
      </c>
      <c r="D250" s="1"/>
      <c r="E250" s="1"/>
      <c r="F250" s="1" t="s">
        <v>89</v>
      </c>
      <c r="G250" s="165">
        <v>3</v>
      </c>
      <c r="H250" s="11" t="str">
        <f t="shared" si="260"/>
        <v>Peak Day</v>
      </c>
      <c r="I250" s="2">
        <f>'O and M Class.'!K$86</f>
        <v>27278.000971434969</v>
      </c>
      <c r="J250" s="11">
        <f t="shared" si="261"/>
        <v>12333.324641101439</v>
      </c>
      <c r="K250" s="11">
        <f t="shared" si="262"/>
        <v>7052.4376830359315</v>
      </c>
      <c r="L250" s="11">
        <f t="shared" si="263"/>
        <v>370.94102273333027</v>
      </c>
      <c r="M250" s="11">
        <f t="shared" si="264"/>
        <v>3951.0321960271554</v>
      </c>
      <c r="N250" s="11">
        <f t="shared" si="265"/>
        <v>3570.2654285371082</v>
      </c>
      <c r="O250" s="11">
        <f t="shared" si="266"/>
        <v>0</v>
      </c>
      <c r="P250" s="11">
        <f t="shared" si="267"/>
        <v>0</v>
      </c>
      <c r="Q250" s="11">
        <f t="shared" si="268"/>
        <v>0</v>
      </c>
      <c r="R250" s="11">
        <f t="shared" si="269"/>
        <v>0</v>
      </c>
      <c r="S250" s="11">
        <f t="shared" si="270"/>
        <v>0</v>
      </c>
      <c r="T250" s="11">
        <f t="shared" si="271"/>
        <v>0</v>
      </c>
      <c r="U250" s="11">
        <f t="shared" si="272"/>
        <v>0</v>
      </c>
      <c r="V250" s="11">
        <f t="shared" si="273"/>
        <v>0</v>
      </c>
      <c r="W250" s="11">
        <f t="shared" si="274"/>
        <v>0</v>
      </c>
      <c r="X250" s="11">
        <f t="shared" si="275"/>
        <v>0</v>
      </c>
      <c r="Y250" s="2">
        <f t="shared" si="276"/>
        <v>0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 x14ac:dyDescent="0.2">
      <c r="A251" s="1">
        <f t="shared" si="258"/>
        <v>233</v>
      </c>
      <c r="B251" s="1"/>
      <c r="C251" s="3">
        <v>8580</v>
      </c>
      <c r="D251" s="1"/>
      <c r="E251" s="1"/>
      <c r="F251" s="1" t="s">
        <v>99</v>
      </c>
      <c r="G251" s="165">
        <v>3</v>
      </c>
      <c r="H251" s="11" t="str">
        <f t="shared" si="260"/>
        <v>Peak Day</v>
      </c>
      <c r="I251" s="2">
        <f>'O and M Class.'!K$87</f>
        <v>0</v>
      </c>
      <c r="J251" s="11">
        <f t="shared" si="261"/>
        <v>0</v>
      </c>
      <c r="K251" s="11">
        <f t="shared" si="262"/>
        <v>0</v>
      </c>
      <c r="L251" s="11">
        <f t="shared" si="263"/>
        <v>0</v>
      </c>
      <c r="M251" s="11">
        <f t="shared" si="264"/>
        <v>0</v>
      </c>
      <c r="N251" s="11">
        <f t="shared" si="265"/>
        <v>0</v>
      </c>
      <c r="O251" s="11">
        <f t="shared" si="266"/>
        <v>0</v>
      </c>
      <c r="P251" s="11">
        <f t="shared" si="267"/>
        <v>0</v>
      </c>
      <c r="Q251" s="11">
        <f t="shared" si="268"/>
        <v>0</v>
      </c>
      <c r="R251" s="11">
        <f t="shared" si="269"/>
        <v>0</v>
      </c>
      <c r="S251" s="11">
        <f t="shared" si="270"/>
        <v>0</v>
      </c>
      <c r="T251" s="11">
        <f t="shared" si="271"/>
        <v>0</v>
      </c>
      <c r="U251" s="11">
        <f t="shared" si="272"/>
        <v>0</v>
      </c>
      <c r="V251" s="11">
        <f t="shared" si="273"/>
        <v>0</v>
      </c>
      <c r="W251" s="11">
        <f t="shared" si="274"/>
        <v>0</v>
      </c>
      <c r="X251" s="11">
        <f t="shared" si="275"/>
        <v>0</v>
      </c>
      <c r="Y251" s="2">
        <f t="shared" si="276"/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 x14ac:dyDescent="0.2">
      <c r="A252" s="1">
        <f t="shared" si="258"/>
        <v>234</v>
      </c>
      <c r="B252" s="1"/>
      <c r="C252" s="3">
        <v>8580</v>
      </c>
      <c r="D252" s="1"/>
      <c r="E252" s="1"/>
      <c r="F252" s="67" t="s">
        <v>100</v>
      </c>
      <c r="G252" s="165">
        <v>3</v>
      </c>
      <c r="H252" s="11" t="str">
        <f t="shared" si="260"/>
        <v>Peak Day</v>
      </c>
      <c r="I252" s="2">
        <f>'O and M Class.'!K$88</f>
        <v>0</v>
      </c>
      <c r="J252" s="11">
        <f t="shared" si="261"/>
        <v>0</v>
      </c>
      <c r="K252" s="11">
        <f t="shared" si="262"/>
        <v>0</v>
      </c>
      <c r="L252" s="11">
        <f t="shared" si="263"/>
        <v>0</v>
      </c>
      <c r="M252" s="11">
        <f t="shared" si="264"/>
        <v>0</v>
      </c>
      <c r="N252" s="11">
        <f t="shared" si="265"/>
        <v>0</v>
      </c>
      <c r="O252" s="11">
        <f t="shared" si="266"/>
        <v>0</v>
      </c>
      <c r="P252" s="11">
        <f t="shared" si="267"/>
        <v>0</v>
      </c>
      <c r="Q252" s="11">
        <f t="shared" si="268"/>
        <v>0</v>
      </c>
      <c r="R252" s="11">
        <f t="shared" si="269"/>
        <v>0</v>
      </c>
      <c r="S252" s="11">
        <f t="shared" si="270"/>
        <v>0</v>
      </c>
      <c r="T252" s="11">
        <f t="shared" si="271"/>
        <v>0</v>
      </c>
      <c r="U252" s="11">
        <f t="shared" si="272"/>
        <v>0</v>
      </c>
      <c r="V252" s="11">
        <f t="shared" si="273"/>
        <v>0</v>
      </c>
      <c r="W252" s="11">
        <f t="shared" si="274"/>
        <v>0</v>
      </c>
      <c r="X252" s="11">
        <f t="shared" si="275"/>
        <v>0</v>
      </c>
      <c r="Y252" s="2">
        <f t="shared" si="276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 x14ac:dyDescent="0.2">
      <c r="A253" s="1">
        <f t="shared" si="258"/>
        <v>235</v>
      </c>
      <c r="B253" s="1"/>
      <c r="C253" s="3">
        <v>8590</v>
      </c>
      <c r="D253" s="1"/>
      <c r="E253" s="1"/>
      <c r="F253" s="1" t="s">
        <v>77</v>
      </c>
      <c r="G253" s="165">
        <v>3</v>
      </c>
      <c r="H253" s="11" t="str">
        <f t="shared" si="260"/>
        <v>Peak Day</v>
      </c>
      <c r="I253" s="2">
        <f>'O and M Class.'!K$89</f>
        <v>0</v>
      </c>
      <c r="J253" s="11">
        <f t="shared" si="261"/>
        <v>0</v>
      </c>
      <c r="K253" s="11">
        <f t="shared" si="262"/>
        <v>0</v>
      </c>
      <c r="L253" s="11">
        <f t="shared" si="263"/>
        <v>0</v>
      </c>
      <c r="M253" s="11">
        <f t="shared" si="264"/>
        <v>0</v>
      </c>
      <c r="N253" s="11">
        <f t="shared" si="265"/>
        <v>0</v>
      </c>
      <c r="O253" s="11">
        <f t="shared" si="266"/>
        <v>0</v>
      </c>
      <c r="P253" s="11">
        <f t="shared" si="267"/>
        <v>0</v>
      </c>
      <c r="Q253" s="11">
        <f t="shared" si="268"/>
        <v>0</v>
      </c>
      <c r="R253" s="11">
        <f t="shared" si="269"/>
        <v>0</v>
      </c>
      <c r="S253" s="11">
        <f t="shared" si="270"/>
        <v>0</v>
      </c>
      <c r="T253" s="11">
        <f t="shared" si="271"/>
        <v>0</v>
      </c>
      <c r="U253" s="11">
        <f t="shared" si="272"/>
        <v>0</v>
      </c>
      <c r="V253" s="11">
        <f t="shared" si="273"/>
        <v>0</v>
      </c>
      <c r="W253" s="11">
        <f t="shared" si="274"/>
        <v>0</v>
      </c>
      <c r="X253" s="11">
        <f t="shared" si="275"/>
        <v>0</v>
      </c>
      <c r="Y253" s="2">
        <f t="shared" si="276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 x14ac:dyDescent="0.2">
      <c r="A254" s="1">
        <f t="shared" si="258"/>
        <v>236</v>
      </c>
      <c r="B254" s="1"/>
      <c r="C254" s="3">
        <v>8600</v>
      </c>
      <c r="D254" s="1"/>
      <c r="E254" s="1"/>
      <c r="F254" s="1" t="s">
        <v>90</v>
      </c>
      <c r="G254" s="165">
        <v>3</v>
      </c>
      <c r="H254" s="11" t="str">
        <f t="shared" si="260"/>
        <v>Peak Day</v>
      </c>
      <c r="I254" s="2">
        <f>'O and M Class.'!K$90</f>
        <v>0</v>
      </c>
      <c r="J254" s="11">
        <f t="shared" si="261"/>
        <v>0</v>
      </c>
      <c r="K254" s="11">
        <f t="shared" si="262"/>
        <v>0</v>
      </c>
      <c r="L254" s="11">
        <f t="shared" si="263"/>
        <v>0</v>
      </c>
      <c r="M254" s="11">
        <f t="shared" si="264"/>
        <v>0</v>
      </c>
      <c r="N254" s="11">
        <f t="shared" si="265"/>
        <v>0</v>
      </c>
      <c r="O254" s="11">
        <f t="shared" si="266"/>
        <v>0</v>
      </c>
      <c r="P254" s="11">
        <f t="shared" si="267"/>
        <v>0</v>
      </c>
      <c r="Q254" s="11">
        <f t="shared" si="268"/>
        <v>0</v>
      </c>
      <c r="R254" s="11">
        <f t="shared" si="269"/>
        <v>0</v>
      </c>
      <c r="S254" s="11">
        <f t="shared" si="270"/>
        <v>0</v>
      </c>
      <c r="T254" s="11">
        <f t="shared" si="271"/>
        <v>0</v>
      </c>
      <c r="U254" s="11">
        <f t="shared" si="272"/>
        <v>0</v>
      </c>
      <c r="V254" s="11">
        <f t="shared" si="273"/>
        <v>0</v>
      </c>
      <c r="W254" s="11">
        <f t="shared" si="274"/>
        <v>0</v>
      </c>
      <c r="X254" s="11">
        <f t="shared" si="275"/>
        <v>0</v>
      </c>
      <c r="Y254" s="2">
        <f t="shared" si="276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 x14ac:dyDescent="0.2">
      <c r="A255" s="1">
        <f t="shared" si="258"/>
        <v>237</v>
      </c>
      <c r="B255" s="1"/>
      <c r="C255" s="3"/>
      <c r="D255" s="1"/>
      <c r="E255" s="1" t="s">
        <v>79</v>
      </c>
      <c r="G255" s="165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 x14ac:dyDescent="0.2">
      <c r="A256" s="1">
        <f t="shared" si="258"/>
        <v>238</v>
      </c>
      <c r="B256" s="1"/>
      <c r="C256" s="3">
        <v>8610</v>
      </c>
      <c r="D256" s="1"/>
      <c r="E256" s="1"/>
      <c r="F256" s="1" t="s">
        <v>87</v>
      </c>
      <c r="G256" s="165">
        <v>3</v>
      </c>
      <c r="H256" s="11" t="str">
        <f t="shared" ref="H256:H262" si="277">VLOOKUP($G256,alloc,3)</f>
        <v>Peak Day</v>
      </c>
      <c r="I256" s="2">
        <f>'O and M Class.'!K$92</f>
        <v>0</v>
      </c>
      <c r="J256" s="11">
        <f t="shared" ref="J256:J262" si="278">$I256*VLOOKUP($G256,alloc,6)</f>
        <v>0</v>
      </c>
      <c r="K256" s="11">
        <f t="shared" ref="K256:K262" si="279">$I256*VLOOKUP($G256,alloc,7)</f>
        <v>0</v>
      </c>
      <c r="L256" s="11">
        <f t="shared" ref="L256:L262" si="280">$I256*VLOOKUP($G256,alloc,8)</f>
        <v>0</v>
      </c>
      <c r="M256" s="11">
        <f t="shared" ref="M256:M262" si="281">$I256*VLOOKUP($G256,alloc,9)</f>
        <v>0</v>
      </c>
      <c r="N256" s="11">
        <f t="shared" ref="N256:N262" si="282">$I256*VLOOKUP($G256,alloc,10)</f>
        <v>0</v>
      </c>
      <c r="O256" s="11">
        <f t="shared" ref="O256:O262" si="283">$I256*VLOOKUP($G256,alloc,11)</f>
        <v>0</v>
      </c>
      <c r="P256" s="11">
        <f t="shared" ref="P256:P262" si="284">$I256*VLOOKUP($G256,alloc,12)</f>
        <v>0</v>
      </c>
      <c r="Q256" s="11">
        <f t="shared" ref="Q256:Q262" si="285">$I256*VLOOKUP($G256,alloc,13)</f>
        <v>0</v>
      </c>
      <c r="R256" s="11">
        <f t="shared" ref="R256:R262" si="286">$I256*VLOOKUP($G256,alloc,14)</f>
        <v>0</v>
      </c>
      <c r="S256" s="11">
        <f t="shared" ref="S256:S262" si="287">$I256*VLOOKUP($G256,alloc,15)</f>
        <v>0</v>
      </c>
      <c r="T256" s="11">
        <f t="shared" ref="T256:T262" si="288">$I256*VLOOKUP($G256,alloc,16)</f>
        <v>0</v>
      </c>
      <c r="U256" s="11">
        <f t="shared" ref="U256:U262" si="289">$I256*VLOOKUP($G256,alloc,17)</f>
        <v>0</v>
      </c>
      <c r="V256" s="11">
        <f t="shared" ref="V256:V262" si="290">$I256*VLOOKUP($G256,alloc,18)</f>
        <v>0</v>
      </c>
      <c r="W256" s="11">
        <f t="shared" ref="W256:W262" si="291">$I256*VLOOKUP($G256,alloc,19)</f>
        <v>0</v>
      </c>
      <c r="X256" s="11">
        <f t="shared" ref="X256:X262" si="292">$I256*VLOOKUP($G256,alloc,20)</f>
        <v>0</v>
      </c>
      <c r="Y256" s="2">
        <f t="shared" ref="Y256:Y263" si="293">SUM(J256:X256)-I256</f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 x14ac:dyDescent="0.2">
      <c r="A257" s="1">
        <f t="shared" si="258"/>
        <v>239</v>
      </c>
      <c r="B257" s="1"/>
      <c r="C257" s="3">
        <v>8620</v>
      </c>
      <c r="D257" s="1"/>
      <c r="E257" s="1"/>
      <c r="F257" s="1" t="s">
        <v>80</v>
      </c>
      <c r="G257" s="165">
        <v>3</v>
      </c>
      <c r="H257" s="11" t="str">
        <f t="shared" si="277"/>
        <v>Peak Day</v>
      </c>
      <c r="I257" s="2">
        <f>'O and M Class.'!K$93</f>
        <v>0</v>
      </c>
      <c r="J257" s="11">
        <f t="shared" si="278"/>
        <v>0</v>
      </c>
      <c r="K257" s="11">
        <f t="shared" si="279"/>
        <v>0</v>
      </c>
      <c r="L257" s="11">
        <f t="shared" si="280"/>
        <v>0</v>
      </c>
      <c r="M257" s="11">
        <f t="shared" si="281"/>
        <v>0</v>
      </c>
      <c r="N257" s="11">
        <f t="shared" si="282"/>
        <v>0</v>
      </c>
      <c r="O257" s="11">
        <f t="shared" si="283"/>
        <v>0</v>
      </c>
      <c r="P257" s="11">
        <f t="shared" si="284"/>
        <v>0</v>
      </c>
      <c r="Q257" s="11">
        <f t="shared" si="285"/>
        <v>0</v>
      </c>
      <c r="R257" s="11">
        <f t="shared" si="286"/>
        <v>0</v>
      </c>
      <c r="S257" s="11">
        <f t="shared" si="287"/>
        <v>0</v>
      </c>
      <c r="T257" s="11">
        <f t="shared" si="288"/>
        <v>0</v>
      </c>
      <c r="U257" s="11">
        <f t="shared" si="289"/>
        <v>0</v>
      </c>
      <c r="V257" s="11">
        <f t="shared" si="290"/>
        <v>0</v>
      </c>
      <c r="W257" s="11">
        <f t="shared" si="291"/>
        <v>0</v>
      </c>
      <c r="X257" s="11">
        <f t="shared" si="292"/>
        <v>0</v>
      </c>
      <c r="Y257" s="2">
        <f t="shared" si="293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 x14ac:dyDescent="0.2">
      <c r="A258" s="1">
        <f t="shared" si="258"/>
        <v>240</v>
      </c>
      <c r="B258" s="1"/>
      <c r="C258" s="3">
        <v>8630</v>
      </c>
      <c r="D258" s="1"/>
      <c r="E258" s="1"/>
      <c r="F258" s="1" t="s">
        <v>62</v>
      </c>
      <c r="G258" s="165">
        <v>3</v>
      </c>
      <c r="H258" s="11" t="str">
        <f t="shared" si="277"/>
        <v>Peak Day</v>
      </c>
      <c r="I258" s="2">
        <f>'O and M Class.'!K$94</f>
        <v>16279.782527999811</v>
      </c>
      <c r="J258" s="11">
        <f t="shared" si="278"/>
        <v>7360.6509221335527</v>
      </c>
      <c r="K258" s="11">
        <f t="shared" si="279"/>
        <v>4208.9650151536043</v>
      </c>
      <c r="L258" s="11">
        <f t="shared" si="280"/>
        <v>221.38129502730845</v>
      </c>
      <c r="M258" s="11">
        <f t="shared" si="281"/>
        <v>2358.0153464986083</v>
      </c>
      <c r="N258" s="11">
        <f t="shared" si="282"/>
        <v>2130.7699491867343</v>
      </c>
      <c r="O258" s="11">
        <f t="shared" si="283"/>
        <v>0</v>
      </c>
      <c r="P258" s="11">
        <f t="shared" si="284"/>
        <v>0</v>
      </c>
      <c r="Q258" s="11">
        <f t="shared" si="285"/>
        <v>0</v>
      </c>
      <c r="R258" s="11">
        <f t="shared" si="286"/>
        <v>0</v>
      </c>
      <c r="S258" s="11">
        <f t="shared" si="287"/>
        <v>0</v>
      </c>
      <c r="T258" s="11">
        <f t="shared" si="288"/>
        <v>0</v>
      </c>
      <c r="U258" s="11">
        <f t="shared" si="289"/>
        <v>0</v>
      </c>
      <c r="V258" s="11">
        <f t="shared" si="290"/>
        <v>0</v>
      </c>
      <c r="W258" s="11">
        <f t="shared" si="291"/>
        <v>0</v>
      </c>
      <c r="X258" s="11">
        <f t="shared" si="292"/>
        <v>0</v>
      </c>
      <c r="Y258" s="2">
        <f t="shared" si="293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 x14ac:dyDescent="0.2">
      <c r="A259" s="1">
        <f t="shared" si="258"/>
        <v>241</v>
      </c>
      <c r="B259" s="1"/>
      <c r="C259" s="3">
        <v>8640</v>
      </c>
      <c r="D259" s="1"/>
      <c r="E259" s="1"/>
      <c r="F259" s="1" t="s">
        <v>93</v>
      </c>
      <c r="G259" s="165">
        <v>3</v>
      </c>
      <c r="H259" s="11" t="str">
        <f t="shared" si="277"/>
        <v>Peak Day</v>
      </c>
      <c r="I259" s="2">
        <f>'O and M Class.'!K$95</f>
        <v>0</v>
      </c>
      <c r="J259" s="11">
        <f t="shared" si="278"/>
        <v>0</v>
      </c>
      <c r="K259" s="11">
        <f t="shared" si="279"/>
        <v>0</v>
      </c>
      <c r="L259" s="11">
        <f t="shared" si="280"/>
        <v>0</v>
      </c>
      <c r="M259" s="11">
        <f t="shared" si="281"/>
        <v>0</v>
      </c>
      <c r="N259" s="11">
        <f t="shared" si="282"/>
        <v>0</v>
      </c>
      <c r="O259" s="11">
        <f t="shared" si="283"/>
        <v>0</v>
      </c>
      <c r="P259" s="11">
        <f t="shared" si="284"/>
        <v>0</v>
      </c>
      <c r="Q259" s="11">
        <f t="shared" si="285"/>
        <v>0</v>
      </c>
      <c r="R259" s="11">
        <f t="shared" si="286"/>
        <v>0</v>
      </c>
      <c r="S259" s="11">
        <f t="shared" si="287"/>
        <v>0</v>
      </c>
      <c r="T259" s="11">
        <f t="shared" si="288"/>
        <v>0</v>
      </c>
      <c r="U259" s="11">
        <f t="shared" si="289"/>
        <v>0</v>
      </c>
      <c r="V259" s="11">
        <f t="shared" si="290"/>
        <v>0</v>
      </c>
      <c r="W259" s="11">
        <f t="shared" si="291"/>
        <v>0</v>
      </c>
      <c r="X259" s="11">
        <f t="shared" si="292"/>
        <v>0</v>
      </c>
      <c r="Y259" s="2">
        <f t="shared" si="293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 x14ac:dyDescent="0.2">
      <c r="A260" s="1">
        <f t="shared" si="258"/>
        <v>242</v>
      </c>
      <c r="B260" s="1"/>
      <c r="C260" s="3">
        <v>8650</v>
      </c>
      <c r="D260" s="1"/>
      <c r="E260" s="1"/>
      <c r="F260" s="1" t="s">
        <v>83</v>
      </c>
      <c r="G260" s="165">
        <v>3</v>
      </c>
      <c r="H260" s="11" t="str">
        <f t="shared" si="277"/>
        <v>Peak Day</v>
      </c>
      <c r="I260" s="2">
        <f>'O and M Class.'!K$96</f>
        <v>0</v>
      </c>
      <c r="J260" s="11">
        <f t="shared" si="278"/>
        <v>0</v>
      </c>
      <c r="K260" s="11">
        <f t="shared" si="279"/>
        <v>0</v>
      </c>
      <c r="L260" s="11">
        <f t="shared" si="280"/>
        <v>0</v>
      </c>
      <c r="M260" s="11">
        <f t="shared" si="281"/>
        <v>0</v>
      </c>
      <c r="N260" s="11">
        <f t="shared" si="282"/>
        <v>0</v>
      </c>
      <c r="O260" s="11">
        <f t="shared" si="283"/>
        <v>0</v>
      </c>
      <c r="P260" s="11">
        <f t="shared" si="284"/>
        <v>0</v>
      </c>
      <c r="Q260" s="11">
        <f t="shared" si="285"/>
        <v>0</v>
      </c>
      <c r="R260" s="11">
        <f t="shared" si="286"/>
        <v>0</v>
      </c>
      <c r="S260" s="11">
        <f t="shared" si="287"/>
        <v>0</v>
      </c>
      <c r="T260" s="11">
        <f t="shared" si="288"/>
        <v>0</v>
      </c>
      <c r="U260" s="11">
        <f t="shared" si="289"/>
        <v>0</v>
      </c>
      <c r="V260" s="11">
        <f t="shared" si="290"/>
        <v>0</v>
      </c>
      <c r="W260" s="11">
        <f t="shared" si="291"/>
        <v>0</v>
      </c>
      <c r="X260" s="11">
        <f t="shared" si="292"/>
        <v>0</v>
      </c>
      <c r="Y260" s="2">
        <f t="shared" si="293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 x14ac:dyDescent="0.2">
      <c r="A261" s="1">
        <f t="shared" si="258"/>
        <v>243</v>
      </c>
      <c r="B261" s="1"/>
      <c r="C261" s="3">
        <v>8660</v>
      </c>
      <c r="D261" s="1"/>
      <c r="E261" s="1"/>
      <c r="F261" s="1" t="s">
        <v>101</v>
      </c>
      <c r="G261" s="165">
        <v>3</v>
      </c>
      <c r="H261" s="11" t="str">
        <f t="shared" si="277"/>
        <v>Peak Day</v>
      </c>
      <c r="I261" s="2">
        <f>'O and M Class.'!K$97</f>
        <v>0</v>
      </c>
      <c r="J261" s="11">
        <f t="shared" si="278"/>
        <v>0</v>
      </c>
      <c r="K261" s="11">
        <f t="shared" si="279"/>
        <v>0</v>
      </c>
      <c r="L261" s="11">
        <f t="shared" si="280"/>
        <v>0</v>
      </c>
      <c r="M261" s="11">
        <f t="shared" si="281"/>
        <v>0</v>
      </c>
      <c r="N261" s="11">
        <f t="shared" si="282"/>
        <v>0</v>
      </c>
      <c r="O261" s="11">
        <f t="shared" si="283"/>
        <v>0</v>
      </c>
      <c r="P261" s="11">
        <f t="shared" si="284"/>
        <v>0</v>
      </c>
      <c r="Q261" s="11">
        <f t="shared" si="285"/>
        <v>0</v>
      </c>
      <c r="R261" s="11">
        <f t="shared" si="286"/>
        <v>0</v>
      </c>
      <c r="S261" s="11">
        <f t="shared" si="287"/>
        <v>0</v>
      </c>
      <c r="T261" s="11">
        <f t="shared" si="288"/>
        <v>0</v>
      </c>
      <c r="U261" s="11">
        <f t="shared" si="289"/>
        <v>0</v>
      </c>
      <c r="V261" s="11">
        <f t="shared" si="290"/>
        <v>0</v>
      </c>
      <c r="W261" s="11">
        <f t="shared" si="291"/>
        <v>0</v>
      </c>
      <c r="X261" s="11">
        <f t="shared" si="292"/>
        <v>0</v>
      </c>
      <c r="Y261" s="2">
        <f t="shared" si="293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 x14ac:dyDescent="0.2">
      <c r="A262" s="1">
        <f t="shared" si="258"/>
        <v>244</v>
      </c>
      <c r="B262" s="1"/>
      <c r="C262" s="3">
        <v>8670</v>
      </c>
      <c r="D262" s="1"/>
      <c r="E262" s="1"/>
      <c r="F262" s="1" t="s">
        <v>85</v>
      </c>
      <c r="G262" s="165">
        <v>3</v>
      </c>
      <c r="H262" s="11" t="str">
        <f t="shared" si="277"/>
        <v>Peak Day</v>
      </c>
      <c r="I262" s="2">
        <f>'O and M Class.'!K$98</f>
        <v>0</v>
      </c>
      <c r="J262" s="11">
        <f t="shared" si="278"/>
        <v>0</v>
      </c>
      <c r="K262" s="11">
        <f t="shared" si="279"/>
        <v>0</v>
      </c>
      <c r="L262" s="11">
        <f t="shared" si="280"/>
        <v>0</v>
      </c>
      <c r="M262" s="11">
        <f t="shared" si="281"/>
        <v>0</v>
      </c>
      <c r="N262" s="11">
        <f t="shared" si="282"/>
        <v>0</v>
      </c>
      <c r="O262" s="11">
        <f t="shared" si="283"/>
        <v>0</v>
      </c>
      <c r="P262" s="11">
        <f t="shared" si="284"/>
        <v>0</v>
      </c>
      <c r="Q262" s="11">
        <f t="shared" si="285"/>
        <v>0</v>
      </c>
      <c r="R262" s="11">
        <f t="shared" si="286"/>
        <v>0</v>
      </c>
      <c r="S262" s="11">
        <f t="shared" si="287"/>
        <v>0</v>
      </c>
      <c r="T262" s="11">
        <f t="shared" si="288"/>
        <v>0</v>
      </c>
      <c r="U262" s="11">
        <f t="shared" si="289"/>
        <v>0</v>
      </c>
      <c r="V262" s="11">
        <f t="shared" si="290"/>
        <v>0</v>
      </c>
      <c r="W262" s="11">
        <f t="shared" si="291"/>
        <v>0</v>
      </c>
      <c r="X262" s="11">
        <f t="shared" si="292"/>
        <v>0</v>
      </c>
      <c r="Y262" s="2">
        <f t="shared" si="293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 x14ac:dyDescent="0.2">
      <c r="A263" s="1">
        <f t="shared" si="258"/>
        <v>245</v>
      </c>
      <c r="B263" s="1"/>
      <c r="C263" s="3"/>
      <c r="D263" s="1" t="s">
        <v>69</v>
      </c>
      <c r="E263" s="1"/>
      <c r="G263" s="166"/>
      <c r="H263" s="11"/>
      <c r="I263" s="2">
        <f>'O and M Class.'!K$99</f>
        <v>410103.04958446958</v>
      </c>
      <c r="J263" s="2">
        <f t="shared" ref="J263:X263" si="294">SUM(J243:J262)</f>
        <v>185421.72691201093</v>
      </c>
      <c r="K263" s="2">
        <f t="shared" si="294"/>
        <v>106027.79154697417</v>
      </c>
      <c r="L263" s="2">
        <f t="shared" si="294"/>
        <v>5576.8032561558439</v>
      </c>
      <c r="M263" s="2">
        <f t="shared" si="294"/>
        <v>59400.626691594473</v>
      </c>
      <c r="N263" s="2">
        <f t="shared" si="294"/>
        <v>53676.101177734046</v>
      </c>
      <c r="O263" s="2">
        <f t="shared" si="294"/>
        <v>0</v>
      </c>
      <c r="P263" s="2">
        <f t="shared" si="294"/>
        <v>0</v>
      </c>
      <c r="Q263" s="2">
        <f t="shared" si="294"/>
        <v>0</v>
      </c>
      <c r="R263" s="2">
        <f t="shared" si="294"/>
        <v>0</v>
      </c>
      <c r="S263" s="2">
        <f t="shared" si="294"/>
        <v>0</v>
      </c>
      <c r="T263" s="2">
        <f t="shared" si="294"/>
        <v>0</v>
      </c>
      <c r="U263" s="2">
        <f t="shared" si="294"/>
        <v>0</v>
      </c>
      <c r="V263" s="2">
        <f t="shared" si="294"/>
        <v>0</v>
      </c>
      <c r="W263" s="2">
        <f t="shared" si="294"/>
        <v>0</v>
      </c>
      <c r="X263" s="2">
        <f t="shared" si="294"/>
        <v>0</v>
      </c>
      <c r="Y263" s="2">
        <f t="shared" si="293"/>
        <v>0</v>
      </c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 x14ac:dyDescent="0.2">
      <c r="A264" s="1">
        <f t="shared" si="258"/>
        <v>246</v>
      </c>
      <c r="B264" s="1"/>
      <c r="C264" s="3"/>
      <c r="D264" s="1"/>
      <c r="E264" s="1"/>
      <c r="F264" s="1"/>
      <c r="G264" s="166"/>
      <c r="H264" s="11"/>
      <c r="I264" s="2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 x14ac:dyDescent="0.2">
      <c r="A265" s="1">
        <f t="shared" si="258"/>
        <v>247</v>
      </c>
      <c r="B265" s="1"/>
      <c r="C265" s="3"/>
      <c r="D265" s="1" t="s">
        <v>24</v>
      </c>
      <c r="E265" s="1"/>
      <c r="G265" s="166"/>
      <c r="H265" s="11"/>
      <c r="I265" s="2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 x14ac:dyDescent="0.2">
      <c r="A266" s="1">
        <f t="shared" si="258"/>
        <v>248</v>
      </c>
      <c r="B266" s="1"/>
      <c r="C266" s="3"/>
      <c r="D266" s="1"/>
      <c r="E266" s="1" t="s">
        <v>70</v>
      </c>
      <c r="G266" s="166"/>
      <c r="H266" s="11"/>
      <c r="I266" s="2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 x14ac:dyDescent="0.2">
      <c r="A267" s="1">
        <f t="shared" si="258"/>
        <v>249</v>
      </c>
      <c r="B267" s="1"/>
      <c r="C267" s="3">
        <v>8700</v>
      </c>
      <c r="D267" s="1"/>
      <c r="E267" s="1"/>
      <c r="F267" s="1" t="s">
        <v>385</v>
      </c>
      <c r="G267" s="165">
        <v>10.4</v>
      </c>
      <c r="H267" s="11" t="str">
        <f t="shared" ref="H267:H289" si="295">VLOOKUP($G267,alloc,3)</f>
        <v>Composite of Accts. 871-879 &amp; 886-893 - Demand</v>
      </c>
      <c r="I267" s="2">
        <f>'O and M Class.'!K103</f>
        <v>807274.99239000212</v>
      </c>
      <c r="J267" s="11">
        <f t="shared" ref="J267:J289" si="296">$I267*VLOOKUP($G267,alloc,6)</f>
        <v>364996.85465275624</v>
      </c>
      <c r="K267" s="11">
        <f t="shared" ref="K267:K289" si="297">$I267*VLOOKUP($G267,alloc,7)</f>
        <v>208712.38265830674</v>
      </c>
      <c r="L267" s="11">
        <f t="shared" ref="L267:L289" si="298">$I267*VLOOKUP($G267,alloc,8)</f>
        <v>10977.762322751179</v>
      </c>
      <c r="M267" s="11">
        <f t="shared" ref="M267:M289" si="299">$I267*VLOOKUP($G267,alloc,9)</f>
        <v>116928.270855351</v>
      </c>
      <c r="N267" s="11">
        <f t="shared" ref="N267:N289" si="300">$I267*VLOOKUP($G267,alloc,10)</f>
        <v>105659.7219008371</v>
      </c>
      <c r="O267" s="11">
        <f t="shared" ref="O267:O289" si="301">$I267*VLOOKUP($G267,alloc,11)</f>
        <v>0</v>
      </c>
      <c r="P267" s="11">
        <f t="shared" ref="P267:P289" si="302">$I267*VLOOKUP($G267,alloc,12)</f>
        <v>0</v>
      </c>
      <c r="Q267" s="11">
        <f t="shared" ref="Q267:Q289" si="303">$I267*VLOOKUP($G267,alloc,13)</f>
        <v>0</v>
      </c>
      <c r="R267" s="11">
        <f t="shared" ref="R267:R289" si="304">$I267*VLOOKUP($G267,alloc,14)</f>
        <v>0</v>
      </c>
      <c r="S267" s="11">
        <f t="shared" ref="S267:S289" si="305">$I267*VLOOKUP($G267,alloc,15)</f>
        <v>0</v>
      </c>
      <c r="T267" s="11">
        <f t="shared" ref="T267:T289" si="306">$I267*VLOOKUP($G267,alloc,16)</f>
        <v>0</v>
      </c>
      <c r="U267" s="11">
        <f t="shared" ref="U267:U289" si="307">$I267*VLOOKUP($G267,alloc,17)</f>
        <v>0</v>
      </c>
      <c r="V267" s="11">
        <f t="shared" ref="V267:V289" si="308">$I267*VLOOKUP($G267,alloc,18)</f>
        <v>0</v>
      </c>
      <c r="W267" s="11">
        <f t="shared" ref="W267:W289" si="309">$I267*VLOOKUP($G267,alloc,19)</f>
        <v>0</v>
      </c>
      <c r="X267" s="11">
        <f t="shared" ref="X267:X289" si="310">$I267*VLOOKUP($G267,alloc,20)</f>
        <v>0</v>
      </c>
      <c r="Y267" s="2">
        <f t="shared" ref="Y267:Y278" si="311">SUM(J267:X267)-I267</f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 x14ac:dyDescent="0.2">
      <c r="A268" s="1">
        <f t="shared" si="258"/>
        <v>250</v>
      </c>
      <c r="B268" s="1"/>
      <c r="C268" s="3">
        <v>8710</v>
      </c>
      <c r="D268" s="1"/>
      <c r="E268" s="1"/>
      <c r="F268" s="1" t="s">
        <v>188</v>
      </c>
      <c r="G268" s="165">
        <v>99</v>
      </c>
      <c r="H268" s="11" t="str">
        <f t="shared" si="295"/>
        <v>-</v>
      </c>
      <c r="I268" s="2">
        <f>'O and M Class.'!K104</f>
        <v>0</v>
      </c>
      <c r="J268" s="11">
        <f t="shared" si="296"/>
        <v>0</v>
      </c>
      <c r="K268" s="11">
        <f t="shared" si="297"/>
        <v>0</v>
      </c>
      <c r="L268" s="11">
        <f t="shared" si="298"/>
        <v>0</v>
      </c>
      <c r="M268" s="11">
        <f t="shared" si="299"/>
        <v>0</v>
      </c>
      <c r="N268" s="11">
        <f t="shared" si="300"/>
        <v>0</v>
      </c>
      <c r="O268" s="11">
        <f t="shared" si="301"/>
        <v>0</v>
      </c>
      <c r="P268" s="11">
        <f t="shared" si="302"/>
        <v>0</v>
      </c>
      <c r="Q268" s="11">
        <f t="shared" si="303"/>
        <v>0</v>
      </c>
      <c r="R268" s="11">
        <f t="shared" si="304"/>
        <v>0</v>
      </c>
      <c r="S268" s="11">
        <f t="shared" si="305"/>
        <v>0</v>
      </c>
      <c r="T268" s="11">
        <f t="shared" si="306"/>
        <v>0</v>
      </c>
      <c r="U268" s="11">
        <f t="shared" si="307"/>
        <v>0</v>
      </c>
      <c r="V268" s="11">
        <f t="shared" si="308"/>
        <v>0</v>
      </c>
      <c r="W268" s="11">
        <f t="shared" si="309"/>
        <v>0</v>
      </c>
      <c r="X268" s="11">
        <f t="shared" si="310"/>
        <v>0</v>
      </c>
      <c r="Y268" s="2">
        <f t="shared" si="311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 x14ac:dyDescent="0.2">
      <c r="A269" s="1">
        <f t="shared" si="258"/>
        <v>251</v>
      </c>
      <c r="B269" s="1"/>
      <c r="C269" s="3">
        <v>8711</v>
      </c>
      <c r="D269" s="1"/>
      <c r="E269" s="1"/>
      <c r="F269" s="67" t="s">
        <v>393</v>
      </c>
      <c r="G269" s="165">
        <v>99</v>
      </c>
      <c r="H269" s="11" t="str">
        <f t="shared" si="295"/>
        <v>-</v>
      </c>
      <c r="I269" s="2">
        <f>'O and M Class.'!K105</f>
        <v>0</v>
      </c>
      <c r="J269" s="11">
        <f t="shared" si="296"/>
        <v>0</v>
      </c>
      <c r="K269" s="11">
        <f t="shared" si="297"/>
        <v>0</v>
      </c>
      <c r="L269" s="11">
        <f t="shared" si="298"/>
        <v>0</v>
      </c>
      <c r="M269" s="11">
        <f t="shared" si="299"/>
        <v>0</v>
      </c>
      <c r="N269" s="11">
        <f t="shared" si="300"/>
        <v>0</v>
      </c>
      <c r="O269" s="11">
        <f t="shared" si="301"/>
        <v>0</v>
      </c>
      <c r="P269" s="11">
        <f t="shared" si="302"/>
        <v>0</v>
      </c>
      <c r="Q269" s="11">
        <f t="shared" si="303"/>
        <v>0</v>
      </c>
      <c r="R269" s="11">
        <f t="shared" si="304"/>
        <v>0</v>
      </c>
      <c r="S269" s="11">
        <f t="shared" si="305"/>
        <v>0</v>
      </c>
      <c r="T269" s="11">
        <f t="shared" si="306"/>
        <v>0</v>
      </c>
      <c r="U269" s="11">
        <f t="shared" si="307"/>
        <v>0</v>
      </c>
      <c r="V269" s="11">
        <f t="shared" si="308"/>
        <v>0</v>
      </c>
      <c r="W269" s="11">
        <f t="shared" si="309"/>
        <v>0</v>
      </c>
      <c r="X269" s="11">
        <f t="shared" si="310"/>
        <v>0</v>
      </c>
      <c r="Y269" s="2">
        <f t="shared" si="311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 x14ac:dyDescent="0.2">
      <c r="A270" s="1">
        <f>A268+1</f>
        <v>251</v>
      </c>
      <c r="B270" s="1"/>
      <c r="C270" s="3">
        <v>8720</v>
      </c>
      <c r="D270" s="1"/>
      <c r="E270" s="1"/>
      <c r="F270" s="1" t="s">
        <v>386</v>
      </c>
      <c r="G270" s="165">
        <v>11.4</v>
      </c>
      <c r="H270" s="11" t="str">
        <f t="shared" si="295"/>
        <v>Composite of Accts. 376 &amp; 380 - Demand</v>
      </c>
      <c r="I270" s="2">
        <f>'O and M Class.'!K106</f>
        <v>0</v>
      </c>
      <c r="J270" s="11">
        <f t="shared" si="296"/>
        <v>0</v>
      </c>
      <c r="K270" s="11">
        <f t="shared" si="297"/>
        <v>0</v>
      </c>
      <c r="L270" s="11">
        <f t="shared" si="298"/>
        <v>0</v>
      </c>
      <c r="M270" s="11">
        <f t="shared" si="299"/>
        <v>0</v>
      </c>
      <c r="N270" s="11">
        <f t="shared" si="300"/>
        <v>0</v>
      </c>
      <c r="O270" s="11">
        <f t="shared" si="301"/>
        <v>0</v>
      </c>
      <c r="P270" s="11">
        <f t="shared" si="302"/>
        <v>0</v>
      </c>
      <c r="Q270" s="11">
        <f t="shared" si="303"/>
        <v>0</v>
      </c>
      <c r="R270" s="11">
        <f t="shared" si="304"/>
        <v>0</v>
      </c>
      <c r="S270" s="11">
        <f t="shared" si="305"/>
        <v>0</v>
      </c>
      <c r="T270" s="11">
        <f t="shared" si="306"/>
        <v>0</v>
      </c>
      <c r="U270" s="11">
        <f t="shared" si="307"/>
        <v>0</v>
      </c>
      <c r="V270" s="11">
        <f t="shared" si="308"/>
        <v>0</v>
      </c>
      <c r="W270" s="11">
        <f t="shared" si="309"/>
        <v>0</v>
      </c>
      <c r="X270" s="11">
        <f t="shared" si="310"/>
        <v>0</v>
      </c>
      <c r="Y270" s="2">
        <f t="shared" si="311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 x14ac:dyDescent="0.2">
      <c r="A271" s="1">
        <f>A270+1</f>
        <v>252</v>
      </c>
      <c r="B271" s="1"/>
      <c r="C271" s="3">
        <v>8740</v>
      </c>
      <c r="D271" s="1"/>
      <c r="E271" s="1"/>
      <c r="F271" s="1" t="s">
        <v>63</v>
      </c>
      <c r="G271" s="165">
        <v>12.4</v>
      </c>
      <c r="H271" s="11" t="str">
        <f t="shared" si="295"/>
        <v>Composite of Accts. 374-379 - Demand</v>
      </c>
      <c r="I271" s="2">
        <f>'O and M Class.'!K107</f>
        <v>4320718.7295684638</v>
      </c>
      <c r="J271" s="11">
        <f t="shared" si="296"/>
        <v>1953545.8932807557</v>
      </c>
      <c r="K271" s="11">
        <f t="shared" si="297"/>
        <v>1117075.9770159509</v>
      </c>
      <c r="L271" s="11">
        <f t="shared" si="298"/>
        <v>58755.47208050669</v>
      </c>
      <c r="M271" s="11">
        <f t="shared" si="299"/>
        <v>625826.60761612654</v>
      </c>
      <c r="N271" s="11">
        <f t="shared" si="300"/>
        <v>565514.77957512403</v>
      </c>
      <c r="O271" s="11">
        <f t="shared" si="301"/>
        <v>0</v>
      </c>
      <c r="P271" s="11">
        <f t="shared" si="302"/>
        <v>0</v>
      </c>
      <c r="Q271" s="11">
        <f t="shared" si="303"/>
        <v>0</v>
      </c>
      <c r="R271" s="11">
        <f t="shared" si="304"/>
        <v>0</v>
      </c>
      <c r="S271" s="11">
        <f t="shared" si="305"/>
        <v>0</v>
      </c>
      <c r="T271" s="11">
        <f t="shared" si="306"/>
        <v>0</v>
      </c>
      <c r="U271" s="11">
        <f t="shared" si="307"/>
        <v>0</v>
      </c>
      <c r="V271" s="11">
        <f t="shared" si="308"/>
        <v>0</v>
      </c>
      <c r="W271" s="11">
        <f t="shared" si="309"/>
        <v>0</v>
      </c>
      <c r="X271" s="11">
        <f t="shared" si="310"/>
        <v>0</v>
      </c>
      <c r="Y271" s="2">
        <f t="shared" si="311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 x14ac:dyDescent="0.2">
      <c r="A272" s="1">
        <f t="shared" si="258"/>
        <v>253</v>
      </c>
      <c r="B272" s="1"/>
      <c r="C272" s="3">
        <v>8750</v>
      </c>
      <c r="D272" s="1"/>
      <c r="E272" s="1"/>
      <c r="F272" s="1" t="s">
        <v>387</v>
      </c>
      <c r="G272" s="165">
        <v>12.4</v>
      </c>
      <c r="H272" s="11" t="str">
        <f t="shared" si="295"/>
        <v>Composite of Accts. 374-379 - Demand</v>
      </c>
      <c r="I272" s="2">
        <f>'O and M Class.'!K108</f>
        <v>574713.5460668921</v>
      </c>
      <c r="J272" s="11">
        <f t="shared" si="296"/>
        <v>259847.80727532599</v>
      </c>
      <c r="K272" s="11">
        <f t="shared" si="297"/>
        <v>148586.08860223019</v>
      </c>
      <c r="L272" s="11">
        <f t="shared" si="298"/>
        <v>7815.2658906345532</v>
      </c>
      <c r="M272" s="11">
        <f t="shared" si="299"/>
        <v>83243.333203964445</v>
      </c>
      <c r="N272" s="11">
        <f t="shared" si="300"/>
        <v>75221.051094736948</v>
      </c>
      <c r="O272" s="11">
        <f t="shared" si="301"/>
        <v>0</v>
      </c>
      <c r="P272" s="11">
        <f t="shared" si="302"/>
        <v>0</v>
      </c>
      <c r="Q272" s="11">
        <f t="shared" si="303"/>
        <v>0</v>
      </c>
      <c r="R272" s="11">
        <f t="shared" si="304"/>
        <v>0</v>
      </c>
      <c r="S272" s="11">
        <f t="shared" si="305"/>
        <v>0</v>
      </c>
      <c r="T272" s="11">
        <f t="shared" si="306"/>
        <v>0</v>
      </c>
      <c r="U272" s="11">
        <f t="shared" si="307"/>
        <v>0</v>
      </c>
      <c r="V272" s="11">
        <f t="shared" si="308"/>
        <v>0</v>
      </c>
      <c r="W272" s="11">
        <f t="shared" si="309"/>
        <v>0</v>
      </c>
      <c r="X272" s="11">
        <f t="shared" si="310"/>
        <v>0</v>
      </c>
      <c r="Y272" s="2">
        <f>SUM(J272:X272)-I272</f>
        <v>0</v>
      </c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 x14ac:dyDescent="0.2">
      <c r="A273" s="1">
        <f t="shared" si="258"/>
        <v>254</v>
      </c>
      <c r="B273" s="1"/>
      <c r="C273" s="3">
        <v>8760</v>
      </c>
      <c r="D273" s="1"/>
      <c r="E273" s="1"/>
      <c r="F273" s="1" t="s">
        <v>388</v>
      </c>
      <c r="G273" s="165">
        <v>99</v>
      </c>
      <c r="H273" s="11" t="str">
        <f t="shared" si="295"/>
        <v>-</v>
      </c>
      <c r="I273" s="2">
        <f>'O and M Class.'!K109</f>
        <v>0</v>
      </c>
      <c r="J273" s="11">
        <f t="shared" si="296"/>
        <v>0</v>
      </c>
      <c r="K273" s="11">
        <f t="shared" si="297"/>
        <v>0</v>
      </c>
      <c r="L273" s="11">
        <f t="shared" si="298"/>
        <v>0</v>
      </c>
      <c r="M273" s="11">
        <f t="shared" si="299"/>
        <v>0</v>
      </c>
      <c r="N273" s="11">
        <f t="shared" si="300"/>
        <v>0</v>
      </c>
      <c r="O273" s="11">
        <f t="shared" si="301"/>
        <v>0</v>
      </c>
      <c r="P273" s="11">
        <f t="shared" si="302"/>
        <v>0</v>
      </c>
      <c r="Q273" s="11">
        <f t="shared" si="303"/>
        <v>0</v>
      </c>
      <c r="R273" s="11">
        <f t="shared" si="304"/>
        <v>0</v>
      </c>
      <c r="S273" s="11">
        <f t="shared" si="305"/>
        <v>0</v>
      </c>
      <c r="T273" s="11">
        <f t="shared" si="306"/>
        <v>0</v>
      </c>
      <c r="U273" s="11">
        <f t="shared" si="307"/>
        <v>0</v>
      </c>
      <c r="V273" s="11">
        <f t="shared" si="308"/>
        <v>0</v>
      </c>
      <c r="W273" s="11">
        <f t="shared" si="309"/>
        <v>0</v>
      </c>
      <c r="X273" s="11">
        <f t="shared" si="310"/>
        <v>0</v>
      </c>
      <c r="Y273" s="2">
        <f t="shared" si="311"/>
        <v>0</v>
      </c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 x14ac:dyDescent="0.2">
      <c r="A274" s="1">
        <f t="shared" si="258"/>
        <v>255</v>
      </c>
      <c r="B274" s="1"/>
      <c r="C274" s="3">
        <v>8770</v>
      </c>
      <c r="D274" s="1"/>
      <c r="E274" s="1"/>
      <c r="F274" s="1" t="s">
        <v>389</v>
      </c>
      <c r="G274" s="165">
        <v>12.4</v>
      </c>
      <c r="H274" s="11" t="str">
        <f t="shared" si="295"/>
        <v>Composite of Accts. 374-379 - Demand</v>
      </c>
      <c r="I274" s="2">
        <f>'O and M Class.'!K110</f>
        <v>38285.750086711603</v>
      </c>
      <c r="J274" s="11">
        <f t="shared" si="296"/>
        <v>17310.30750537627</v>
      </c>
      <c r="K274" s="11">
        <f t="shared" si="297"/>
        <v>9898.3744049854868</v>
      </c>
      <c r="L274" s="11">
        <f t="shared" si="298"/>
        <v>520.63035367398493</v>
      </c>
      <c r="M274" s="11">
        <f t="shared" si="299"/>
        <v>5545.4294982998354</v>
      </c>
      <c r="N274" s="11">
        <f t="shared" si="300"/>
        <v>5011.00832437603</v>
      </c>
      <c r="O274" s="11">
        <f t="shared" si="301"/>
        <v>0</v>
      </c>
      <c r="P274" s="11">
        <f t="shared" si="302"/>
        <v>0</v>
      </c>
      <c r="Q274" s="11">
        <f t="shared" si="303"/>
        <v>0</v>
      </c>
      <c r="R274" s="11">
        <f t="shared" si="304"/>
        <v>0</v>
      </c>
      <c r="S274" s="11">
        <f t="shared" si="305"/>
        <v>0</v>
      </c>
      <c r="T274" s="11">
        <f t="shared" si="306"/>
        <v>0</v>
      </c>
      <c r="U274" s="11">
        <f t="shared" si="307"/>
        <v>0</v>
      </c>
      <c r="V274" s="11">
        <f t="shared" si="308"/>
        <v>0</v>
      </c>
      <c r="W274" s="11">
        <f t="shared" si="309"/>
        <v>0</v>
      </c>
      <c r="X274" s="11">
        <f t="shared" si="310"/>
        <v>0</v>
      </c>
      <c r="Y274" s="2">
        <f t="shared" si="311"/>
        <v>0</v>
      </c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 x14ac:dyDescent="0.2">
      <c r="A275" s="1">
        <f t="shared" si="258"/>
        <v>256</v>
      </c>
      <c r="B275" s="1"/>
      <c r="C275" s="3">
        <v>8780</v>
      </c>
      <c r="D275" s="1"/>
      <c r="E275" s="1"/>
      <c r="F275" s="1" t="s">
        <v>390</v>
      </c>
      <c r="G275" s="165">
        <v>13.4</v>
      </c>
      <c r="H275" s="11" t="str">
        <f t="shared" si="295"/>
        <v>Composite of Accts. 381-383 - Demand</v>
      </c>
      <c r="I275" s="2">
        <f>'O and M Class.'!K111</f>
        <v>0</v>
      </c>
      <c r="J275" s="11">
        <f t="shared" si="296"/>
        <v>0</v>
      </c>
      <c r="K275" s="11">
        <f t="shared" si="297"/>
        <v>0</v>
      </c>
      <c r="L275" s="11">
        <f t="shared" si="298"/>
        <v>0</v>
      </c>
      <c r="M275" s="11">
        <f t="shared" si="299"/>
        <v>0</v>
      </c>
      <c r="N275" s="11">
        <f t="shared" si="300"/>
        <v>0</v>
      </c>
      <c r="O275" s="11">
        <f t="shared" si="301"/>
        <v>0</v>
      </c>
      <c r="P275" s="11">
        <f t="shared" si="302"/>
        <v>0</v>
      </c>
      <c r="Q275" s="11">
        <f t="shared" si="303"/>
        <v>0</v>
      </c>
      <c r="R275" s="11">
        <f t="shared" si="304"/>
        <v>0</v>
      </c>
      <c r="S275" s="11">
        <f t="shared" si="305"/>
        <v>0</v>
      </c>
      <c r="T275" s="11">
        <f t="shared" si="306"/>
        <v>0</v>
      </c>
      <c r="U275" s="11">
        <f t="shared" si="307"/>
        <v>0</v>
      </c>
      <c r="V275" s="11">
        <f t="shared" si="308"/>
        <v>0</v>
      </c>
      <c r="W275" s="11">
        <f t="shared" si="309"/>
        <v>0</v>
      </c>
      <c r="X275" s="11">
        <f t="shared" si="310"/>
        <v>0</v>
      </c>
      <c r="Y275" s="2">
        <f t="shared" si="311"/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 x14ac:dyDescent="0.2">
      <c r="A276" s="1">
        <f t="shared" si="258"/>
        <v>257</v>
      </c>
      <c r="B276" s="1"/>
      <c r="C276" s="3">
        <v>8790</v>
      </c>
      <c r="D276" s="1"/>
      <c r="E276" s="1"/>
      <c r="F276" s="1" t="s">
        <v>391</v>
      </c>
      <c r="G276" s="165">
        <v>99</v>
      </c>
      <c r="H276" s="11" t="str">
        <f t="shared" si="295"/>
        <v>-</v>
      </c>
      <c r="I276" s="2">
        <f>'O and M Class.'!K112</f>
        <v>0</v>
      </c>
      <c r="J276" s="11">
        <f t="shared" si="296"/>
        <v>0</v>
      </c>
      <c r="K276" s="11">
        <f t="shared" si="297"/>
        <v>0</v>
      </c>
      <c r="L276" s="11">
        <f t="shared" si="298"/>
        <v>0</v>
      </c>
      <c r="M276" s="11">
        <f t="shared" si="299"/>
        <v>0</v>
      </c>
      <c r="N276" s="11">
        <f t="shared" si="300"/>
        <v>0</v>
      </c>
      <c r="O276" s="11">
        <f t="shared" si="301"/>
        <v>0</v>
      </c>
      <c r="P276" s="11">
        <f t="shared" si="302"/>
        <v>0</v>
      </c>
      <c r="Q276" s="11">
        <f t="shared" si="303"/>
        <v>0</v>
      </c>
      <c r="R276" s="11">
        <f t="shared" si="304"/>
        <v>0</v>
      </c>
      <c r="S276" s="11">
        <f t="shared" si="305"/>
        <v>0</v>
      </c>
      <c r="T276" s="11">
        <f t="shared" si="306"/>
        <v>0</v>
      </c>
      <c r="U276" s="11">
        <f t="shared" si="307"/>
        <v>0</v>
      </c>
      <c r="V276" s="11">
        <f t="shared" si="308"/>
        <v>0</v>
      </c>
      <c r="W276" s="11">
        <f t="shared" si="309"/>
        <v>0</v>
      </c>
      <c r="X276" s="11">
        <f t="shared" si="310"/>
        <v>0</v>
      </c>
      <c r="Y276" s="2">
        <f t="shared" si="311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 x14ac:dyDescent="0.2">
      <c r="A277" s="1">
        <f t="shared" si="258"/>
        <v>258</v>
      </c>
      <c r="B277" s="1"/>
      <c r="C277" s="3">
        <v>8800</v>
      </c>
      <c r="D277" s="1"/>
      <c r="E277" s="1"/>
      <c r="F277" s="1" t="s">
        <v>392</v>
      </c>
      <c r="G277" s="165">
        <v>10.4</v>
      </c>
      <c r="H277" s="11" t="str">
        <f t="shared" si="295"/>
        <v>Composite of Accts. 871-879 &amp; 886-893 - Demand</v>
      </c>
      <c r="I277" s="2">
        <f>'O and M Class.'!K113</f>
        <v>2684.3486129021753</v>
      </c>
      <c r="J277" s="11">
        <f t="shared" si="296"/>
        <v>1213.6865501061411</v>
      </c>
      <c r="K277" s="11">
        <f t="shared" si="297"/>
        <v>694.00984815056484</v>
      </c>
      <c r="L277" s="11">
        <f t="shared" si="298"/>
        <v>36.503225470423779</v>
      </c>
      <c r="M277" s="11">
        <f t="shared" si="299"/>
        <v>388.80956878195326</v>
      </c>
      <c r="N277" s="11">
        <f t="shared" si="300"/>
        <v>351.33942039309267</v>
      </c>
      <c r="O277" s="11">
        <f t="shared" si="301"/>
        <v>0</v>
      </c>
      <c r="P277" s="11">
        <f t="shared" si="302"/>
        <v>0</v>
      </c>
      <c r="Q277" s="11">
        <f t="shared" si="303"/>
        <v>0</v>
      </c>
      <c r="R277" s="11">
        <f t="shared" si="304"/>
        <v>0</v>
      </c>
      <c r="S277" s="11">
        <f t="shared" si="305"/>
        <v>0</v>
      </c>
      <c r="T277" s="11">
        <f t="shared" si="306"/>
        <v>0</v>
      </c>
      <c r="U277" s="11">
        <f t="shared" si="307"/>
        <v>0</v>
      </c>
      <c r="V277" s="11">
        <f t="shared" si="308"/>
        <v>0</v>
      </c>
      <c r="W277" s="11">
        <f t="shared" si="309"/>
        <v>0</v>
      </c>
      <c r="X277" s="11">
        <f t="shared" si="310"/>
        <v>0</v>
      </c>
      <c r="Y277" s="2">
        <f t="shared" si="311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 x14ac:dyDescent="0.2">
      <c r="A278" s="1">
        <f t="shared" si="258"/>
        <v>259</v>
      </c>
      <c r="B278" s="1"/>
      <c r="C278" s="3">
        <v>8810</v>
      </c>
      <c r="D278" s="1"/>
      <c r="E278" s="1"/>
      <c r="F278" s="1" t="s">
        <v>90</v>
      </c>
      <c r="G278" s="165">
        <v>10.4</v>
      </c>
      <c r="H278" s="11" t="str">
        <f t="shared" si="295"/>
        <v>Composite of Accts. 871-879 &amp; 886-893 - Demand</v>
      </c>
      <c r="I278" s="2">
        <f>'O and M Class.'!K114</f>
        <v>309841.35580514732</v>
      </c>
      <c r="J278" s="11">
        <f t="shared" si="296"/>
        <v>140089.95865883195</v>
      </c>
      <c r="K278" s="11">
        <f t="shared" si="297"/>
        <v>80106.194575306363</v>
      </c>
      <c r="L278" s="11">
        <f t="shared" si="298"/>
        <v>4213.3904727035779</v>
      </c>
      <c r="M278" s="11">
        <f t="shared" si="299"/>
        <v>44878.404899567082</v>
      </c>
      <c r="N278" s="11">
        <f t="shared" si="300"/>
        <v>40553.40719873838</v>
      </c>
      <c r="O278" s="11">
        <f t="shared" si="301"/>
        <v>0</v>
      </c>
      <c r="P278" s="11">
        <f t="shared" si="302"/>
        <v>0</v>
      </c>
      <c r="Q278" s="11">
        <f t="shared" si="303"/>
        <v>0</v>
      </c>
      <c r="R278" s="11">
        <f t="shared" si="304"/>
        <v>0</v>
      </c>
      <c r="S278" s="11">
        <f t="shared" si="305"/>
        <v>0</v>
      </c>
      <c r="T278" s="11">
        <f t="shared" si="306"/>
        <v>0</v>
      </c>
      <c r="U278" s="11">
        <f t="shared" si="307"/>
        <v>0</v>
      </c>
      <c r="V278" s="11">
        <f t="shared" si="308"/>
        <v>0</v>
      </c>
      <c r="W278" s="11">
        <f t="shared" si="309"/>
        <v>0</v>
      </c>
      <c r="X278" s="11">
        <f t="shared" si="310"/>
        <v>0</v>
      </c>
      <c r="Y278" s="2">
        <f t="shared" si="311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 x14ac:dyDescent="0.2">
      <c r="A279" s="1">
        <f t="shared" si="258"/>
        <v>260</v>
      </c>
      <c r="B279" s="1"/>
      <c r="C279" s="3"/>
      <c r="D279" s="1"/>
      <c r="E279" s="1" t="s">
        <v>79</v>
      </c>
      <c r="F279" s="1"/>
      <c r="G279" s="166"/>
      <c r="H279" s="2"/>
      <c r="I279" s="2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 x14ac:dyDescent="0.2">
      <c r="A280" s="1">
        <f t="shared" si="258"/>
        <v>261</v>
      </c>
      <c r="B280" s="1"/>
      <c r="C280" s="3">
        <v>8850</v>
      </c>
      <c r="D280" s="1"/>
      <c r="E280" s="1"/>
      <c r="F280" s="1" t="s">
        <v>189</v>
      </c>
      <c r="G280" s="165">
        <v>10.4</v>
      </c>
      <c r="H280" s="11" t="str">
        <f t="shared" si="295"/>
        <v>Composite of Accts. 871-879 &amp; 886-893 - Demand</v>
      </c>
      <c r="I280" s="2">
        <f>'O and M Class.'!K$116</f>
        <v>1330.656721197244</v>
      </c>
      <c r="J280" s="11">
        <f t="shared" si="296"/>
        <v>601.63577769408266</v>
      </c>
      <c r="K280" s="11">
        <f t="shared" si="297"/>
        <v>344.02717462997498</v>
      </c>
      <c r="L280" s="11">
        <f t="shared" si="298"/>
        <v>18.094990376485786</v>
      </c>
      <c r="M280" s="11">
        <f t="shared" si="299"/>
        <v>192.73654080501601</v>
      </c>
      <c r="N280" s="11">
        <f t="shared" si="300"/>
        <v>174.16223769168471</v>
      </c>
      <c r="O280" s="11">
        <f t="shared" si="301"/>
        <v>0</v>
      </c>
      <c r="P280" s="11">
        <f t="shared" si="302"/>
        <v>0</v>
      </c>
      <c r="Q280" s="11">
        <f t="shared" si="303"/>
        <v>0</v>
      </c>
      <c r="R280" s="11">
        <f t="shared" si="304"/>
        <v>0</v>
      </c>
      <c r="S280" s="11">
        <f t="shared" si="305"/>
        <v>0</v>
      </c>
      <c r="T280" s="11">
        <f t="shared" si="306"/>
        <v>0</v>
      </c>
      <c r="U280" s="11">
        <f t="shared" si="307"/>
        <v>0</v>
      </c>
      <c r="V280" s="11">
        <f t="shared" si="308"/>
        <v>0</v>
      </c>
      <c r="W280" s="11">
        <f t="shared" si="309"/>
        <v>0</v>
      </c>
      <c r="X280" s="11">
        <f t="shared" si="310"/>
        <v>0</v>
      </c>
      <c r="Y280" s="2">
        <f t="shared" ref="Y280:Y290" si="312"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 x14ac:dyDescent="0.2">
      <c r="A281" s="1">
        <f t="shared" si="258"/>
        <v>262</v>
      </c>
      <c r="B281" s="1"/>
      <c r="C281" s="3">
        <v>8860</v>
      </c>
      <c r="D281" s="1"/>
      <c r="E281" s="1"/>
      <c r="F281" s="1" t="s">
        <v>190</v>
      </c>
      <c r="G281" s="165">
        <v>12.4</v>
      </c>
      <c r="H281" s="11" t="str">
        <f t="shared" si="295"/>
        <v>Composite of Accts. 374-379 - Demand</v>
      </c>
      <c r="I281" s="2">
        <f>'O and M Class.'!K$117</f>
        <v>98.164274701963336</v>
      </c>
      <c r="J281" s="11">
        <f t="shared" si="296"/>
        <v>44.383452780333499</v>
      </c>
      <c r="K281" s="11">
        <f t="shared" si="297"/>
        <v>25.379331526565256</v>
      </c>
      <c r="L281" s="11">
        <f t="shared" si="298"/>
        <v>1.3348909435098659</v>
      </c>
      <c r="M281" s="11">
        <f t="shared" si="299"/>
        <v>14.218424959118558</v>
      </c>
      <c r="N281" s="11">
        <f t="shared" si="300"/>
        <v>12.848174492436161</v>
      </c>
      <c r="O281" s="11">
        <f t="shared" si="301"/>
        <v>0</v>
      </c>
      <c r="P281" s="11">
        <f t="shared" si="302"/>
        <v>0</v>
      </c>
      <c r="Q281" s="11">
        <f t="shared" si="303"/>
        <v>0</v>
      </c>
      <c r="R281" s="11">
        <f t="shared" si="304"/>
        <v>0</v>
      </c>
      <c r="S281" s="11">
        <f t="shared" si="305"/>
        <v>0</v>
      </c>
      <c r="T281" s="11">
        <f t="shared" si="306"/>
        <v>0</v>
      </c>
      <c r="U281" s="11">
        <f t="shared" si="307"/>
        <v>0</v>
      </c>
      <c r="V281" s="11">
        <f t="shared" si="308"/>
        <v>0</v>
      </c>
      <c r="W281" s="11">
        <f t="shared" si="309"/>
        <v>0</v>
      </c>
      <c r="X281" s="11">
        <f t="shared" si="310"/>
        <v>0</v>
      </c>
      <c r="Y281" s="2">
        <f t="shared" si="312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 x14ac:dyDescent="0.2">
      <c r="A282" s="1">
        <f t="shared" si="258"/>
        <v>263</v>
      </c>
      <c r="B282" s="1"/>
      <c r="C282" s="3">
        <v>8870</v>
      </c>
      <c r="D282" s="1"/>
      <c r="E282" s="1"/>
      <c r="F282" s="1" t="s">
        <v>191</v>
      </c>
      <c r="G282" s="165">
        <v>12.4</v>
      </c>
      <c r="H282" s="11" t="str">
        <f t="shared" si="295"/>
        <v>Composite of Accts. 374-379 - Demand</v>
      </c>
      <c r="I282" s="2">
        <f>'O and M Class.'!K$118</f>
        <v>28852.101092614503</v>
      </c>
      <c r="J282" s="11">
        <f t="shared" si="296"/>
        <v>13045.029572574764</v>
      </c>
      <c r="K282" s="11">
        <f t="shared" si="297"/>
        <v>7459.4045653636731</v>
      </c>
      <c r="L282" s="11">
        <f t="shared" si="298"/>
        <v>392.3464882381686</v>
      </c>
      <c r="M282" s="11">
        <f t="shared" si="299"/>
        <v>4179.0298511729034</v>
      </c>
      <c r="N282" s="11">
        <f t="shared" si="300"/>
        <v>3776.2906152649957</v>
      </c>
      <c r="O282" s="11">
        <f t="shared" si="301"/>
        <v>0</v>
      </c>
      <c r="P282" s="11">
        <f t="shared" si="302"/>
        <v>0</v>
      </c>
      <c r="Q282" s="11">
        <f t="shared" si="303"/>
        <v>0</v>
      </c>
      <c r="R282" s="11">
        <f t="shared" si="304"/>
        <v>0</v>
      </c>
      <c r="S282" s="11">
        <f t="shared" si="305"/>
        <v>0</v>
      </c>
      <c r="T282" s="11">
        <f t="shared" si="306"/>
        <v>0</v>
      </c>
      <c r="U282" s="11">
        <f t="shared" si="307"/>
        <v>0</v>
      </c>
      <c r="V282" s="11">
        <f t="shared" si="308"/>
        <v>0</v>
      </c>
      <c r="W282" s="11">
        <f t="shared" si="309"/>
        <v>0</v>
      </c>
      <c r="X282" s="11">
        <f t="shared" si="310"/>
        <v>0</v>
      </c>
      <c r="Y282" s="2">
        <f t="shared" si="312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 x14ac:dyDescent="0.2">
      <c r="A283" s="1">
        <f t="shared" si="258"/>
        <v>264</v>
      </c>
      <c r="B283" s="1"/>
      <c r="C283" s="3">
        <v>8890</v>
      </c>
      <c r="D283" s="1"/>
      <c r="E283" s="1"/>
      <c r="F283" s="1" t="s">
        <v>192</v>
      </c>
      <c r="G283" s="165">
        <v>99</v>
      </c>
      <c r="H283" s="11" t="str">
        <f t="shared" si="295"/>
        <v>-</v>
      </c>
      <c r="I283" s="2">
        <f>'O and M Class.'!K$119</f>
        <v>0</v>
      </c>
      <c r="J283" s="11">
        <f t="shared" si="296"/>
        <v>0</v>
      </c>
      <c r="K283" s="11">
        <f t="shared" si="297"/>
        <v>0</v>
      </c>
      <c r="L283" s="11">
        <f t="shared" si="298"/>
        <v>0</v>
      </c>
      <c r="M283" s="11">
        <f t="shared" si="299"/>
        <v>0</v>
      </c>
      <c r="N283" s="11">
        <f t="shared" si="300"/>
        <v>0</v>
      </c>
      <c r="O283" s="11">
        <f t="shared" si="301"/>
        <v>0</v>
      </c>
      <c r="P283" s="11">
        <f t="shared" si="302"/>
        <v>0</v>
      </c>
      <c r="Q283" s="11">
        <f t="shared" si="303"/>
        <v>0</v>
      </c>
      <c r="R283" s="11">
        <f t="shared" si="304"/>
        <v>0</v>
      </c>
      <c r="S283" s="11">
        <f t="shared" si="305"/>
        <v>0</v>
      </c>
      <c r="T283" s="11">
        <f t="shared" si="306"/>
        <v>0</v>
      </c>
      <c r="U283" s="11">
        <f t="shared" si="307"/>
        <v>0</v>
      </c>
      <c r="V283" s="11">
        <f t="shared" si="308"/>
        <v>0</v>
      </c>
      <c r="W283" s="11">
        <f t="shared" si="309"/>
        <v>0</v>
      </c>
      <c r="X283" s="11">
        <f t="shared" si="310"/>
        <v>0</v>
      </c>
      <c r="Y283" s="2">
        <f t="shared" si="312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 x14ac:dyDescent="0.2">
      <c r="A284" s="1">
        <f t="shared" si="258"/>
        <v>265</v>
      </c>
      <c r="B284" s="1"/>
      <c r="C284" s="3">
        <v>8900</v>
      </c>
      <c r="D284" s="1"/>
      <c r="E284" s="1"/>
      <c r="F284" s="1" t="s">
        <v>193</v>
      </c>
      <c r="G284" s="165">
        <v>12.4</v>
      </c>
      <c r="H284" s="11" t="str">
        <f t="shared" si="295"/>
        <v>Composite of Accts. 374-379 - Demand</v>
      </c>
      <c r="I284" s="2">
        <f>'O and M Class.'!K$120</f>
        <v>65571.866984355671</v>
      </c>
      <c r="J284" s="11">
        <f t="shared" si="296"/>
        <v>29647.301636511267</v>
      </c>
      <c r="K284" s="11">
        <f t="shared" si="297"/>
        <v>16952.910374618365</v>
      </c>
      <c r="L284" s="11">
        <f t="shared" si="298"/>
        <v>891.68174116504019</v>
      </c>
      <c r="M284" s="11">
        <f t="shared" si="299"/>
        <v>9497.6372308256632</v>
      </c>
      <c r="N284" s="11">
        <f t="shared" si="300"/>
        <v>8582.3360012353405</v>
      </c>
      <c r="O284" s="11">
        <f t="shared" si="301"/>
        <v>0</v>
      </c>
      <c r="P284" s="11">
        <f t="shared" si="302"/>
        <v>0</v>
      </c>
      <c r="Q284" s="11">
        <f t="shared" si="303"/>
        <v>0</v>
      </c>
      <c r="R284" s="11">
        <f t="shared" si="304"/>
        <v>0</v>
      </c>
      <c r="S284" s="11">
        <f t="shared" si="305"/>
        <v>0</v>
      </c>
      <c r="T284" s="11">
        <f t="shared" si="306"/>
        <v>0</v>
      </c>
      <c r="U284" s="11">
        <f t="shared" si="307"/>
        <v>0</v>
      </c>
      <c r="V284" s="11">
        <f t="shared" si="308"/>
        <v>0</v>
      </c>
      <c r="W284" s="11">
        <f t="shared" si="309"/>
        <v>0</v>
      </c>
      <c r="X284" s="11">
        <f t="shared" si="310"/>
        <v>0</v>
      </c>
      <c r="Y284" s="2">
        <f t="shared" si="312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 x14ac:dyDescent="0.2">
      <c r="A285" s="1">
        <f t="shared" si="258"/>
        <v>266</v>
      </c>
      <c r="B285" s="1"/>
      <c r="C285" s="3">
        <v>8910</v>
      </c>
      <c r="D285" s="1"/>
      <c r="E285" s="1"/>
      <c r="F285" s="1" t="s">
        <v>194</v>
      </c>
      <c r="G285" s="165">
        <v>99</v>
      </c>
      <c r="H285" s="11" t="str">
        <f t="shared" si="295"/>
        <v>-</v>
      </c>
      <c r="I285" s="2">
        <f>'O and M Class.'!K$121</f>
        <v>0</v>
      </c>
      <c r="J285" s="11">
        <f t="shared" si="296"/>
        <v>0</v>
      </c>
      <c r="K285" s="11">
        <f t="shared" si="297"/>
        <v>0</v>
      </c>
      <c r="L285" s="11">
        <f t="shared" si="298"/>
        <v>0</v>
      </c>
      <c r="M285" s="11">
        <f t="shared" si="299"/>
        <v>0</v>
      </c>
      <c r="N285" s="11">
        <f t="shared" si="300"/>
        <v>0</v>
      </c>
      <c r="O285" s="11">
        <f t="shared" si="301"/>
        <v>0</v>
      </c>
      <c r="P285" s="11">
        <f t="shared" si="302"/>
        <v>0</v>
      </c>
      <c r="Q285" s="11">
        <f t="shared" si="303"/>
        <v>0</v>
      </c>
      <c r="R285" s="11">
        <f t="shared" si="304"/>
        <v>0</v>
      </c>
      <c r="S285" s="11">
        <f t="shared" si="305"/>
        <v>0</v>
      </c>
      <c r="T285" s="11">
        <f t="shared" si="306"/>
        <v>0</v>
      </c>
      <c r="U285" s="11">
        <f t="shared" si="307"/>
        <v>0</v>
      </c>
      <c r="V285" s="11">
        <f t="shared" si="308"/>
        <v>0</v>
      </c>
      <c r="W285" s="11">
        <f t="shared" si="309"/>
        <v>0</v>
      </c>
      <c r="X285" s="11">
        <f t="shared" si="310"/>
        <v>0</v>
      </c>
      <c r="Y285" s="2">
        <f t="shared" si="312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 x14ac:dyDescent="0.2">
      <c r="A286" s="1">
        <f t="shared" si="258"/>
        <v>267</v>
      </c>
      <c r="B286" s="1"/>
      <c r="C286" s="3">
        <v>8920</v>
      </c>
      <c r="D286" s="1"/>
      <c r="E286" s="1"/>
      <c r="F286" s="1" t="s">
        <v>195</v>
      </c>
      <c r="G286" s="165">
        <v>12.4</v>
      </c>
      <c r="H286" s="11" t="str">
        <f t="shared" si="295"/>
        <v>Composite of Accts. 374-379 - Demand</v>
      </c>
      <c r="I286" s="2">
        <f>'O and M Class.'!K$122</f>
        <v>795.18127800220111</v>
      </c>
      <c r="J286" s="11">
        <f t="shared" si="296"/>
        <v>359.52886945040569</v>
      </c>
      <c r="K286" s="11">
        <f t="shared" si="297"/>
        <v>205.58568113916985</v>
      </c>
      <c r="L286" s="11">
        <f t="shared" si="298"/>
        <v>10.813305448204051</v>
      </c>
      <c r="M286" s="11">
        <f t="shared" si="299"/>
        <v>115.17657889794563</v>
      </c>
      <c r="N286" s="11">
        <f t="shared" si="300"/>
        <v>104.0768430664759</v>
      </c>
      <c r="O286" s="11">
        <f t="shared" si="301"/>
        <v>0</v>
      </c>
      <c r="P286" s="11">
        <f t="shared" si="302"/>
        <v>0</v>
      </c>
      <c r="Q286" s="11">
        <f t="shared" si="303"/>
        <v>0</v>
      </c>
      <c r="R286" s="11">
        <f t="shared" si="304"/>
        <v>0</v>
      </c>
      <c r="S286" s="11">
        <f t="shared" si="305"/>
        <v>0</v>
      </c>
      <c r="T286" s="11">
        <f t="shared" si="306"/>
        <v>0</v>
      </c>
      <c r="U286" s="11">
        <f t="shared" si="307"/>
        <v>0</v>
      </c>
      <c r="V286" s="11">
        <f t="shared" si="308"/>
        <v>0</v>
      </c>
      <c r="W286" s="11">
        <f t="shared" si="309"/>
        <v>0</v>
      </c>
      <c r="X286" s="11">
        <f t="shared" si="310"/>
        <v>0</v>
      </c>
      <c r="Y286" s="2">
        <f t="shared" si="312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 x14ac:dyDescent="0.2">
      <c r="A287" s="1">
        <f t="shared" si="258"/>
        <v>268</v>
      </c>
      <c r="B287" s="1"/>
      <c r="C287" s="3">
        <v>8930</v>
      </c>
      <c r="D287" s="1"/>
      <c r="E287" s="1"/>
      <c r="F287" s="1" t="s">
        <v>196</v>
      </c>
      <c r="G287" s="165">
        <v>14.4</v>
      </c>
      <c r="H287" s="11" t="str">
        <f t="shared" si="295"/>
        <v>Account 380 - Demand</v>
      </c>
      <c r="I287" s="2">
        <f>'O and M Class.'!K$123</f>
        <v>0</v>
      </c>
      <c r="J287" s="11">
        <f t="shared" si="296"/>
        <v>0</v>
      </c>
      <c r="K287" s="11">
        <f t="shared" si="297"/>
        <v>0</v>
      </c>
      <c r="L287" s="11">
        <f t="shared" si="298"/>
        <v>0</v>
      </c>
      <c r="M287" s="11">
        <f t="shared" si="299"/>
        <v>0</v>
      </c>
      <c r="N287" s="11">
        <f t="shared" si="300"/>
        <v>0</v>
      </c>
      <c r="O287" s="11">
        <f t="shared" si="301"/>
        <v>0</v>
      </c>
      <c r="P287" s="11">
        <f t="shared" si="302"/>
        <v>0</v>
      </c>
      <c r="Q287" s="11">
        <f t="shared" si="303"/>
        <v>0</v>
      </c>
      <c r="R287" s="11">
        <f t="shared" si="304"/>
        <v>0</v>
      </c>
      <c r="S287" s="11">
        <f t="shared" si="305"/>
        <v>0</v>
      </c>
      <c r="T287" s="11">
        <f t="shared" si="306"/>
        <v>0</v>
      </c>
      <c r="U287" s="11">
        <f t="shared" si="307"/>
        <v>0</v>
      </c>
      <c r="V287" s="11">
        <f t="shared" si="308"/>
        <v>0</v>
      </c>
      <c r="W287" s="11">
        <f t="shared" si="309"/>
        <v>0</v>
      </c>
      <c r="X287" s="11">
        <f t="shared" si="310"/>
        <v>0</v>
      </c>
      <c r="Y287" s="2">
        <f t="shared" si="312"/>
        <v>0</v>
      </c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 x14ac:dyDescent="0.2">
      <c r="A288" s="1">
        <f>A287+1</f>
        <v>269</v>
      </c>
      <c r="B288" s="1"/>
      <c r="C288" s="3">
        <v>8940</v>
      </c>
      <c r="D288" s="1"/>
      <c r="E288" s="1"/>
      <c r="F288" s="1" t="s">
        <v>197</v>
      </c>
      <c r="G288" s="165">
        <v>13.4</v>
      </c>
      <c r="H288" s="11" t="str">
        <f t="shared" si="295"/>
        <v>Composite of Accts. 381-383 - Demand</v>
      </c>
      <c r="I288" s="2">
        <f>'O and M Class.'!K$124</f>
        <v>0</v>
      </c>
      <c r="J288" s="11">
        <f t="shared" si="296"/>
        <v>0</v>
      </c>
      <c r="K288" s="11">
        <f t="shared" si="297"/>
        <v>0</v>
      </c>
      <c r="L288" s="11">
        <f t="shared" si="298"/>
        <v>0</v>
      </c>
      <c r="M288" s="11">
        <f t="shared" si="299"/>
        <v>0</v>
      </c>
      <c r="N288" s="11">
        <f t="shared" si="300"/>
        <v>0</v>
      </c>
      <c r="O288" s="11">
        <f t="shared" si="301"/>
        <v>0</v>
      </c>
      <c r="P288" s="11">
        <f t="shared" si="302"/>
        <v>0</v>
      </c>
      <c r="Q288" s="11">
        <f t="shared" si="303"/>
        <v>0</v>
      </c>
      <c r="R288" s="11">
        <f t="shared" si="304"/>
        <v>0</v>
      </c>
      <c r="S288" s="11">
        <f t="shared" si="305"/>
        <v>0</v>
      </c>
      <c r="T288" s="11">
        <f t="shared" si="306"/>
        <v>0</v>
      </c>
      <c r="U288" s="11">
        <f t="shared" si="307"/>
        <v>0</v>
      </c>
      <c r="V288" s="11">
        <f t="shared" si="308"/>
        <v>0</v>
      </c>
      <c r="W288" s="11">
        <f t="shared" si="309"/>
        <v>0</v>
      </c>
      <c r="X288" s="11">
        <f t="shared" si="310"/>
        <v>0</v>
      </c>
      <c r="Y288" s="2">
        <f t="shared" si="312"/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 x14ac:dyDescent="0.2">
      <c r="A289" s="1">
        <f>A288+1</f>
        <v>270</v>
      </c>
      <c r="B289" s="1"/>
      <c r="C289" s="3" t="s">
        <v>394</v>
      </c>
      <c r="D289" s="1"/>
      <c r="E289" s="1"/>
      <c r="F289" s="1" t="s">
        <v>105</v>
      </c>
      <c r="G289" s="165">
        <v>10.4</v>
      </c>
      <c r="H289" s="11" t="str">
        <f t="shared" si="295"/>
        <v>Composite of Accts. 871-879 &amp; 886-893 - Demand</v>
      </c>
      <c r="I289" s="2">
        <f>'O and M Class.'!K$125</f>
        <v>4915.4879062993114</v>
      </c>
      <c r="J289" s="11">
        <f t="shared" si="296"/>
        <v>2222.4615425918532</v>
      </c>
      <c r="K289" s="11">
        <f t="shared" si="297"/>
        <v>1270.847236100419</v>
      </c>
      <c r="L289" s="11">
        <f t="shared" si="298"/>
        <v>66.843465292979829</v>
      </c>
      <c r="M289" s="11">
        <f t="shared" si="299"/>
        <v>711.97486198890749</v>
      </c>
      <c r="N289" s="11">
        <f t="shared" si="300"/>
        <v>643.36080032515258</v>
      </c>
      <c r="O289" s="11">
        <f t="shared" si="301"/>
        <v>0</v>
      </c>
      <c r="P289" s="11">
        <f t="shared" si="302"/>
        <v>0</v>
      </c>
      <c r="Q289" s="11">
        <f t="shared" si="303"/>
        <v>0</v>
      </c>
      <c r="R289" s="11">
        <f t="shared" si="304"/>
        <v>0</v>
      </c>
      <c r="S289" s="11">
        <f t="shared" si="305"/>
        <v>0</v>
      </c>
      <c r="T289" s="11">
        <f t="shared" si="306"/>
        <v>0</v>
      </c>
      <c r="U289" s="11">
        <f t="shared" si="307"/>
        <v>0</v>
      </c>
      <c r="V289" s="11">
        <f t="shared" si="308"/>
        <v>0</v>
      </c>
      <c r="W289" s="11">
        <f t="shared" si="309"/>
        <v>0</v>
      </c>
      <c r="X289" s="11">
        <f t="shared" si="310"/>
        <v>0</v>
      </c>
      <c r="Y289" s="2">
        <f t="shared" si="312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 x14ac:dyDescent="0.2">
      <c r="A290" s="1">
        <f t="shared" si="258"/>
        <v>271</v>
      </c>
      <c r="B290" s="1"/>
      <c r="C290" s="3"/>
      <c r="D290" s="1" t="s">
        <v>25</v>
      </c>
      <c r="E290" s="1"/>
      <c r="G290" s="166"/>
      <c r="H290" s="11"/>
      <c r="I290" s="2">
        <f>'O and M Class.'!K$126</f>
        <v>6155082.1807872895</v>
      </c>
      <c r="J290" s="2">
        <f t="shared" ref="J290:X290" si="313">SUM(J267:J289)</f>
        <v>2782924.8487747558</v>
      </c>
      <c r="K290" s="2">
        <f t="shared" si="313"/>
        <v>1591331.1814683084</v>
      </c>
      <c r="L290" s="2">
        <f t="shared" si="313"/>
        <v>83700.139227204825</v>
      </c>
      <c r="M290" s="2">
        <f t="shared" si="313"/>
        <v>891521.62913074042</v>
      </c>
      <c r="N290" s="2">
        <f t="shared" si="313"/>
        <v>805604.38218628184</v>
      </c>
      <c r="O290" s="2">
        <f t="shared" si="313"/>
        <v>0</v>
      </c>
      <c r="P290" s="2">
        <f t="shared" si="313"/>
        <v>0</v>
      </c>
      <c r="Q290" s="2">
        <f t="shared" si="313"/>
        <v>0</v>
      </c>
      <c r="R290" s="2">
        <f t="shared" si="313"/>
        <v>0</v>
      </c>
      <c r="S290" s="2">
        <f t="shared" si="313"/>
        <v>0</v>
      </c>
      <c r="T290" s="2">
        <f t="shared" si="313"/>
        <v>0</v>
      </c>
      <c r="U290" s="2">
        <f t="shared" si="313"/>
        <v>0</v>
      </c>
      <c r="V290" s="2">
        <f t="shared" si="313"/>
        <v>0</v>
      </c>
      <c r="W290" s="2">
        <f t="shared" si="313"/>
        <v>0</v>
      </c>
      <c r="X290" s="2">
        <f t="shared" si="313"/>
        <v>0</v>
      </c>
      <c r="Y290" s="2">
        <f t="shared" si="312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 x14ac:dyDescent="0.2">
      <c r="A291" s="1">
        <f t="shared" si="258"/>
        <v>272</v>
      </c>
      <c r="B291" s="1"/>
      <c r="C291" s="3"/>
      <c r="D291" s="1"/>
      <c r="E291" s="1"/>
      <c r="G291" s="166"/>
      <c r="H291" s="11"/>
      <c r="I291" s="2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 x14ac:dyDescent="0.2">
      <c r="A292" s="1">
        <f t="shared" si="258"/>
        <v>273</v>
      </c>
      <c r="B292" s="1"/>
      <c r="C292" s="3"/>
      <c r="D292" s="1" t="s">
        <v>208</v>
      </c>
      <c r="E292" s="1"/>
      <c r="G292" s="166"/>
      <c r="H292" s="11"/>
      <c r="I292" s="2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 x14ac:dyDescent="0.2">
      <c r="A293" s="1">
        <f t="shared" si="258"/>
        <v>274</v>
      </c>
      <c r="B293" s="1"/>
      <c r="C293" s="3">
        <v>9010</v>
      </c>
      <c r="D293" s="1"/>
      <c r="E293" s="1" t="s">
        <v>113</v>
      </c>
      <c r="G293" s="165">
        <v>99</v>
      </c>
      <c r="H293" s="11" t="str">
        <f>VLOOKUP($G293,alloc,3)</f>
        <v>-</v>
      </c>
      <c r="I293" s="2">
        <f>'O and M Class.'!K$129</f>
        <v>0</v>
      </c>
      <c r="J293" s="11">
        <f>$I293*VLOOKUP($G293,alloc,6)</f>
        <v>0</v>
      </c>
      <c r="K293" s="11">
        <f>$I293*VLOOKUP($G293,alloc,7)</f>
        <v>0</v>
      </c>
      <c r="L293" s="11">
        <f>$I293*VLOOKUP($G293,alloc,8)</f>
        <v>0</v>
      </c>
      <c r="M293" s="11">
        <f>$I293*VLOOKUP($G293,alloc,9)</f>
        <v>0</v>
      </c>
      <c r="N293" s="11">
        <f>$I293*VLOOKUP($G293,alloc,10)</f>
        <v>0</v>
      </c>
      <c r="O293" s="11">
        <f>$I293*VLOOKUP($G293,alloc,11)</f>
        <v>0</v>
      </c>
      <c r="P293" s="11">
        <f>$I293*VLOOKUP($G293,alloc,12)</f>
        <v>0</v>
      </c>
      <c r="Q293" s="11">
        <f>$I293*VLOOKUP($G293,alloc,13)</f>
        <v>0</v>
      </c>
      <c r="R293" s="11">
        <f>$I293*VLOOKUP($G293,alloc,14)</f>
        <v>0</v>
      </c>
      <c r="S293" s="11">
        <f>$I293*VLOOKUP($G293,alloc,15)</f>
        <v>0</v>
      </c>
      <c r="T293" s="11">
        <f>$I293*VLOOKUP($G293,alloc,16)</f>
        <v>0</v>
      </c>
      <c r="U293" s="11">
        <f>$I293*VLOOKUP($G293,alloc,17)</f>
        <v>0</v>
      </c>
      <c r="V293" s="11">
        <f>$I293*VLOOKUP($G293,alloc,18)</f>
        <v>0</v>
      </c>
      <c r="W293" s="11">
        <f>$I293*VLOOKUP($G293,alloc,19)</f>
        <v>0</v>
      </c>
      <c r="X293" s="11">
        <f>$I293*VLOOKUP($G293,alloc,20)</f>
        <v>0</v>
      </c>
      <c r="Y293" s="2">
        <f t="shared" ref="Y293:Y298" si="314">SUM(J293:X293)-I293</f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 x14ac:dyDescent="0.2">
      <c r="A294" s="1">
        <f t="shared" si="258"/>
        <v>275</v>
      </c>
      <c r="B294" s="1"/>
      <c r="C294" s="3">
        <v>9020</v>
      </c>
      <c r="D294" s="1"/>
      <c r="E294" s="1" t="s">
        <v>205</v>
      </c>
      <c r="G294" s="165">
        <v>99</v>
      </c>
      <c r="H294" s="11" t="str">
        <f>VLOOKUP($G294,alloc,3)</f>
        <v>-</v>
      </c>
      <c r="I294" s="2">
        <f>'O and M Class.'!K$130</f>
        <v>0</v>
      </c>
      <c r="J294" s="11">
        <f>$I294*VLOOKUP($G294,alloc,6)</f>
        <v>0</v>
      </c>
      <c r="K294" s="11">
        <f>$I294*VLOOKUP($G294,alloc,7)</f>
        <v>0</v>
      </c>
      <c r="L294" s="11">
        <f>$I294*VLOOKUP($G294,alloc,8)</f>
        <v>0</v>
      </c>
      <c r="M294" s="11">
        <f>$I294*VLOOKUP($G294,alloc,9)</f>
        <v>0</v>
      </c>
      <c r="N294" s="11">
        <f>$I294*VLOOKUP($G294,alloc,10)</f>
        <v>0</v>
      </c>
      <c r="O294" s="11">
        <f>$I294*VLOOKUP($G294,alloc,11)</f>
        <v>0</v>
      </c>
      <c r="P294" s="11">
        <f>$I294*VLOOKUP($G294,alloc,12)</f>
        <v>0</v>
      </c>
      <c r="Q294" s="11">
        <f>$I294*VLOOKUP($G294,alloc,13)</f>
        <v>0</v>
      </c>
      <c r="R294" s="11">
        <f>$I294*VLOOKUP($G294,alloc,14)</f>
        <v>0</v>
      </c>
      <c r="S294" s="11">
        <f>$I294*VLOOKUP($G294,alloc,15)</f>
        <v>0</v>
      </c>
      <c r="T294" s="11">
        <f>$I294*VLOOKUP($G294,alloc,16)</f>
        <v>0</v>
      </c>
      <c r="U294" s="11">
        <f>$I294*VLOOKUP($G294,alloc,17)</f>
        <v>0</v>
      </c>
      <c r="V294" s="11">
        <f>$I294*VLOOKUP($G294,alloc,18)</f>
        <v>0</v>
      </c>
      <c r="W294" s="11">
        <f>$I294*VLOOKUP($G294,alloc,19)</f>
        <v>0</v>
      </c>
      <c r="X294" s="11">
        <f>$I294*VLOOKUP($G294,alloc,20)</f>
        <v>0</v>
      </c>
      <c r="Y294" s="2">
        <f t="shared" si="314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 x14ac:dyDescent="0.2">
      <c r="A295" s="1">
        <f t="shared" si="258"/>
        <v>276</v>
      </c>
      <c r="B295" s="1"/>
      <c r="C295" s="3">
        <v>9030</v>
      </c>
      <c r="D295" s="1"/>
      <c r="E295" s="1" t="s">
        <v>206</v>
      </c>
      <c r="G295" s="165">
        <v>99</v>
      </c>
      <c r="H295" s="11" t="str">
        <f>VLOOKUP($G295,alloc,3)</f>
        <v>-</v>
      </c>
      <c r="I295" s="2">
        <f>'O and M Class.'!K$131</f>
        <v>0</v>
      </c>
      <c r="J295" s="11">
        <f>$I295*VLOOKUP($G295,alloc,6)</f>
        <v>0</v>
      </c>
      <c r="K295" s="11">
        <f>$I295*VLOOKUP($G295,alloc,7)</f>
        <v>0</v>
      </c>
      <c r="L295" s="11">
        <f>$I295*VLOOKUP($G295,alloc,8)</f>
        <v>0</v>
      </c>
      <c r="M295" s="11">
        <f>$I295*VLOOKUP($G295,alloc,9)</f>
        <v>0</v>
      </c>
      <c r="N295" s="11">
        <f>$I295*VLOOKUP($G295,alloc,10)</f>
        <v>0</v>
      </c>
      <c r="O295" s="11">
        <f>$I295*VLOOKUP($G295,alloc,11)</f>
        <v>0</v>
      </c>
      <c r="P295" s="11">
        <f>$I295*VLOOKUP($G295,alloc,12)</f>
        <v>0</v>
      </c>
      <c r="Q295" s="11">
        <f>$I295*VLOOKUP($G295,alloc,13)</f>
        <v>0</v>
      </c>
      <c r="R295" s="11">
        <f>$I295*VLOOKUP($G295,alloc,14)</f>
        <v>0</v>
      </c>
      <c r="S295" s="11">
        <f>$I295*VLOOKUP($G295,alloc,15)</f>
        <v>0</v>
      </c>
      <c r="T295" s="11">
        <f>$I295*VLOOKUP($G295,alloc,16)</f>
        <v>0</v>
      </c>
      <c r="U295" s="11">
        <f>$I295*VLOOKUP($G295,alloc,17)</f>
        <v>0</v>
      </c>
      <c r="V295" s="11">
        <f>$I295*VLOOKUP($G295,alloc,18)</f>
        <v>0</v>
      </c>
      <c r="W295" s="11">
        <f>$I295*VLOOKUP($G295,alloc,19)</f>
        <v>0</v>
      </c>
      <c r="X295" s="11">
        <f>$I295*VLOOKUP($G295,alloc,20)</f>
        <v>0</v>
      </c>
      <c r="Y295" s="2">
        <f t="shared" si="314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 x14ac:dyDescent="0.2">
      <c r="A296" s="1">
        <f t="shared" si="258"/>
        <v>277</v>
      </c>
      <c r="B296" s="1"/>
      <c r="C296" s="3">
        <v>9040</v>
      </c>
      <c r="D296" s="1"/>
      <c r="E296" s="1" t="s">
        <v>114</v>
      </c>
      <c r="G296" s="165">
        <v>99</v>
      </c>
      <c r="H296" s="11" t="str">
        <f>VLOOKUP($G296,alloc,3)</f>
        <v>-</v>
      </c>
      <c r="I296" s="2">
        <f>'O and M Class.'!K$132</f>
        <v>0</v>
      </c>
      <c r="J296" s="11">
        <f>$I296*VLOOKUP($G296,alloc,6)</f>
        <v>0</v>
      </c>
      <c r="K296" s="11">
        <f>$I296*VLOOKUP($G296,alloc,7)</f>
        <v>0</v>
      </c>
      <c r="L296" s="11">
        <f>$I296*VLOOKUP($G296,alloc,8)</f>
        <v>0</v>
      </c>
      <c r="M296" s="11">
        <f>$I296*VLOOKUP($G296,alloc,9)</f>
        <v>0</v>
      </c>
      <c r="N296" s="11">
        <f>$I296*VLOOKUP($G296,alloc,10)</f>
        <v>0</v>
      </c>
      <c r="O296" s="11">
        <f>$I296*VLOOKUP($G296,alloc,11)</f>
        <v>0</v>
      </c>
      <c r="P296" s="11">
        <f>$I296*VLOOKUP($G296,alloc,12)</f>
        <v>0</v>
      </c>
      <c r="Q296" s="11">
        <f>$I296*VLOOKUP($G296,alloc,13)</f>
        <v>0</v>
      </c>
      <c r="R296" s="11">
        <f>$I296*VLOOKUP($G296,alloc,14)</f>
        <v>0</v>
      </c>
      <c r="S296" s="11">
        <f>$I296*VLOOKUP($G296,alloc,15)</f>
        <v>0</v>
      </c>
      <c r="T296" s="11">
        <f>$I296*VLOOKUP($G296,alloc,16)</f>
        <v>0</v>
      </c>
      <c r="U296" s="11">
        <f>$I296*VLOOKUP($G296,alloc,17)</f>
        <v>0</v>
      </c>
      <c r="V296" s="11">
        <f>$I296*VLOOKUP($G296,alloc,18)</f>
        <v>0</v>
      </c>
      <c r="W296" s="11">
        <f>$I296*VLOOKUP($G296,alloc,19)</f>
        <v>0</v>
      </c>
      <c r="X296" s="11">
        <f>$I296*VLOOKUP($G296,alloc,20)</f>
        <v>0</v>
      </c>
      <c r="Y296" s="2">
        <f t="shared" si="314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 x14ac:dyDescent="0.2">
      <c r="A297" s="1">
        <f t="shared" si="258"/>
        <v>278</v>
      </c>
      <c r="B297" s="1"/>
      <c r="C297" s="3">
        <v>9050</v>
      </c>
      <c r="D297" s="1"/>
      <c r="E297" s="1" t="s">
        <v>207</v>
      </c>
      <c r="G297" s="165">
        <v>99</v>
      </c>
      <c r="H297" s="11" t="str">
        <f>VLOOKUP($G297,alloc,3)</f>
        <v>-</v>
      </c>
      <c r="I297" s="2">
        <f>'O and M Class.'!K$133</f>
        <v>0</v>
      </c>
      <c r="J297" s="11">
        <f>$I297*VLOOKUP($G297,alloc,6)</f>
        <v>0</v>
      </c>
      <c r="K297" s="11">
        <f>$I297*VLOOKUP($G297,alloc,7)</f>
        <v>0</v>
      </c>
      <c r="L297" s="11">
        <f>$I297*VLOOKUP($G297,alloc,8)</f>
        <v>0</v>
      </c>
      <c r="M297" s="11">
        <f>$I297*VLOOKUP($G297,alloc,9)</f>
        <v>0</v>
      </c>
      <c r="N297" s="11">
        <f>$I297*VLOOKUP($G297,alloc,10)</f>
        <v>0</v>
      </c>
      <c r="O297" s="11">
        <f>$I297*VLOOKUP($G297,alloc,11)</f>
        <v>0</v>
      </c>
      <c r="P297" s="11">
        <f>$I297*VLOOKUP($G297,alloc,12)</f>
        <v>0</v>
      </c>
      <c r="Q297" s="11">
        <f>$I297*VLOOKUP($G297,alloc,13)</f>
        <v>0</v>
      </c>
      <c r="R297" s="11">
        <f>$I297*VLOOKUP($G297,alloc,14)</f>
        <v>0</v>
      </c>
      <c r="S297" s="11">
        <f>$I297*VLOOKUP($G297,alloc,15)</f>
        <v>0</v>
      </c>
      <c r="T297" s="11">
        <f>$I297*VLOOKUP($G297,alloc,16)</f>
        <v>0</v>
      </c>
      <c r="U297" s="11">
        <f>$I297*VLOOKUP($G297,alloc,17)</f>
        <v>0</v>
      </c>
      <c r="V297" s="11">
        <f>$I297*VLOOKUP($G297,alloc,18)</f>
        <v>0</v>
      </c>
      <c r="W297" s="11">
        <f>$I297*VLOOKUP($G297,alloc,19)</f>
        <v>0</v>
      </c>
      <c r="X297" s="11">
        <f>$I297*VLOOKUP($G297,alloc,20)</f>
        <v>0</v>
      </c>
      <c r="Y297" s="2">
        <f t="shared" si="314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 x14ac:dyDescent="0.2">
      <c r="A298" s="1">
        <f t="shared" si="258"/>
        <v>279</v>
      </c>
      <c r="B298" s="1"/>
      <c r="C298" s="3"/>
      <c r="D298" s="1" t="s">
        <v>209</v>
      </c>
      <c r="E298" s="1"/>
      <c r="G298" s="165"/>
      <c r="H298" s="11"/>
      <c r="I298" s="2">
        <f>'O and M Class.'!K$134</f>
        <v>0</v>
      </c>
      <c r="J298" s="11">
        <f t="shared" ref="J298:X298" si="315">SUM(J293:J297)</f>
        <v>0</v>
      </c>
      <c r="K298" s="11">
        <f t="shared" si="315"/>
        <v>0</v>
      </c>
      <c r="L298" s="11">
        <f t="shared" si="315"/>
        <v>0</v>
      </c>
      <c r="M298" s="11">
        <f t="shared" si="315"/>
        <v>0</v>
      </c>
      <c r="N298" s="11">
        <f t="shared" si="315"/>
        <v>0</v>
      </c>
      <c r="O298" s="11">
        <f t="shared" si="315"/>
        <v>0</v>
      </c>
      <c r="P298" s="11">
        <f t="shared" si="315"/>
        <v>0</v>
      </c>
      <c r="Q298" s="11">
        <f t="shared" si="315"/>
        <v>0</v>
      </c>
      <c r="R298" s="11">
        <f t="shared" si="315"/>
        <v>0</v>
      </c>
      <c r="S298" s="11">
        <f t="shared" si="315"/>
        <v>0</v>
      </c>
      <c r="T298" s="11">
        <f t="shared" si="315"/>
        <v>0</v>
      </c>
      <c r="U298" s="11">
        <f t="shared" si="315"/>
        <v>0</v>
      </c>
      <c r="V298" s="11">
        <f t="shared" si="315"/>
        <v>0</v>
      </c>
      <c r="W298" s="11">
        <f t="shared" si="315"/>
        <v>0</v>
      </c>
      <c r="X298" s="11">
        <f t="shared" si="315"/>
        <v>0</v>
      </c>
      <c r="Y298" s="2">
        <f t="shared" si="314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 x14ac:dyDescent="0.2">
      <c r="A299" s="1">
        <f t="shared" si="258"/>
        <v>280</v>
      </c>
      <c r="B299" s="1"/>
      <c r="C299" s="3"/>
      <c r="D299" s="1"/>
      <c r="E299" s="1"/>
      <c r="G299" s="165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 x14ac:dyDescent="0.2">
      <c r="A300" s="1">
        <f t="shared" si="258"/>
        <v>281</v>
      </c>
      <c r="B300" s="1"/>
      <c r="C300" s="3"/>
      <c r="D300" s="1" t="s">
        <v>214</v>
      </c>
      <c r="E300" s="1"/>
      <c r="G300" s="165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 x14ac:dyDescent="0.2">
      <c r="A301" s="1">
        <f t="shared" ref="A301:A331" si="316">A300+1</f>
        <v>282</v>
      </c>
      <c r="B301" s="1"/>
      <c r="C301" s="3">
        <v>9070</v>
      </c>
      <c r="D301" s="1"/>
      <c r="E301" s="1" t="s">
        <v>113</v>
      </c>
      <c r="G301" s="165">
        <v>99</v>
      </c>
      <c r="H301" s="11" t="str">
        <f>VLOOKUP($G301,alloc,3)</f>
        <v>-</v>
      </c>
      <c r="I301" s="2">
        <f>'O and M Class.'!K$137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 x14ac:dyDescent="0.2">
      <c r="A302" s="1">
        <f t="shared" si="316"/>
        <v>283</v>
      </c>
      <c r="B302" s="1"/>
      <c r="C302" s="3">
        <v>9080</v>
      </c>
      <c r="D302" s="1"/>
      <c r="E302" s="1" t="s">
        <v>210</v>
      </c>
      <c r="G302" s="165">
        <v>99</v>
      </c>
      <c r="H302" s="11" t="str">
        <f>VLOOKUP($G302,alloc,3)</f>
        <v>-</v>
      </c>
      <c r="I302" s="2">
        <f>'O and M Class.'!K$138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>SUM(J302:X302)-I302</f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 x14ac:dyDescent="0.2">
      <c r="A303" s="1">
        <f t="shared" si="316"/>
        <v>284</v>
      </c>
      <c r="B303" s="1"/>
      <c r="C303" s="3">
        <v>9090</v>
      </c>
      <c r="D303" s="1"/>
      <c r="E303" s="1" t="s">
        <v>211</v>
      </c>
      <c r="G303" s="165">
        <v>99</v>
      </c>
      <c r="H303" s="11" t="str">
        <f>VLOOKUP($G303,alloc,3)</f>
        <v>-</v>
      </c>
      <c r="I303" s="2">
        <f>'O and M Class.'!K$139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>SUM(J303:X303)-I303</f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 x14ac:dyDescent="0.2">
      <c r="A304" s="1">
        <f t="shared" si="316"/>
        <v>285</v>
      </c>
      <c r="B304" s="1"/>
      <c r="C304" s="3">
        <v>9100</v>
      </c>
      <c r="D304" s="1"/>
      <c r="E304" s="1" t="s">
        <v>212</v>
      </c>
      <c r="G304" s="165">
        <v>99</v>
      </c>
      <c r="H304" s="11" t="str">
        <f>VLOOKUP($G304,alloc,3)</f>
        <v>-</v>
      </c>
      <c r="I304" s="2">
        <f>'O and M Class.'!K$140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>SUM(J304:X304)-I304</f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 x14ac:dyDescent="0.2">
      <c r="A305" s="1">
        <f t="shared" si="316"/>
        <v>286</v>
      </c>
      <c r="B305" s="1"/>
      <c r="C305" s="3"/>
      <c r="D305" s="1" t="s">
        <v>213</v>
      </c>
      <c r="E305" s="1"/>
      <c r="G305" s="165"/>
      <c r="H305" s="11"/>
      <c r="I305" s="2">
        <f>'O and M Class.'!K$141</f>
        <v>0</v>
      </c>
      <c r="J305" s="11">
        <f t="shared" ref="J305:X305" si="317">SUM(J301:J304)</f>
        <v>0</v>
      </c>
      <c r="K305" s="11">
        <f t="shared" si="317"/>
        <v>0</v>
      </c>
      <c r="L305" s="11">
        <f t="shared" si="317"/>
        <v>0</v>
      </c>
      <c r="M305" s="11">
        <f t="shared" si="317"/>
        <v>0</v>
      </c>
      <c r="N305" s="11">
        <f t="shared" si="317"/>
        <v>0</v>
      </c>
      <c r="O305" s="11">
        <f t="shared" si="317"/>
        <v>0</v>
      </c>
      <c r="P305" s="11">
        <f t="shared" si="317"/>
        <v>0</v>
      </c>
      <c r="Q305" s="11">
        <f t="shared" si="317"/>
        <v>0</v>
      </c>
      <c r="R305" s="11">
        <f t="shared" si="317"/>
        <v>0</v>
      </c>
      <c r="S305" s="11">
        <f t="shared" si="317"/>
        <v>0</v>
      </c>
      <c r="T305" s="11">
        <f t="shared" si="317"/>
        <v>0</v>
      </c>
      <c r="U305" s="11">
        <f t="shared" si="317"/>
        <v>0</v>
      </c>
      <c r="V305" s="11">
        <f t="shared" si="317"/>
        <v>0</v>
      </c>
      <c r="W305" s="11">
        <f t="shared" si="317"/>
        <v>0</v>
      </c>
      <c r="X305" s="11">
        <f t="shared" si="317"/>
        <v>0</v>
      </c>
      <c r="Y305" s="2">
        <f>SUM(J305:X305)-I305</f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 x14ac:dyDescent="0.2">
      <c r="A306" s="1">
        <f t="shared" si="316"/>
        <v>287</v>
      </c>
      <c r="B306" s="1"/>
      <c r="C306" s="3"/>
      <c r="D306" s="1"/>
      <c r="E306" s="1"/>
      <c r="G306" s="165"/>
      <c r="H306" s="11"/>
      <c r="I306" s="2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 x14ac:dyDescent="0.2">
      <c r="A307" s="1">
        <f t="shared" si="316"/>
        <v>288</v>
      </c>
      <c r="B307" s="1"/>
      <c r="C307" s="3"/>
      <c r="D307" s="1" t="s">
        <v>219</v>
      </c>
      <c r="E307" s="1"/>
      <c r="G307" s="165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 x14ac:dyDescent="0.2">
      <c r="A308" s="1">
        <f t="shared" si="316"/>
        <v>289</v>
      </c>
      <c r="B308" s="1"/>
      <c r="C308" s="3">
        <v>9110</v>
      </c>
      <c r="D308" s="1"/>
      <c r="E308" s="1" t="s">
        <v>113</v>
      </c>
      <c r="G308" s="165">
        <v>99</v>
      </c>
      <c r="H308" s="11" t="str">
        <f>VLOOKUP($G308,alloc,3)</f>
        <v>-</v>
      </c>
      <c r="I308" s="2">
        <f>'O and M Class.'!K$144</f>
        <v>0</v>
      </c>
      <c r="J308" s="11">
        <f>$I308*VLOOKUP($G308,alloc,6)</f>
        <v>0</v>
      </c>
      <c r="K308" s="11">
        <f>$I308*VLOOKUP($G308,alloc,7)</f>
        <v>0</v>
      </c>
      <c r="L308" s="11">
        <f>$I308*VLOOKUP($G308,alloc,8)</f>
        <v>0</v>
      </c>
      <c r="M308" s="11">
        <f>$I308*VLOOKUP($G308,alloc,9)</f>
        <v>0</v>
      </c>
      <c r="N308" s="11">
        <f>$I308*VLOOKUP($G308,alloc,10)</f>
        <v>0</v>
      </c>
      <c r="O308" s="11">
        <f>$I308*VLOOKUP($G308,alloc,11)</f>
        <v>0</v>
      </c>
      <c r="P308" s="11">
        <f>$I308*VLOOKUP($G308,alloc,12)</f>
        <v>0</v>
      </c>
      <c r="Q308" s="11">
        <f>$I308*VLOOKUP($G308,alloc,13)</f>
        <v>0</v>
      </c>
      <c r="R308" s="11">
        <f>$I308*VLOOKUP($G308,alloc,14)</f>
        <v>0</v>
      </c>
      <c r="S308" s="11">
        <f>$I308*VLOOKUP($G308,alloc,15)</f>
        <v>0</v>
      </c>
      <c r="T308" s="11">
        <f>$I308*VLOOKUP($G308,alloc,16)</f>
        <v>0</v>
      </c>
      <c r="U308" s="11">
        <f>$I308*VLOOKUP($G308,alloc,17)</f>
        <v>0</v>
      </c>
      <c r="V308" s="11">
        <f>$I308*VLOOKUP($G308,alloc,18)</f>
        <v>0</v>
      </c>
      <c r="W308" s="11">
        <f>$I308*VLOOKUP($G308,alloc,19)</f>
        <v>0</v>
      </c>
      <c r="X308" s="11">
        <f>$I308*VLOOKUP($G308,alloc,20)</f>
        <v>0</v>
      </c>
      <c r="Y308" s="2">
        <f>SUM(J308:X308)-I308</f>
        <v>0</v>
      </c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 x14ac:dyDescent="0.2">
      <c r="A309" s="1">
        <f t="shared" si="316"/>
        <v>290</v>
      </c>
      <c r="B309" s="1"/>
      <c r="C309" s="3">
        <v>9120</v>
      </c>
      <c r="D309" s="1"/>
      <c r="E309" s="1" t="s">
        <v>215</v>
      </c>
      <c r="G309" s="165">
        <v>99</v>
      </c>
      <c r="H309" s="11" t="str">
        <f>VLOOKUP($G309,alloc,3)</f>
        <v>-</v>
      </c>
      <c r="I309" s="2">
        <f>'O and M Class.'!K$145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 x14ac:dyDescent="0.2">
      <c r="A310" s="1">
        <f t="shared" si="316"/>
        <v>291</v>
      </c>
      <c r="B310" s="1"/>
      <c r="C310" s="3">
        <v>9130</v>
      </c>
      <c r="D310" s="1"/>
      <c r="E310" s="1" t="s">
        <v>216</v>
      </c>
      <c r="G310" s="165">
        <v>99</v>
      </c>
      <c r="H310" s="11" t="str">
        <f>VLOOKUP($G310,alloc,3)</f>
        <v>-</v>
      </c>
      <c r="I310" s="2">
        <f>'O and M Class.'!K$146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 x14ac:dyDescent="0.2">
      <c r="A311" s="1">
        <f t="shared" si="316"/>
        <v>292</v>
      </c>
      <c r="B311" s="1"/>
      <c r="C311" s="3">
        <v>9160</v>
      </c>
      <c r="D311" s="1"/>
      <c r="E311" s="1" t="s">
        <v>217</v>
      </c>
      <c r="G311" s="165">
        <v>99</v>
      </c>
      <c r="H311" s="11" t="str">
        <f>VLOOKUP($G311,alloc,3)</f>
        <v>-</v>
      </c>
      <c r="I311" s="2">
        <f>'O and M Class.'!K$147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 x14ac:dyDescent="0.2">
      <c r="A312" s="1">
        <f t="shared" si="316"/>
        <v>293</v>
      </c>
      <c r="B312" s="1"/>
      <c r="C312" s="3"/>
      <c r="D312" s="1" t="s">
        <v>218</v>
      </c>
      <c r="E312" s="1"/>
      <c r="G312" s="165"/>
      <c r="H312" s="11"/>
      <c r="I312" s="2">
        <f>'O and M Class.'!K$148</f>
        <v>0</v>
      </c>
      <c r="J312" s="11">
        <f t="shared" ref="J312:X312" si="318">SUM(J308:J311)</f>
        <v>0</v>
      </c>
      <c r="K312" s="11">
        <f t="shared" si="318"/>
        <v>0</v>
      </c>
      <c r="L312" s="11">
        <f t="shared" si="318"/>
        <v>0</v>
      </c>
      <c r="M312" s="11">
        <f t="shared" si="318"/>
        <v>0</v>
      </c>
      <c r="N312" s="11">
        <f t="shared" si="318"/>
        <v>0</v>
      </c>
      <c r="O312" s="11">
        <f t="shared" si="318"/>
        <v>0</v>
      </c>
      <c r="P312" s="11">
        <f t="shared" si="318"/>
        <v>0</v>
      </c>
      <c r="Q312" s="11">
        <f t="shared" si="318"/>
        <v>0</v>
      </c>
      <c r="R312" s="11">
        <f t="shared" si="318"/>
        <v>0</v>
      </c>
      <c r="S312" s="11">
        <f t="shared" si="318"/>
        <v>0</v>
      </c>
      <c r="T312" s="11">
        <f t="shared" si="318"/>
        <v>0</v>
      </c>
      <c r="U312" s="11">
        <f t="shared" si="318"/>
        <v>0</v>
      </c>
      <c r="V312" s="11">
        <f t="shared" si="318"/>
        <v>0</v>
      </c>
      <c r="W312" s="11">
        <f t="shared" si="318"/>
        <v>0</v>
      </c>
      <c r="X312" s="11">
        <f t="shared" si="318"/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 x14ac:dyDescent="0.2">
      <c r="A313" s="1">
        <f t="shared" si="316"/>
        <v>294</v>
      </c>
      <c r="B313" s="1"/>
      <c r="C313" s="3"/>
      <c r="D313" s="1"/>
      <c r="E313" s="1"/>
      <c r="G313" s="166"/>
      <c r="H313" s="11"/>
      <c r="I313" s="2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 x14ac:dyDescent="0.2">
      <c r="A314" s="1">
        <f t="shared" si="316"/>
        <v>295</v>
      </c>
      <c r="B314" s="1"/>
      <c r="C314" s="3"/>
      <c r="D314" s="1" t="s">
        <v>31</v>
      </c>
      <c r="E314" s="1"/>
      <c r="G314" s="166"/>
      <c r="H314" s="1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 x14ac:dyDescent="0.2">
      <c r="A315" s="1">
        <f t="shared" si="316"/>
        <v>296</v>
      </c>
      <c r="B315" s="1"/>
      <c r="C315" s="3"/>
      <c r="D315" s="1"/>
      <c r="E315" s="1" t="s">
        <v>70</v>
      </c>
      <c r="G315" s="166"/>
      <c r="H315" s="2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 x14ac:dyDescent="0.2">
      <c r="A316" s="1">
        <f t="shared" si="316"/>
        <v>297</v>
      </c>
      <c r="B316" s="1"/>
      <c r="C316" s="3">
        <v>9200</v>
      </c>
      <c r="D316" s="1"/>
      <c r="F316" s="1" t="s">
        <v>198</v>
      </c>
      <c r="G316" s="165">
        <v>17.399999999999999</v>
      </c>
      <c r="H316" s="11" t="str">
        <f t="shared" ref="H316:H328" si="319">VLOOKUP($G316,alloc,3)</f>
        <v>Composite of Accts. 870-902, 905-916, 924 &amp; 928-930.1 - Demand</v>
      </c>
      <c r="I316" s="2">
        <f>'O and M Class.'!K$152</f>
        <v>-533951.88505604386</v>
      </c>
      <c r="J316" s="11">
        <f t="shared" ref="J316:J328" si="320">$I316*VLOOKUP($G316,alloc,6)</f>
        <v>-241418.05508476903</v>
      </c>
      <c r="K316" s="11">
        <f t="shared" ref="K316:K328" si="321">$I316*VLOOKUP($G316,alloc,7)</f>
        <v>-138047.59370162967</v>
      </c>
      <c r="L316" s="11">
        <f t="shared" ref="L316:L328" si="322">$I316*VLOOKUP($G316,alloc,8)</f>
        <v>-7260.9667600088542</v>
      </c>
      <c r="M316" s="11">
        <f t="shared" ref="M316:M328" si="323">$I316*VLOOKUP($G316,alloc,9)</f>
        <v>-77339.284912960415</v>
      </c>
      <c r="N316" s="11">
        <f t="shared" ref="N316:N328" si="324">$I316*VLOOKUP($G316,alloc,10)</f>
        <v>-69885.984596675873</v>
      </c>
      <c r="O316" s="11">
        <f t="shared" ref="O316:O328" si="325">$I316*VLOOKUP($G316,alloc,11)</f>
        <v>0</v>
      </c>
      <c r="P316" s="11">
        <f t="shared" ref="P316:P328" si="326">$I316*VLOOKUP($G316,alloc,12)</f>
        <v>0</v>
      </c>
      <c r="Q316" s="11">
        <f t="shared" ref="Q316:Q328" si="327">$I316*VLOOKUP($G316,alloc,13)</f>
        <v>0</v>
      </c>
      <c r="R316" s="11">
        <f t="shared" ref="R316:R328" si="328">$I316*VLOOKUP($G316,alloc,14)</f>
        <v>0</v>
      </c>
      <c r="S316" s="11">
        <f t="shared" ref="S316:S328" si="329">$I316*VLOOKUP($G316,alloc,15)</f>
        <v>0</v>
      </c>
      <c r="T316" s="11">
        <f t="shared" ref="T316:T328" si="330">$I316*VLOOKUP($G316,alloc,16)</f>
        <v>0</v>
      </c>
      <c r="U316" s="11">
        <f t="shared" ref="U316:U328" si="331">$I316*VLOOKUP($G316,alloc,17)</f>
        <v>0</v>
      </c>
      <c r="V316" s="11">
        <f t="shared" ref="V316:V328" si="332">$I316*VLOOKUP($G316,alloc,18)</f>
        <v>0</v>
      </c>
      <c r="W316" s="11">
        <f t="shared" ref="W316:W328" si="333">$I316*VLOOKUP($G316,alloc,19)</f>
        <v>0</v>
      </c>
      <c r="X316" s="11">
        <f t="shared" ref="X316:X328" si="334">$I316*VLOOKUP($G316,alloc,20)</f>
        <v>0</v>
      </c>
      <c r="Y316" s="2">
        <f t="shared" ref="Y316:Y328" si="335"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 x14ac:dyDescent="0.2">
      <c r="A317" s="1">
        <f t="shared" si="316"/>
        <v>298</v>
      </c>
      <c r="B317" s="1"/>
      <c r="C317" s="3">
        <v>9210</v>
      </c>
      <c r="D317" s="1"/>
      <c r="F317" s="1" t="s">
        <v>106</v>
      </c>
      <c r="G317" s="165">
        <v>17.399999999999999</v>
      </c>
      <c r="H317" s="11" t="str">
        <f t="shared" si="319"/>
        <v>Composite of Accts. 870-902, 905-916, 924 &amp; 928-930.1 - Demand</v>
      </c>
      <c r="I317" s="2">
        <f>'O and M Class.'!K$153</f>
        <v>11270.64222410892</v>
      </c>
      <c r="J317" s="11">
        <f t="shared" si="320"/>
        <v>5095.84590194875</v>
      </c>
      <c r="K317" s="11">
        <f t="shared" si="321"/>
        <v>2913.9049454744663</v>
      </c>
      <c r="L317" s="11">
        <f t="shared" si="322"/>
        <v>153.26429373803524</v>
      </c>
      <c r="M317" s="11">
        <f t="shared" si="323"/>
        <v>1632.4755741444967</v>
      </c>
      <c r="N317" s="11">
        <f t="shared" si="324"/>
        <v>1475.1515088031715</v>
      </c>
      <c r="O317" s="11">
        <f t="shared" si="325"/>
        <v>0</v>
      </c>
      <c r="P317" s="11">
        <f t="shared" si="326"/>
        <v>0</v>
      </c>
      <c r="Q317" s="11">
        <f t="shared" si="327"/>
        <v>0</v>
      </c>
      <c r="R317" s="11">
        <f t="shared" si="328"/>
        <v>0</v>
      </c>
      <c r="S317" s="11">
        <f t="shared" si="329"/>
        <v>0</v>
      </c>
      <c r="T317" s="11">
        <f t="shared" si="330"/>
        <v>0</v>
      </c>
      <c r="U317" s="11">
        <f t="shared" si="331"/>
        <v>0</v>
      </c>
      <c r="V317" s="11">
        <f t="shared" si="332"/>
        <v>0</v>
      </c>
      <c r="W317" s="11">
        <f t="shared" si="333"/>
        <v>0</v>
      </c>
      <c r="X317" s="11">
        <f t="shared" si="334"/>
        <v>0</v>
      </c>
      <c r="Y317" s="2">
        <f t="shared" si="335"/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 x14ac:dyDescent="0.2">
      <c r="A318" s="1">
        <f t="shared" si="316"/>
        <v>299</v>
      </c>
      <c r="B318" s="1"/>
      <c r="C318" s="3">
        <v>9220</v>
      </c>
      <c r="D318" s="1"/>
      <c r="F318" s="159" t="s">
        <v>199</v>
      </c>
      <c r="G318" s="165">
        <v>99</v>
      </c>
      <c r="H318" s="11" t="str">
        <f t="shared" si="319"/>
        <v>-</v>
      </c>
      <c r="I318" s="2">
        <f>'O and M Class.'!K$154</f>
        <v>0</v>
      </c>
      <c r="J318" s="11">
        <f t="shared" si="320"/>
        <v>0</v>
      </c>
      <c r="K318" s="11">
        <f t="shared" si="321"/>
        <v>0</v>
      </c>
      <c r="L318" s="11">
        <f t="shared" si="322"/>
        <v>0</v>
      </c>
      <c r="M318" s="11">
        <f t="shared" si="323"/>
        <v>0</v>
      </c>
      <c r="N318" s="11">
        <f t="shared" si="324"/>
        <v>0</v>
      </c>
      <c r="O318" s="11">
        <f t="shared" si="325"/>
        <v>0</v>
      </c>
      <c r="P318" s="11">
        <f t="shared" si="326"/>
        <v>0</v>
      </c>
      <c r="Q318" s="11">
        <f t="shared" si="327"/>
        <v>0</v>
      </c>
      <c r="R318" s="11">
        <f t="shared" si="328"/>
        <v>0</v>
      </c>
      <c r="S318" s="11">
        <f t="shared" si="329"/>
        <v>0</v>
      </c>
      <c r="T318" s="11">
        <f t="shared" si="330"/>
        <v>0</v>
      </c>
      <c r="U318" s="11">
        <f t="shared" si="331"/>
        <v>0</v>
      </c>
      <c r="V318" s="11">
        <f t="shared" si="332"/>
        <v>0</v>
      </c>
      <c r="W318" s="11">
        <f t="shared" si="333"/>
        <v>0</v>
      </c>
      <c r="X318" s="11">
        <f t="shared" si="334"/>
        <v>0</v>
      </c>
      <c r="Y318" s="2">
        <f t="shared" si="335"/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 x14ac:dyDescent="0.2">
      <c r="A319" s="1">
        <f t="shared" si="316"/>
        <v>300</v>
      </c>
      <c r="B319" s="1"/>
      <c r="C319" s="3">
        <v>9220</v>
      </c>
      <c r="D319" s="1"/>
      <c r="F319" s="159" t="s">
        <v>200</v>
      </c>
      <c r="G319" s="165">
        <v>17.399999999999999</v>
      </c>
      <c r="H319" s="11" t="str">
        <f t="shared" si="319"/>
        <v>Composite of Accts. 870-902, 905-916, 924 &amp; 928-930.1 - Demand</v>
      </c>
      <c r="I319" s="2">
        <f>'O and M Class.'!K$155</f>
        <v>9276509.8103468679</v>
      </c>
      <c r="J319" s="11">
        <f t="shared" si="320"/>
        <v>4194229.8904959569</v>
      </c>
      <c r="K319" s="11">
        <f t="shared" si="321"/>
        <v>2398343.1711895419</v>
      </c>
      <c r="L319" s="11">
        <f t="shared" si="322"/>
        <v>126147.00175607562</v>
      </c>
      <c r="M319" s="11">
        <f t="shared" si="323"/>
        <v>1343639.1092522989</v>
      </c>
      <c r="N319" s="11">
        <f t="shared" si="324"/>
        <v>1214150.6376529939</v>
      </c>
      <c r="O319" s="11">
        <f t="shared" si="325"/>
        <v>0</v>
      </c>
      <c r="P319" s="11">
        <f t="shared" si="326"/>
        <v>0</v>
      </c>
      <c r="Q319" s="11">
        <f t="shared" si="327"/>
        <v>0</v>
      </c>
      <c r="R319" s="11">
        <f t="shared" si="328"/>
        <v>0</v>
      </c>
      <c r="S319" s="11">
        <f t="shared" si="329"/>
        <v>0</v>
      </c>
      <c r="T319" s="11">
        <f t="shared" si="330"/>
        <v>0</v>
      </c>
      <c r="U319" s="11">
        <f t="shared" si="331"/>
        <v>0</v>
      </c>
      <c r="V319" s="11">
        <f t="shared" si="332"/>
        <v>0</v>
      </c>
      <c r="W319" s="11">
        <f t="shared" si="333"/>
        <v>0</v>
      </c>
      <c r="X319" s="11">
        <f t="shared" si="334"/>
        <v>0</v>
      </c>
      <c r="Y319" s="2">
        <f t="shared" si="335"/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 x14ac:dyDescent="0.2">
      <c r="A320" s="1">
        <f t="shared" si="316"/>
        <v>301</v>
      </c>
      <c r="B320" s="1"/>
      <c r="C320" s="3">
        <v>9230</v>
      </c>
      <c r="D320" s="1"/>
      <c r="F320" s="1" t="s">
        <v>107</v>
      </c>
      <c r="G320" s="165">
        <v>17.399999999999999</v>
      </c>
      <c r="H320" s="11" t="str">
        <f t="shared" si="319"/>
        <v>Composite of Accts. 870-902, 905-916, 924 &amp; 928-930.1 - Demand</v>
      </c>
      <c r="I320" s="2">
        <f>'O and M Class.'!K$156</f>
        <v>217342.73595616425</v>
      </c>
      <c r="J320" s="11">
        <f t="shared" si="320"/>
        <v>98268.143759493134</v>
      </c>
      <c r="K320" s="11">
        <f t="shared" si="321"/>
        <v>56191.657988299718</v>
      </c>
      <c r="L320" s="11">
        <f t="shared" si="322"/>
        <v>2955.544170691428</v>
      </c>
      <c r="M320" s="11">
        <f t="shared" si="323"/>
        <v>31480.61136278565</v>
      </c>
      <c r="N320" s="11">
        <f t="shared" si="324"/>
        <v>28446.778674894307</v>
      </c>
      <c r="O320" s="11">
        <f t="shared" si="325"/>
        <v>0</v>
      </c>
      <c r="P320" s="11">
        <f t="shared" si="326"/>
        <v>0</v>
      </c>
      <c r="Q320" s="11">
        <f t="shared" si="327"/>
        <v>0</v>
      </c>
      <c r="R320" s="11">
        <f t="shared" si="328"/>
        <v>0</v>
      </c>
      <c r="S320" s="11">
        <f t="shared" si="329"/>
        <v>0</v>
      </c>
      <c r="T320" s="11">
        <f t="shared" si="330"/>
        <v>0</v>
      </c>
      <c r="U320" s="11">
        <f t="shared" si="331"/>
        <v>0</v>
      </c>
      <c r="V320" s="11">
        <f t="shared" si="332"/>
        <v>0</v>
      </c>
      <c r="W320" s="11">
        <f t="shared" si="333"/>
        <v>0</v>
      </c>
      <c r="X320" s="11">
        <f t="shared" si="334"/>
        <v>0</v>
      </c>
      <c r="Y320" s="2">
        <f t="shared" si="335"/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 x14ac:dyDescent="0.2">
      <c r="A321" s="1">
        <f t="shared" si="316"/>
        <v>302</v>
      </c>
      <c r="B321" s="1"/>
      <c r="C321" s="3">
        <v>9240</v>
      </c>
      <c r="D321" s="1"/>
      <c r="F321" s="1" t="s">
        <v>102</v>
      </c>
      <c r="G321" s="165">
        <v>9.4</v>
      </c>
      <c r="H321" s="11" t="str">
        <f t="shared" si="319"/>
        <v>Allocated Net Plant - Demand</v>
      </c>
      <c r="I321" s="2">
        <f>'O and M Class.'!K$157</f>
        <v>2342.8204224121405</v>
      </c>
      <c r="J321" s="11">
        <f t="shared" si="320"/>
        <v>1059.2698810909724</v>
      </c>
      <c r="K321" s="11">
        <f t="shared" si="321"/>
        <v>605.71135872117964</v>
      </c>
      <c r="L321" s="11">
        <f t="shared" si="322"/>
        <v>31.858940267659065</v>
      </c>
      <c r="M321" s="11">
        <f t="shared" si="323"/>
        <v>339.34154222494556</v>
      </c>
      <c r="N321" s="11">
        <f t="shared" si="324"/>
        <v>306.63870010738373</v>
      </c>
      <c r="O321" s="11">
        <f t="shared" si="325"/>
        <v>0</v>
      </c>
      <c r="P321" s="11">
        <f t="shared" si="326"/>
        <v>0</v>
      </c>
      <c r="Q321" s="11">
        <f t="shared" si="327"/>
        <v>0</v>
      </c>
      <c r="R321" s="11">
        <f t="shared" si="328"/>
        <v>0</v>
      </c>
      <c r="S321" s="11">
        <f t="shared" si="329"/>
        <v>0</v>
      </c>
      <c r="T321" s="11">
        <f t="shared" si="330"/>
        <v>0</v>
      </c>
      <c r="U321" s="11">
        <f t="shared" si="331"/>
        <v>0</v>
      </c>
      <c r="V321" s="11">
        <f t="shared" si="332"/>
        <v>0</v>
      </c>
      <c r="W321" s="11">
        <f t="shared" si="333"/>
        <v>0</v>
      </c>
      <c r="X321" s="11">
        <f t="shared" si="334"/>
        <v>0</v>
      </c>
      <c r="Y321" s="2">
        <f t="shared" si="335"/>
        <v>0</v>
      </c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 x14ac:dyDescent="0.2">
      <c r="A322" s="1">
        <f t="shared" si="316"/>
        <v>303</v>
      </c>
      <c r="B322" s="1"/>
      <c r="C322" s="3">
        <v>9250</v>
      </c>
      <c r="D322" s="1"/>
      <c r="F322" s="1" t="s">
        <v>103</v>
      </c>
      <c r="G322" s="165">
        <v>17.399999999999999</v>
      </c>
      <c r="H322" s="11" t="str">
        <f t="shared" si="319"/>
        <v>Composite of Accts. 870-902, 905-916, 924 &amp; 928-930.1 - Demand</v>
      </c>
      <c r="I322" s="2">
        <f>'O and M Class.'!K$158</f>
        <v>47352.913925712208</v>
      </c>
      <c r="J322" s="11">
        <f t="shared" si="320"/>
        <v>21409.884865079228</v>
      </c>
      <c r="K322" s="11">
        <f t="shared" si="321"/>
        <v>12242.593396816716</v>
      </c>
      <c r="L322" s="11">
        <f t="shared" si="322"/>
        <v>643.93055559316622</v>
      </c>
      <c r="M322" s="11">
        <f t="shared" si="323"/>
        <v>6858.7462729439685</v>
      </c>
      <c r="N322" s="11">
        <f t="shared" si="324"/>
        <v>6197.758835279129</v>
      </c>
      <c r="O322" s="11">
        <f t="shared" si="325"/>
        <v>0</v>
      </c>
      <c r="P322" s="11">
        <f t="shared" si="326"/>
        <v>0</v>
      </c>
      <c r="Q322" s="11">
        <f t="shared" si="327"/>
        <v>0</v>
      </c>
      <c r="R322" s="11">
        <f t="shared" si="328"/>
        <v>0</v>
      </c>
      <c r="S322" s="11">
        <f t="shared" si="329"/>
        <v>0</v>
      </c>
      <c r="T322" s="11">
        <f t="shared" si="330"/>
        <v>0</v>
      </c>
      <c r="U322" s="11">
        <f t="shared" si="331"/>
        <v>0</v>
      </c>
      <c r="V322" s="11">
        <f t="shared" si="332"/>
        <v>0</v>
      </c>
      <c r="W322" s="11">
        <f t="shared" si="333"/>
        <v>0</v>
      </c>
      <c r="X322" s="11">
        <f t="shared" si="334"/>
        <v>0</v>
      </c>
      <c r="Y322" s="2">
        <f t="shared" si="335"/>
        <v>0</v>
      </c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 x14ac:dyDescent="0.2">
      <c r="A323" s="1">
        <f t="shared" si="316"/>
        <v>304</v>
      </c>
      <c r="B323" s="1"/>
      <c r="C323" s="3">
        <v>9260</v>
      </c>
      <c r="D323" s="1"/>
      <c r="F323" s="1" t="s">
        <v>201</v>
      </c>
      <c r="G323" s="165">
        <v>17.399999999999999</v>
      </c>
      <c r="H323" s="11" t="str">
        <f t="shared" si="319"/>
        <v>Composite of Accts. 870-902, 905-916, 924 &amp; 928-930.1 - Demand</v>
      </c>
      <c r="I323" s="2">
        <f>'O and M Class.'!K$159</f>
        <v>692880.69625617331</v>
      </c>
      <c r="J323" s="11">
        <f t="shared" si="320"/>
        <v>313275.24965735222</v>
      </c>
      <c r="K323" s="11">
        <f t="shared" si="321"/>
        <v>179136.95131993954</v>
      </c>
      <c r="L323" s="11">
        <f t="shared" si="322"/>
        <v>9422.1667625348146</v>
      </c>
      <c r="M323" s="11">
        <f t="shared" si="323"/>
        <v>100359.03810475743</v>
      </c>
      <c r="N323" s="11">
        <f t="shared" si="324"/>
        <v>90687.29041158926</v>
      </c>
      <c r="O323" s="11">
        <f t="shared" si="325"/>
        <v>0</v>
      </c>
      <c r="P323" s="11">
        <f t="shared" si="326"/>
        <v>0</v>
      </c>
      <c r="Q323" s="11">
        <f t="shared" si="327"/>
        <v>0</v>
      </c>
      <c r="R323" s="11">
        <f t="shared" si="328"/>
        <v>0</v>
      </c>
      <c r="S323" s="11">
        <f t="shared" si="329"/>
        <v>0</v>
      </c>
      <c r="T323" s="11">
        <f t="shared" si="330"/>
        <v>0</v>
      </c>
      <c r="U323" s="11">
        <f t="shared" si="331"/>
        <v>0</v>
      </c>
      <c r="V323" s="11">
        <f t="shared" si="332"/>
        <v>0</v>
      </c>
      <c r="W323" s="11">
        <f t="shared" si="333"/>
        <v>0</v>
      </c>
      <c r="X323" s="11">
        <f t="shared" si="334"/>
        <v>0</v>
      </c>
      <c r="Y323" s="2">
        <f t="shared" si="335"/>
        <v>0</v>
      </c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 x14ac:dyDescent="0.2">
      <c r="A324" s="1">
        <f t="shared" si="316"/>
        <v>305</v>
      </c>
      <c r="B324" s="1"/>
      <c r="C324" s="3">
        <v>9270</v>
      </c>
      <c r="D324" s="1"/>
      <c r="F324" s="67" t="s">
        <v>395</v>
      </c>
      <c r="G324" s="165">
        <v>99</v>
      </c>
      <c r="H324" s="11" t="str">
        <f t="shared" si="319"/>
        <v>-</v>
      </c>
      <c r="I324" s="2">
        <f>'O and M Class.'!K$160</f>
        <v>0</v>
      </c>
      <c r="J324" s="11">
        <f t="shared" si="320"/>
        <v>0</v>
      </c>
      <c r="K324" s="11">
        <f t="shared" si="321"/>
        <v>0</v>
      </c>
      <c r="L324" s="11">
        <f t="shared" si="322"/>
        <v>0</v>
      </c>
      <c r="M324" s="11">
        <f t="shared" si="323"/>
        <v>0</v>
      </c>
      <c r="N324" s="11">
        <f t="shared" si="324"/>
        <v>0</v>
      </c>
      <c r="O324" s="11">
        <f t="shared" si="325"/>
        <v>0</v>
      </c>
      <c r="P324" s="11">
        <f t="shared" si="326"/>
        <v>0</v>
      </c>
      <c r="Q324" s="11">
        <f t="shared" si="327"/>
        <v>0</v>
      </c>
      <c r="R324" s="11">
        <f t="shared" si="328"/>
        <v>0</v>
      </c>
      <c r="S324" s="11">
        <f t="shared" si="329"/>
        <v>0</v>
      </c>
      <c r="T324" s="11">
        <f t="shared" si="330"/>
        <v>0</v>
      </c>
      <c r="U324" s="11">
        <f t="shared" si="331"/>
        <v>0</v>
      </c>
      <c r="V324" s="11">
        <f t="shared" si="332"/>
        <v>0</v>
      </c>
      <c r="W324" s="11">
        <f t="shared" si="333"/>
        <v>0</v>
      </c>
      <c r="X324" s="11">
        <f t="shared" si="334"/>
        <v>0</v>
      </c>
      <c r="Y324" s="2">
        <f t="shared" si="335"/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 x14ac:dyDescent="0.2">
      <c r="A325" s="1">
        <f t="shared" si="316"/>
        <v>306</v>
      </c>
      <c r="B325" s="1"/>
      <c r="C325" s="3">
        <v>9280</v>
      </c>
      <c r="D325" s="1"/>
      <c r="F325" s="1" t="s">
        <v>202</v>
      </c>
      <c r="G325" s="165">
        <v>99</v>
      </c>
      <c r="H325" s="11" t="str">
        <f t="shared" si="319"/>
        <v>-</v>
      </c>
      <c r="I325" s="2">
        <f>'O and M Class.'!K$161</f>
        <v>0</v>
      </c>
      <c r="J325" s="11">
        <f t="shared" si="320"/>
        <v>0</v>
      </c>
      <c r="K325" s="11">
        <f t="shared" si="321"/>
        <v>0</v>
      </c>
      <c r="L325" s="11">
        <f t="shared" si="322"/>
        <v>0</v>
      </c>
      <c r="M325" s="11">
        <f t="shared" si="323"/>
        <v>0</v>
      </c>
      <c r="N325" s="11">
        <f t="shared" si="324"/>
        <v>0</v>
      </c>
      <c r="O325" s="11">
        <f t="shared" si="325"/>
        <v>0</v>
      </c>
      <c r="P325" s="11">
        <f t="shared" si="326"/>
        <v>0</v>
      </c>
      <c r="Q325" s="11">
        <f t="shared" si="327"/>
        <v>0</v>
      </c>
      <c r="R325" s="11">
        <f t="shared" si="328"/>
        <v>0</v>
      </c>
      <c r="S325" s="11">
        <f t="shared" si="329"/>
        <v>0</v>
      </c>
      <c r="T325" s="11">
        <f t="shared" si="330"/>
        <v>0</v>
      </c>
      <c r="U325" s="11">
        <f t="shared" si="331"/>
        <v>0</v>
      </c>
      <c r="V325" s="11">
        <f t="shared" si="332"/>
        <v>0</v>
      </c>
      <c r="W325" s="11">
        <f t="shared" si="333"/>
        <v>0</v>
      </c>
      <c r="X325" s="11">
        <f t="shared" si="334"/>
        <v>0</v>
      </c>
      <c r="Y325" s="2">
        <f t="shared" si="335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 x14ac:dyDescent="0.2">
      <c r="A326" s="1">
        <f t="shared" si="316"/>
        <v>307</v>
      </c>
      <c r="B326" s="1"/>
      <c r="C326" s="21">
        <v>930.1</v>
      </c>
      <c r="D326" s="1"/>
      <c r="F326" s="1" t="s">
        <v>203</v>
      </c>
      <c r="G326" s="165">
        <v>99</v>
      </c>
      <c r="H326" s="11" t="str">
        <f t="shared" si="319"/>
        <v>-</v>
      </c>
      <c r="I326" s="2">
        <f>'O and M Class.'!K$162</f>
        <v>0</v>
      </c>
      <c r="J326" s="11">
        <f t="shared" si="320"/>
        <v>0</v>
      </c>
      <c r="K326" s="11">
        <f t="shared" si="321"/>
        <v>0</v>
      </c>
      <c r="L326" s="11">
        <f t="shared" si="322"/>
        <v>0</v>
      </c>
      <c r="M326" s="11">
        <f t="shared" si="323"/>
        <v>0</v>
      </c>
      <c r="N326" s="11">
        <f t="shared" si="324"/>
        <v>0</v>
      </c>
      <c r="O326" s="11">
        <f t="shared" si="325"/>
        <v>0</v>
      </c>
      <c r="P326" s="11">
        <f t="shared" si="326"/>
        <v>0</v>
      </c>
      <c r="Q326" s="11">
        <f t="shared" si="327"/>
        <v>0</v>
      </c>
      <c r="R326" s="11">
        <f t="shared" si="328"/>
        <v>0</v>
      </c>
      <c r="S326" s="11">
        <f t="shared" si="329"/>
        <v>0</v>
      </c>
      <c r="T326" s="11">
        <f t="shared" si="330"/>
        <v>0</v>
      </c>
      <c r="U326" s="11">
        <f t="shared" si="331"/>
        <v>0</v>
      </c>
      <c r="V326" s="11">
        <f t="shared" si="332"/>
        <v>0</v>
      </c>
      <c r="W326" s="11">
        <f t="shared" si="333"/>
        <v>0</v>
      </c>
      <c r="X326" s="11">
        <f t="shared" si="334"/>
        <v>0</v>
      </c>
      <c r="Y326" s="2">
        <f t="shared" si="335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 x14ac:dyDescent="0.2">
      <c r="A327" s="1">
        <f t="shared" si="316"/>
        <v>308</v>
      </c>
      <c r="B327" s="1"/>
      <c r="C327" s="21">
        <v>930.2</v>
      </c>
      <c r="D327" s="1"/>
      <c r="F327" s="1" t="s">
        <v>204</v>
      </c>
      <c r="G327" s="165">
        <v>17.399999999999999</v>
      </c>
      <c r="H327" s="11" t="str">
        <f t="shared" si="319"/>
        <v>Composite of Accts. 870-902, 905-916, 924 &amp; 928-930.1 - Demand</v>
      </c>
      <c r="I327" s="2">
        <f>'O and M Class.'!K$163</f>
        <v>-27080.414118168505</v>
      </c>
      <c r="J327" s="11">
        <f t="shared" si="320"/>
        <v>-12243.988812984826</v>
      </c>
      <c r="K327" s="11">
        <f t="shared" si="321"/>
        <v>-7001.3536988719843</v>
      </c>
      <c r="L327" s="11">
        <f t="shared" si="322"/>
        <v>-368.25412974927065</v>
      </c>
      <c r="M327" s="11">
        <f t="shared" si="323"/>
        <v>-3922.4130893856891</v>
      </c>
      <c r="N327" s="11">
        <f t="shared" si="324"/>
        <v>-3544.4043871767317</v>
      </c>
      <c r="O327" s="11">
        <f t="shared" si="325"/>
        <v>0</v>
      </c>
      <c r="P327" s="11">
        <f t="shared" si="326"/>
        <v>0</v>
      </c>
      <c r="Q327" s="11">
        <f t="shared" si="327"/>
        <v>0</v>
      </c>
      <c r="R327" s="11">
        <f t="shared" si="328"/>
        <v>0</v>
      </c>
      <c r="S327" s="11">
        <f t="shared" si="329"/>
        <v>0</v>
      </c>
      <c r="T327" s="11">
        <f t="shared" si="330"/>
        <v>0</v>
      </c>
      <c r="U327" s="11">
        <f t="shared" si="331"/>
        <v>0</v>
      </c>
      <c r="V327" s="11">
        <f t="shared" si="332"/>
        <v>0</v>
      </c>
      <c r="W327" s="11">
        <f t="shared" si="333"/>
        <v>0</v>
      </c>
      <c r="X327" s="11">
        <f t="shared" si="334"/>
        <v>0</v>
      </c>
      <c r="Y327" s="2">
        <f t="shared" si="335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 x14ac:dyDescent="0.2">
      <c r="A328" s="1">
        <f t="shared" si="316"/>
        <v>309</v>
      </c>
      <c r="B328" s="1"/>
      <c r="C328" s="3">
        <v>9310</v>
      </c>
      <c r="D328" s="1"/>
      <c r="F328" s="1" t="s">
        <v>90</v>
      </c>
      <c r="G328" s="165">
        <v>17.399999999999999</v>
      </c>
      <c r="H328" s="11" t="str">
        <f t="shared" si="319"/>
        <v>Composite of Accts. 870-902, 905-916, 924 &amp; 928-930.1 - Demand</v>
      </c>
      <c r="I328" s="2">
        <f>'O and M Class.'!K$164</f>
        <v>-5294.4651469098535</v>
      </c>
      <c r="J328" s="11">
        <f t="shared" si="320"/>
        <v>-2393.8102182126663</v>
      </c>
      <c r="K328" s="11">
        <f t="shared" si="321"/>
        <v>-1368.8277800374019</v>
      </c>
      <c r="L328" s="11">
        <f t="shared" si="322"/>
        <v>-71.997002950374181</v>
      </c>
      <c r="M328" s="11">
        <f t="shared" si="323"/>
        <v>-766.86712776680565</v>
      </c>
      <c r="N328" s="11">
        <f t="shared" si="324"/>
        <v>-692.96301794260535</v>
      </c>
      <c r="O328" s="11">
        <f t="shared" si="325"/>
        <v>0</v>
      </c>
      <c r="P328" s="11">
        <f t="shared" si="326"/>
        <v>0</v>
      </c>
      <c r="Q328" s="11">
        <f t="shared" si="327"/>
        <v>0</v>
      </c>
      <c r="R328" s="11">
        <f t="shared" si="328"/>
        <v>0</v>
      </c>
      <c r="S328" s="11">
        <f t="shared" si="329"/>
        <v>0</v>
      </c>
      <c r="T328" s="11">
        <f t="shared" si="330"/>
        <v>0</v>
      </c>
      <c r="U328" s="11">
        <f t="shared" si="331"/>
        <v>0</v>
      </c>
      <c r="V328" s="11">
        <f t="shared" si="332"/>
        <v>0</v>
      </c>
      <c r="W328" s="11">
        <f t="shared" si="333"/>
        <v>0</v>
      </c>
      <c r="X328" s="11">
        <f t="shared" si="334"/>
        <v>0</v>
      </c>
      <c r="Y328" s="2">
        <f t="shared" si="335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 x14ac:dyDescent="0.2">
      <c r="A329" s="1">
        <f t="shared" si="316"/>
        <v>310</v>
      </c>
      <c r="B329" s="1"/>
      <c r="C329" s="3"/>
      <c r="D329" s="1"/>
      <c r="E329" s="1" t="s">
        <v>79</v>
      </c>
      <c r="F329" s="1"/>
      <c r="G329" s="165"/>
      <c r="H329" s="11"/>
      <c r="I329" s="2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 x14ac:dyDescent="0.2">
      <c r="A330" s="1">
        <f t="shared" si="316"/>
        <v>311</v>
      </c>
      <c r="B330" s="1"/>
      <c r="C330" s="3">
        <v>9320</v>
      </c>
      <c r="D330" s="1"/>
      <c r="F330" s="1" t="s">
        <v>108</v>
      </c>
      <c r="G330" s="165">
        <v>17.399999999999999</v>
      </c>
      <c r="H330" s="11" t="str">
        <f>VLOOKUP($G330,alloc,3)</f>
        <v>Composite of Accts. 870-902, 905-916, 924 &amp; 928-930.1 - Demand</v>
      </c>
      <c r="I330" s="2">
        <f>'O and M Class.'!K$166</f>
        <v>7552.2325809227932</v>
      </c>
      <c r="J330" s="11">
        <f>$I330*VLOOKUP($G330,alloc,6)</f>
        <v>3414.6247110689337</v>
      </c>
      <c r="K330" s="11">
        <f>$I330*VLOOKUP($G330,alloc,7)</f>
        <v>1952.5495911715179</v>
      </c>
      <c r="L330" s="11">
        <f>$I330*VLOOKUP($G330,alloc,8)</f>
        <v>102.69934664277964</v>
      </c>
      <c r="M330" s="11">
        <f>$I330*VLOOKUP($G330,alloc,9)</f>
        <v>1093.8893253342937</v>
      </c>
      <c r="N330" s="11">
        <f>$I330*VLOOKUP($G330,alloc,10)</f>
        <v>988.46960670526767</v>
      </c>
      <c r="O330" s="11">
        <f>$I330*VLOOKUP($G330,alloc,11)</f>
        <v>0</v>
      </c>
      <c r="P330" s="11">
        <f>$I330*VLOOKUP($G330,alloc,12)</f>
        <v>0</v>
      </c>
      <c r="Q330" s="11">
        <f>$I330*VLOOKUP($G330,alloc,13)</f>
        <v>0</v>
      </c>
      <c r="R330" s="11">
        <f>$I330*VLOOKUP($G330,alloc,14)</f>
        <v>0</v>
      </c>
      <c r="S330" s="11">
        <f>$I330*VLOOKUP($G330,alloc,15)</f>
        <v>0</v>
      </c>
      <c r="T330" s="11">
        <f>$I330*VLOOKUP($G330,alloc,16)</f>
        <v>0</v>
      </c>
      <c r="U330" s="11">
        <f>$I330*VLOOKUP($G330,alloc,17)</f>
        <v>0</v>
      </c>
      <c r="V330" s="11">
        <f>$I330*VLOOKUP($G330,alloc,18)</f>
        <v>0</v>
      </c>
      <c r="W330" s="11">
        <f>$I330*VLOOKUP($G330,alloc,19)</f>
        <v>0</v>
      </c>
      <c r="X330" s="11">
        <f>$I330*VLOOKUP($G330,alloc,20)</f>
        <v>0</v>
      </c>
      <c r="Y330" s="2">
        <f>SUM(J330:X330)-I330</f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 x14ac:dyDescent="0.2">
      <c r="A331" s="1">
        <f t="shared" si="316"/>
        <v>312</v>
      </c>
      <c r="B331" s="1"/>
      <c r="C331" s="3"/>
      <c r="D331" s="1" t="s">
        <v>32</v>
      </c>
      <c r="E331" s="1"/>
      <c r="G331" s="166"/>
      <c r="H331" s="11"/>
      <c r="I331" s="2">
        <f>'O and M Class.'!K$167</f>
        <v>9688925.0873912405</v>
      </c>
      <c r="J331" s="2">
        <f t="shared" ref="J331:X331" si="336">SUM(J316:J330)</f>
        <v>4380697.0551560232</v>
      </c>
      <c r="K331" s="2">
        <f t="shared" si="336"/>
        <v>2504968.7646094263</v>
      </c>
      <c r="L331" s="2">
        <f t="shared" si="336"/>
        <v>131755.24793283502</v>
      </c>
      <c r="M331" s="2">
        <f t="shared" si="336"/>
        <v>1403374.6463043764</v>
      </c>
      <c r="N331" s="2">
        <f t="shared" si="336"/>
        <v>1268129.373388577</v>
      </c>
      <c r="O331" s="2">
        <f t="shared" si="336"/>
        <v>0</v>
      </c>
      <c r="P331" s="2">
        <f t="shared" si="336"/>
        <v>0</v>
      </c>
      <c r="Q331" s="2">
        <f t="shared" si="336"/>
        <v>0</v>
      </c>
      <c r="R331" s="2">
        <f t="shared" si="336"/>
        <v>0</v>
      </c>
      <c r="S331" s="2">
        <f t="shared" si="336"/>
        <v>0</v>
      </c>
      <c r="T331" s="2">
        <f t="shared" si="336"/>
        <v>0</v>
      </c>
      <c r="U331" s="2">
        <f t="shared" si="336"/>
        <v>0</v>
      </c>
      <c r="V331" s="2">
        <f t="shared" si="336"/>
        <v>0</v>
      </c>
      <c r="W331" s="2">
        <f t="shared" si="336"/>
        <v>0</v>
      </c>
      <c r="X331" s="2">
        <f t="shared" si="336"/>
        <v>0</v>
      </c>
      <c r="Y331" s="2">
        <f>SUM(J331:X331)-I331</f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 x14ac:dyDescent="0.2">
      <c r="A332" s="1">
        <f>A331+1</f>
        <v>313</v>
      </c>
      <c r="B332" s="1"/>
      <c r="C332" s="1"/>
      <c r="D332" s="1"/>
      <c r="E332" s="1"/>
      <c r="F332" s="1"/>
      <c r="G332" s="166"/>
      <c r="H332" s="11"/>
      <c r="I332" s="2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 x14ac:dyDescent="0.2">
      <c r="A333" s="1">
        <f>A332+1</f>
        <v>314</v>
      </c>
      <c r="B333" s="1"/>
      <c r="C333" s="1"/>
      <c r="D333" s="1" t="s">
        <v>129</v>
      </c>
      <c r="E333" s="1"/>
      <c r="G333" s="166"/>
      <c r="H333" s="11"/>
      <c r="I333" s="2">
        <f>'O and M Class.'!K$169</f>
        <v>16498567.372617545</v>
      </c>
      <c r="J333" s="2">
        <f t="shared" ref="J333:X333" si="337">J331+J312+J305+J298+J290+J263+J239+J216+J195</f>
        <v>7459571.0929352613</v>
      </c>
      <c r="K333" s="2">
        <f t="shared" si="337"/>
        <v>4265529.5150330141</v>
      </c>
      <c r="L333" s="2">
        <f t="shared" si="337"/>
        <v>224356.44977219033</v>
      </c>
      <c r="M333" s="2">
        <f t="shared" si="337"/>
        <v>2389704.8374548065</v>
      </c>
      <c r="N333" s="2">
        <f t="shared" si="337"/>
        <v>2159405.4774222723</v>
      </c>
      <c r="O333" s="2">
        <f t="shared" si="337"/>
        <v>0</v>
      </c>
      <c r="P333" s="2">
        <f t="shared" si="337"/>
        <v>0</v>
      </c>
      <c r="Q333" s="2">
        <f t="shared" si="337"/>
        <v>0</v>
      </c>
      <c r="R333" s="2">
        <f t="shared" si="337"/>
        <v>0</v>
      </c>
      <c r="S333" s="2">
        <f t="shared" si="337"/>
        <v>0</v>
      </c>
      <c r="T333" s="2">
        <f t="shared" si="337"/>
        <v>0</v>
      </c>
      <c r="U333" s="2">
        <f t="shared" si="337"/>
        <v>0</v>
      </c>
      <c r="V333" s="2">
        <f t="shared" si="337"/>
        <v>0</v>
      </c>
      <c r="W333" s="2">
        <f t="shared" si="337"/>
        <v>0</v>
      </c>
      <c r="X333" s="2">
        <f t="shared" si="337"/>
        <v>0</v>
      </c>
      <c r="Y333" s="2">
        <f>SUM(J333:X333)-I333</f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 x14ac:dyDescent="0.2">
      <c r="A334" s="1"/>
      <c r="B334" s="1"/>
      <c r="C334" s="1"/>
      <c r="D334" s="1"/>
      <c r="E334" s="1"/>
      <c r="F334" s="10"/>
      <c r="G334" s="16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 x14ac:dyDescent="0.2">
      <c r="A335" s="1"/>
      <c r="B335" s="1"/>
      <c r="C335" s="1"/>
      <c r="D335" s="1"/>
      <c r="E335" s="1"/>
      <c r="F335" s="3" t="s">
        <v>61</v>
      </c>
      <c r="G335" s="166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57" x14ac:dyDescent="0.2">
      <c r="A336" s="1"/>
      <c r="B336" s="1"/>
      <c r="C336" s="1"/>
      <c r="D336" s="1"/>
      <c r="E336" s="1"/>
      <c r="G336" s="166"/>
      <c r="H336" s="1"/>
      <c r="I336" s="1"/>
      <c r="J336" s="1"/>
      <c r="K336" s="1"/>
      <c r="L336" s="1"/>
      <c r="M336" s="1"/>
      <c r="N336" s="4"/>
      <c r="O336" s="4"/>
      <c r="P336" s="1"/>
      <c r="Q336" s="3"/>
      <c r="R336" s="3"/>
      <c r="S336" s="3"/>
      <c r="T336" s="3"/>
      <c r="U336" s="3"/>
      <c r="V336" s="3"/>
      <c r="W336" s="1"/>
      <c r="X336" s="1"/>
      <c r="Y336" s="1"/>
      <c r="Z336" s="1"/>
      <c r="AB336" s="1"/>
      <c r="AC336" s="1"/>
      <c r="AD336" s="1"/>
      <c r="AE336" s="1"/>
      <c r="AF336" s="1"/>
      <c r="AG336" s="1"/>
    </row>
    <row r="337" spans="1:57" x14ac:dyDescent="0.2">
      <c r="A337" s="1"/>
      <c r="B337" s="1"/>
      <c r="C337" s="1"/>
      <c r="D337" s="1"/>
      <c r="E337" s="1"/>
      <c r="F337" s="1"/>
      <c r="G337" s="166"/>
      <c r="H337" s="1"/>
      <c r="I337" s="1"/>
      <c r="J337" s="42"/>
      <c r="K337" s="4"/>
      <c r="L337" s="4"/>
      <c r="M337" s="4"/>
      <c r="N337" s="3"/>
      <c r="O337" s="3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1"/>
      <c r="AB337" s="1"/>
      <c r="AC337" s="1"/>
      <c r="AD337" s="1"/>
      <c r="AE337" s="1"/>
      <c r="AF337" s="1"/>
      <c r="AG337" s="1"/>
    </row>
    <row r="338" spans="1:57" x14ac:dyDescent="0.2">
      <c r="A338" s="64" t="s">
        <v>290</v>
      </c>
      <c r="B338" s="1"/>
      <c r="C338" s="64" t="s">
        <v>288</v>
      </c>
      <c r="D338" s="1"/>
      <c r="E338" s="1"/>
      <c r="F338" s="1"/>
      <c r="G338" s="167" t="s">
        <v>38</v>
      </c>
      <c r="H338" s="13" t="s">
        <v>38</v>
      </c>
      <c r="I338" s="3" t="s">
        <v>1</v>
      </c>
      <c r="J338" s="3" t="s">
        <v>56</v>
      </c>
      <c r="K338" s="3" t="s">
        <v>545</v>
      </c>
      <c r="L338" s="3" t="s">
        <v>545</v>
      </c>
      <c r="M338" s="68" t="s">
        <v>546</v>
      </c>
      <c r="N338" s="68" t="s">
        <v>546</v>
      </c>
      <c r="O338" s="3"/>
      <c r="P338" s="3"/>
      <c r="Q338" s="3"/>
      <c r="R338" s="3"/>
      <c r="S338" s="3"/>
      <c r="T338" s="4"/>
      <c r="U338" s="4"/>
      <c r="V338" s="4"/>
      <c r="W338" s="3"/>
      <c r="X338" s="3"/>
      <c r="Y338" s="3"/>
      <c r="Z338" s="1"/>
      <c r="AB338" s="1"/>
      <c r="AC338" s="1"/>
      <c r="AD338" s="1"/>
      <c r="AE338" s="1"/>
      <c r="AF338" s="1"/>
      <c r="AG338" s="1"/>
    </row>
    <row r="339" spans="1:57" x14ac:dyDescent="0.2">
      <c r="A339" s="65" t="s">
        <v>289</v>
      </c>
      <c r="B339" s="14"/>
      <c r="C339" s="65" t="s">
        <v>289</v>
      </c>
      <c r="D339" s="1"/>
      <c r="E339" s="1"/>
      <c r="F339" s="1"/>
      <c r="G339" s="167" t="s">
        <v>39</v>
      </c>
      <c r="H339" s="13" t="s">
        <v>21</v>
      </c>
      <c r="I339" s="3" t="s">
        <v>2</v>
      </c>
      <c r="J339" s="3" t="s">
        <v>467</v>
      </c>
      <c r="K339" s="68" t="s">
        <v>547</v>
      </c>
      <c r="L339" s="68" t="s">
        <v>548</v>
      </c>
      <c r="M339" s="68" t="s">
        <v>547</v>
      </c>
      <c r="N339" s="68" t="s">
        <v>548</v>
      </c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1"/>
      <c r="AB339" s="1"/>
      <c r="AC339" s="1"/>
      <c r="AD339" s="1"/>
      <c r="AE339" s="1"/>
      <c r="AF339" s="1"/>
      <c r="AG339" s="1"/>
    </row>
    <row r="340" spans="1:57" x14ac:dyDescent="0.2">
      <c r="A340" s="1">
        <f>+A333+1</f>
        <v>315</v>
      </c>
      <c r="B340" s="1"/>
      <c r="C340" s="3"/>
      <c r="D340" s="1" t="s">
        <v>110</v>
      </c>
      <c r="E340" s="1"/>
      <c r="G340" s="16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1"/>
      <c r="Z340" s="1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 x14ac:dyDescent="0.2">
      <c r="A341" s="1">
        <f t="shared" ref="A341:A404" si="338">A340+1</f>
        <v>316</v>
      </c>
      <c r="B341" s="1"/>
      <c r="C341" s="3"/>
      <c r="D341" s="1"/>
      <c r="E341" s="1" t="s">
        <v>70</v>
      </c>
      <c r="G341" s="166"/>
      <c r="H341" s="2"/>
      <c r="I341" s="2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 x14ac:dyDescent="0.2">
      <c r="A342" s="1">
        <f t="shared" si="338"/>
        <v>317</v>
      </c>
      <c r="B342" s="1"/>
      <c r="C342" s="72">
        <v>7500</v>
      </c>
      <c r="D342" s="1"/>
      <c r="E342" s="1"/>
      <c r="F342" s="1" t="s">
        <v>78</v>
      </c>
      <c r="G342" s="165">
        <v>99</v>
      </c>
      <c r="H342" s="11" t="str">
        <f t="shared" ref="H342:H349" si="339">VLOOKUP($G342,alloc,3)</f>
        <v>-</v>
      </c>
      <c r="I342" s="2">
        <f>'O and M Class.'!L$14</f>
        <v>0</v>
      </c>
      <c r="J342" s="11">
        <f t="shared" ref="J342:J358" si="340">$I342*VLOOKUP($G342,alloc,6)</f>
        <v>0</v>
      </c>
      <c r="K342" s="11">
        <f>$I342*VLOOKUP($G342,alloc,7)</f>
        <v>0</v>
      </c>
      <c r="L342" s="11">
        <f>$I342*VLOOKUP($G342,alloc,8)</f>
        <v>0</v>
      </c>
      <c r="M342" s="11">
        <f>$I342*VLOOKUP($G342,alloc,9)</f>
        <v>0</v>
      </c>
      <c r="N342" s="11">
        <f>$I342*VLOOKUP($G342,alloc,10)</f>
        <v>0</v>
      </c>
      <c r="O342" s="11">
        <f t="shared" ref="O342:O349" si="341">$I342*VLOOKUP($G342,alloc,11)</f>
        <v>0</v>
      </c>
      <c r="P342" s="11">
        <f t="shared" ref="P342:P349" si="342">$I342*VLOOKUP($G342,alloc,12)</f>
        <v>0</v>
      </c>
      <c r="Q342" s="11">
        <f t="shared" ref="Q342:Q349" si="343">$I342*VLOOKUP($G342,alloc,13)</f>
        <v>0</v>
      </c>
      <c r="R342" s="11">
        <f t="shared" ref="R342:R349" si="344">$I342*VLOOKUP($G342,alloc,14)</f>
        <v>0</v>
      </c>
      <c r="S342" s="11">
        <f t="shared" ref="S342:S349" si="345">$I342*VLOOKUP($G342,alloc,15)</f>
        <v>0</v>
      </c>
      <c r="T342" s="11">
        <f t="shared" ref="T342:T349" si="346">$I342*VLOOKUP($G342,alloc,16)</f>
        <v>0</v>
      </c>
      <c r="U342" s="11">
        <f t="shared" ref="U342:U349" si="347">$I342*VLOOKUP($G342,alloc,17)</f>
        <v>0</v>
      </c>
      <c r="V342" s="11">
        <f t="shared" ref="V342:V349" si="348">$I342*VLOOKUP($G342,alloc,18)</f>
        <v>0</v>
      </c>
      <c r="W342" s="11">
        <f t="shared" ref="W342:W349" si="349">$I342*VLOOKUP($G342,alloc,19)</f>
        <v>0</v>
      </c>
      <c r="X342" s="11">
        <f t="shared" ref="X342:X349" si="350">$I342*VLOOKUP($G342,alloc,20)</f>
        <v>0</v>
      </c>
      <c r="Y342" s="2">
        <f t="shared" ref="Y342:Y349" si="351">SUM(J342:X342)-I342</f>
        <v>0</v>
      </c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 x14ac:dyDescent="0.2">
      <c r="A343" s="1">
        <f t="shared" si="338"/>
        <v>318</v>
      </c>
      <c r="B343" s="1"/>
      <c r="C343" s="72">
        <v>7510</v>
      </c>
      <c r="D343" s="1"/>
      <c r="E343" s="1"/>
      <c r="F343" s="1" t="s">
        <v>71</v>
      </c>
      <c r="G343" s="165">
        <v>99</v>
      </c>
      <c r="H343" s="11" t="str">
        <f t="shared" si="339"/>
        <v>-</v>
      </c>
      <c r="I343" s="2">
        <f>'O and M Class.'!L$15</f>
        <v>0</v>
      </c>
      <c r="J343" s="11">
        <f t="shared" si="340"/>
        <v>0</v>
      </c>
      <c r="K343" s="11">
        <f t="shared" ref="K343:K349" si="352">$I343*VLOOKUP($G343,alloc,7)</f>
        <v>0</v>
      </c>
      <c r="L343" s="11">
        <f t="shared" ref="L343:L349" si="353">$I343*VLOOKUP($G343,alloc,8)</f>
        <v>0</v>
      </c>
      <c r="M343" s="11">
        <f t="shared" ref="M343:M349" si="354">$I343*VLOOKUP($G343,alloc,9)</f>
        <v>0</v>
      </c>
      <c r="N343" s="11">
        <f t="shared" ref="N343:N349" si="355">$I343*VLOOKUP($G343,alloc,10)</f>
        <v>0</v>
      </c>
      <c r="O343" s="11">
        <f t="shared" si="341"/>
        <v>0</v>
      </c>
      <c r="P343" s="11">
        <f t="shared" si="342"/>
        <v>0</v>
      </c>
      <c r="Q343" s="11">
        <f t="shared" si="343"/>
        <v>0</v>
      </c>
      <c r="R343" s="11">
        <f t="shared" si="344"/>
        <v>0</v>
      </c>
      <c r="S343" s="11">
        <f t="shared" si="345"/>
        <v>0</v>
      </c>
      <c r="T343" s="11">
        <f t="shared" si="346"/>
        <v>0</v>
      </c>
      <c r="U343" s="11">
        <f t="shared" si="347"/>
        <v>0</v>
      </c>
      <c r="V343" s="11">
        <f t="shared" si="348"/>
        <v>0</v>
      </c>
      <c r="W343" s="11">
        <f t="shared" si="349"/>
        <v>0</v>
      </c>
      <c r="X343" s="11">
        <f t="shared" si="350"/>
        <v>0</v>
      </c>
      <c r="Y343" s="2">
        <f t="shared" si="351"/>
        <v>0</v>
      </c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</row>
    <row r="344" spans="1:57" x14ac:dyDescent="0.2">
      <c r="A344" s="1">
        <f t="shared" si="338"/>
        <v>319</v>
      </c>
      <c r="B344" s="1"/>
      <c r="C344" s="3">
        <v>7530</v>
      </c>
      <c r="D344" s="1"/>
      <c r="E344" s="1"/>
      <c r="F344" s="1" t="s">
        <v>72</v>
      </c>
      <c r="G344" s="165">
        <v>99</v>
      </c>
      <c r="H344" s="11" t="str">
        <f t="shared" si="339"/>
        <v>-</v>
      </c>
      <c r="I344" s="2">
        <f>'O and M Class.'!L$16</f>
        <v>0</v>
      </c>
      <c r="J344" s="11">
        <f t="shared" si="340"/>
        <v>0</v>
      </c>
      <c r="K344" s="11">
        <f t="shared" si="352"/>
        <v>0</v>
      </c>
      <c r="L344" s="11">
        <f t="shared" si="353"/>
        <v>0</v>
      </c>
      <c r="M344" s="11">
        <f t="shared" si="354"/>
        <v>0</v>
      </c>
      <c r="N344" s="11">
        <f t="shared" si="355"/>
        <v>0</v>
      </c>
      <c r="O344" s="11">
        <f t="shared" si="341"/>
        <v>0</v>
      </c>
      <c r="P344" s="11">
        <f t="shared" si="342"/>
        <v>0</v>
      </c>
      <c r="Q344" s="11">
        <f t="shared" si="343"/>
        <v>0</v>
      </c>
      <c r="R344" s="11">
        <f t="shared" si="344"/>
        <v>0</v>
      </c>
      <c r="S344" s="11">
        <f t="shared" si="345"/>
        <v>0</v>
      </c>
      <c r="T344" s="11">
        <f t="shared" si="346"/>
        <v>0</v>
      </c>
      <c r="U344" s="11">
        <f t="shared" si="347"/>
        <v>0</v>
      </c>
      <c r="V344" s="11">
        <f t="shared" si="348"/>
        <v>0</v>
      </c>
      <c r="W344" s="11">
        <f t="shared" si="349"/>
        <v>0</v>
      </c>
      <c r="X344" s="11">
        <f t="shared" si="350"/>
        <v>0</v>
      </c>
      <c r="Y344" s="2">
        <f t="shared" si="351"/>
        <v>0</v>
      </c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</row>
    <row r="345" spans="1:57" x14ac:dyDescent="0.2">
      <c r="A345" s="1">
        <f t="shared" si="338"/>
        <v>320</v>
      </c>
      <c r="B345" s="1"/>
      <c r="C345" s="3">
        <v>7540</v>
      </c>
      <c r="D345" s="1"/>
      <c r="E345" s="1"/>
      <c r="F345" s="1" t="s">
        <v>73</v>
      </c>
      <c r="G345" s="165">
        <v>99</v>
      </c>
      <c r="H345" s="11" t="str">
        <f t="shared" si="339"/>
        <v>-</v>
      </c>
      <c r="I345" s="2">
        <f>'O and M Class.'!L$17</f>
        <v>0</v>
      </c>
      <c r="J345" s="11">
        <f t="shared" si="340"/>
        <v>0</v>
      </c>
      <c r="K345" s="11">
        <f t="shared" si="352"/>
        <v>0</v>
      </c>
      <c r="L345" s="11">
        <f t="shared" si="353"/>
        <v>0</v>
      </c>
      <c r="M345" s="11">
        <f t="shared" si="354"/>
        <v>0</v>
      </c>
      <c r="N345" s="11">
        <f t="shared" si="355"/>
        <v>0</v>
      </c>
      <c r="O345" s="11">
        <f t="shared" si="341"/>
        <v>0</v>
      </c>
      <c r="P345" s="11">
        <f t="shared" si="342"/>
        <v>0</v>
      </c>
      <c r="Q345" s="11">
        <f t="shared" si="343"/>
        <v>0</v>
      </c>
      <c r="R345" s="11">
        <f t="shared" si="344"/>
        <v>0</v>
      </c>
      <c r="S345" s="11">
        <f t="shared" si="345"/>
        <v>0</v>
      </c>
      <c r="T345" s="11">
        <f t="shared" si="346"/>
        <v>0</v>
      </c>
      <c r="U345" s="11">
        <f t="shared" si="347"/>
        <v>0</v>
      </c>
      <c r="V345" s="11">
        <f t="shared" si="348"/>
        <v>0</v>
      </c>
      <c r="W345" s="11">
        <f t="shared" si="349"/>
        <v>0</v>
      </c>
      <c r="X345" s="11">
        <f t="shared" si="350"/>
        <v>0</v>
      </c>
      <c r="Y345" s="2">
        <f t="shared" si="351"/>
        <v>0</v>
      </c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</row>
    <row r="346" spans="1:57" x14ac:dyDescent="0.2">
      <c r="A346" s="1">
        <f t="shared" si="338"/>
        <v>321</v>
      </c>
      <c r="B346" s="1"/>
      <c r="C346" s="3">
        <v>7550</v>
      </c>
      <c r="D346" s="1"/>
      <c r="E346" s="1"/>
      <c r="F346" s="1" t="s">
        <v>74</v>
      </c>
      <c r="G346" s="165">
        <v>99</v>
      </c>
      <c r="H346" s="11" t="str">
        <f t="shared" si="339"/>
        <v>-</v>
      </c>
      <c r="I346" s="2">
        <f>'O and M Class.'!L$18</f>
        <v>0</v>
      </c>
      <c r="J346" s="11">
        <f t="shared" si="340"/>
        <v>0</v>
      </c>
      <c r="K346" s="11">
        <f t="shared" si="352"/>
        <v>0</v>
      </c>
      <c r="L346" s="11">
        <f t="shared" si="353"/>
        <v>0</v>
      </c>
      <c r="M346" s="11">
        <f t="shared" si="354"/>
        <v>0</v>
      </c>
      <c r="N346" s="11">
        <f t="shared" si="355"/>
        <v>0</v>
      </c>
      <c r="O346" s="11">
        <f t="shared" si="341"/>
        <v>0</v>
      </c>
      <c r="P346" s="11">
        <f t="shared" si="342"/>
        <v>0</v>
      </c>
      <c r="Q346" s="11">
        <f t="shared" si="343"/>
        <v>0</v>
      </c>
      <c r="R346" s="11">
        <f t="shared" si="344"/>
        <v>0</v>
      </c>
      <c r="S346" s="11">
        <f t="shared" si="345"/>
        <v>0</v>
      </c>
      <c r="T346" s="11">
        <f t="shared" si="346"/>
        <v>0</v>
      </c>
      <c r="U346" s="11">
        <f t="shared" si="347"/>
        <v>0</v>
      </c>
      <c r="V346" s="11">
        <f t="shared" si="348"/>
        <v>0</v>
      </c>
      <c r="W346" s="11">
        <f t="shared" si="349"/>
        <v>0</v>
      </c>
      <c r="X346" s="11">
        <f t="shared" si="350"/>
        <v>0</v>
      </c>
      <c r="Y346" s="2">
        <f t="shared" si="351"/>
        <v>0</v>
      </c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</row>
    <row r="347" spans="1:57" x14ac:dyDescent="0.2">
      <c r="A347" s="1">
        <f t="shared" si="338"/>
        <v>322</v>
      </c>
      <c r="B347" s="1"/>
      <c r="C347" s="72">
        <v>7560</v>
      </c>
      <c r="D347" s="1"/>
      <c r="E347" s="1"/>
      <c r="F347" s="1" t="s">
        <v>75</v>
      </c>
      <c r="G347" s="165">
        <v>18.399999999999999</v>
      </c>
      <c r="H347" s="11" t="str">
        <f t="shared" si="339"/>
        <v>Gas Costs</v>
      </c>
      <c r="I347" s="2">
        <f>'O and M Class.'!L$19</f>
        <v>0</v>
      </c>
      <c r="J347" s="11">
        <f t="shared" si="340"/>
        <v>0</v>
      </c>
      <c r="K347" s="11">
        <f t="shared" si="352"/>
        <v>0</v>
      </c>
      <c r="L347" s="11">
        <f t="shared" si="353"/>
        <v>0</v>
      </c>
      <c r="M347" s="11">
        <f t="shared" si="354"/>
        <v>0</v>
      </c>
      <c r="N347" s="11">
        <f t="shared" si="355"/>
        <v>0</v>
      </c>
      <c r="O347" s="11">
        <f t="shared" si="341"/>
        <v>0</v>
      </c>
      <c r="P347" s="11">
        <f t="shared" si="342"/>
        <v>0</v>
      </c>
      <c r="Q347" s="11">
        <f t="shared" si="343"/>
        <v>0</v>
      </c>
      <c r="R347" s="11">
        <f t="shared" si="344"/>
        <v>0</v>
      </c>
      <c r="S347" s="11">
        <f t="shared" si="345"/>
        <v>0</v>
      </c>
      <c r="T347" s="11">
        <f t="shared" si="346"/>
        <v>0</v>
      </c>
      <c r="U347" s="11">
        <f t="shared" si="347"/>
        <v>0</v>
      </c>
      <c r="V347" s="11">
        <f t="shared" si="348"/>
        <v>0</v>
      </c>
      <c r="W347" s="11">
        <f t="shared" si="349"/>
        <v>0</v>
      </c>
      <c r="X347" s="11">
        <f t="shared" si="350"/>
        <v>0</v>
      </c>
      <c r="Y347" s="2">
        <f t="shared" si="351"/>
        <v>0</v>
      </c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</row>
    <row r="348" spans="1:57" x14ac:dyDescent="0.2">
      <c r="A348" s="1">
        <f t="shared" si="338"/>
        <v>323</v>
      </c>
      <c r="B348" s="1"/>
      <c r="C348" s="3">
        <v>7570</v>
      </c>
      <c r="D348" s="1"/>
      <c r="E348" s="1"/>
      <c r="F348" s="1" t="s">
        <v>76</v>
      </c>
      <c r="G348" s="165">
        <v>99</v>
      </c>
      <c r="H348" s="11" t="str">
        <f t="shared" si="339"/>
        <v>-</v>
      </c>
      <c r="I348" s="2">
        <f>'O and M Class.'!L$20</f>
        <v>0</v>
      </c>
      <c r="J348" s="11">
        <f t="shared" si="340"/>
        <v>0</v>
      </c>
      <c r="K348" s="11">
        <f t="shared" si="352"/>
        <v>0</v>
      </c>
      <c r="L348" s="11">
        <f t="shared" si="353"/>
        <v>0</v>
      </c>
      <c r="M348" s="11">
        <f t="shared" si="354"/>
        <v>0</v>
      </c>
      <c r="N348" s="11">
        <f t="shared" si="355"/>
        <v>0</v>
      </c>
      <c r="O348" s="11">
        <f t="shared" si="341"/>
        <v>0</v>
      </c>
      <c r="P348" s="11">
        <f t="shared" si="342"/>
        <v>0</v>
      </c>
      <c r="Q348" s="11">
        <f t="shared" si="343"/>
        <v>0</v>
      </c>
      <c r="R348" s="11">
        <f t="shared" si="344"/>
        <v>0</v>
      </c>
      <c r="S348" s="11">
        <f t="shared" si="345"/>
        <v>0</v>
      </c>
      <c r="T348" s="11">
        <f t="shared" si="346"/>
        <v>0</v>
      </c>
      <c r="U348" s="11">
        <f t="shared" si="347"/>
        <v>0</v>
      </c>
      <c r="V348" s="11">
        <f t="shared" si="348"/>
        <v>0</v>
      </c>
      <c r="W348" s="11">
        <f t="shared" si="349"/>
        <v>0</v>
      </c>
      <c r="X348" s="11">
        <f t="shared" si="350"/>
        <v>0</v>
      </c>
      <c r="Y348" s="2">
        <f t="shared" si="351"/>
        <v>0</v>
      </c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 x14ac:dyDescent="0.2">
      <c r="A349" s="1">
        <f t="shared" si="338"/>
        <v>324</v>
      </c>
      <c r="B349" s="1"/>
      <c r="C349" s="3">
        <v>7590</v>
      </c>
      <c r="D349" s="1"/>
      <c r="E349" s="1"/>
      <c r="F349" s="1" t="s">
        <v>77</v>
      </c>
      <c r="G349" s="165">
        <v>99</v>
      </c>
      <c r="H349" s="11" t="str">
        <f t="shared" si="339"/>
        <v>-</v>
      </c>
      <c r="I349" s="2">
        <f>'O and M Class.'!L$21</f>
        <v>0</v>
      </c>
      <c r="J349" s="11">
        <f t="shared" si="340"/>
        <v>0</v>
      </c>
      <c r="K349" s="11">
        <f t="shared" si="352"/>
        <v>0</v>
      </c>
      <c r="L349" s="11">
        <f t="shared" si="353"/>
        <v>0</v>
      </c>
      <c r="M349" s="11">
        <f t="shared" si="354"/>
        <v>0</v>
      </c>
      <c r="N349" s="11">
        <f t="shared" si="355"/>
        <v>0</v>
      </c>
      <c r="O349" s="11">
        <f t="shared" si="341"/>
        <v>0</v>
      </c>
      <c r="P349" s="11">
        <f t="shared" si="342"/>
        <v>0</v>
      </c>
      <c r="Q349" s="11">
        <f t="shared" si="343"/>
        <v>0</v>
      </c>
      <c r="R349" s="11">
        <f t="shared" si="344"/>
        <v>0</v>
      </c>
      <c r="S349" s="11">
        <f t="shared" si="345"/>
        <v>0</v>
      </c>
      <c r="T349" s="11">
        <f t="shared" si="346"/>
        <v>0</v>
      </c>
      <c r="U349" s="11">
        <f t="shared" si="347"/>
        <v>0</v>
      </c>
      <c r="V349" s="11">
        <f t="shared" si="348"/>
        <v>0</v>
      </c>
      <c r="W349" s="11">
        <f t="shared" si="349"/>
        <v>0</v>
      </c>
      <c r="X349" s="11">
        <f t="shared" si="350"/>
        <v>0</v>
      </c>
      <c r="Y349" s="2">
        <f t="shared" si="351"/>
        <v>0</v>
      </c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 x14ac:dyDescent="0.2">
      <c r="A350" s="1">
        <f t="shared" si="338"/>
        <v>325</v>
      </c>
      <c r="B350" s="1"/>
      <c r="C350" s="3"/>
      <c r="D350" s="1"/>
      <c r="E350" s="1" t="s">
        <v>79</v>
      </c>
      <c r="G350" s="166"/>
      <c r="H350" s="11"/>
      <c r="I350" s="2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 x14ac:dyDescent="0.2">
      <c r="A351" s="1">
        <f t="shared" si="338"/>
        <v>326</v>
      </c>
      <c r="B351" s="1"/>
      <c r="C351" s="72">
        <v>7610</v>
      </c>
      <c r="D351" s="1"/>
      <c r="E351" s="1"/>
      <c r="F351" s="1" t="s">
        <v>87</v>
      </c>
      <c r="G351" s="165">
        <v>99</v>
      </c>
      <c r="H351" s="11" t="str">
        <f t="shared" ref="H351:H358" si="356">VLOOKUP($G351,alloc,3)</f>
        <v>-</v>
      </c>
      <c r="I351" s="2">
        <f>'O and M Class.'!L$23</f>
        <v>0</v>
      </c>
      <c r="J351" s="11">
        <f t="shared" si="340"/>
        <v>0</v>
      </c>
      <c r="K351" s="11">
        <f t="shared" ref="K351:K358" si="357">$I351*VLOOKUP($G351,alloc,7)</f>
        <v>0</v>
      </c>
      <c r="L351" s="11">
        <f t="shared" ref="L351:L358" si="358">$I351*VLOOKUP($G351,alloc,8)</f>
        <v>0</v>
      </c>
      <c r="M351" s="11">
        <f t="shared" ref="M351:M358" si="359">$I351*VLOOKUP($G351,alloc,9)</f>
        <v>0</v>
      </c>
      <c r="N351" s="11">
        <f t="shared" ref="N351:N358" si="360">$I351*VLOOKUP($G351,alloc,10)</f>
        <v>0</v>
      </c>
      <c r="O351" s="11">
        <f t="shared" ref="O351:O358" si="361">$I351*VLOOKUP($G351,alloc,11)</f>
        <v>0</v>
      </c>
      <c r="P351" s="11">
        <f t="shared" ref="P351:P358" si="362">$I351*VLOOKUP($G351,alloc,12)</f>
        <v>0</v>
      </c>
      <c r="Q351" s="11">
        <f t="shared" ref="Q351:Q358" si="363">$I351*VLOOKUP($G351,alloc,13)</f>
        <v>0</v>
      </c>
      <c r="R351" s="11">
        <f t="shared" ref="R351:R358" si="364">$I351*VLOOKUP($G351,alloc,14)</f>
        <v>0</v>
      </c>
      <c r="S351" s="11">
        <f t="shared" ref="S351:S358" si="365">$I351*VLOOKUP($G351,alloc,15)</f>
        <v>0</v>
      </c>
      <c r="T351" s="11">
        <f t="shared" ref="T351:T358" si="366">$I351*VLOOKUP($G351,alloc,16)</f>
        <v>0</v>
      </c>
      <c r="U351" s="11">
        <f t="shared" ref="U351:U358" si="367">$I351*VLOOKUP($G351,alloc,17)</f>
        <v>0</v>
      </c>
      <c r="V351" s="11">
        <f t="shared" ref="V351:V358" si="368">$I351*VLOOKUP($G351,alloc,18)</f>
        <v>0</v>
      </c>
      <c r="W351" s="11">
        <f t="shared" ref="W351:W358" si="369">$I351*VLOOKUP($G351,alloc,19)</f>
        <v>0</v>
      </c>
      <c r="X351" s="11">
        <f t="shared" ref="X351:X358" si="370">$I351*VLOOKUP($G351,alloc,20)</f>
        <v>0</v>
      </c>
      <c r="Y351" s="2">
        <f t="shared" ref="Y351:Y359" si="371">SUM(J351:X351)-I351</f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 x14ac:dyDescent="0.2">
      <c r="A352" s="1">
        <f t="shared" si="338"/>
        <v>327</v>
      </c>
      <c r="B352" s="1"/>
      <c r="C352" s="3">
        <v>7620</v>
      </c>
      <c r="D352" s="1"/>
      <c r="E352" s="1"/>
      <c r="F352" s="1" t="s">
        <v>80</v>
      </c>
      <c r="G352" s="165">
        <v>99</v>
      </c>
      <c r="H352" s="11" t="str">
        <f t="shared" si="356"/>
        <v>-</v>
      </c>
      <c r="I352" s="2">
        <f>'O and M Class.'!L$24</f>
        <v>0</v>
      </c>
      <c r="J352" s="11">
        <f t="shared" si="340"/>
        <v>0</v>
      </c>
      <c r="K352" s="11">
        <f t="shared" si="357"/>
        <v>0</v>
      </c>
      <c r="L352" s="11">
        <f t="shared" si="358"/>
        <v>0</v>
      </c>
      <c r="M352" s="11">
        <f t="shared" si="359"/>
        <v>0</v>
      </c>
      <c r="N352" s="11">
        <f t="shared" si="360"/>
        <v>0</v>
      </c>
      <c r="O352" s="11">
        <f t="shared" si="361"/>
        <v>0</v>
      </c>
      <c r="P352" s="11">
        <f t="shared" si="362"/>
        <v>0</v>
      </c>
      <c r="Q352" s="11">
        <f t="shared" si="363"/>
        <v>0</v>
      </c>
      <c r="R352" s="11">
        <f t="shared" si="364"/>
        <v>0</v>
      </c>
      <c r="S352" s="11">
        <f t="shared" si="365"/>
        <v>0</v>
      </c>
      <c r="T352" s="11">
        <f t="shared" si="366"/>
        <v>0</v>
      </c>
      <c r="U352" s="11">
        <f t="shared" si="367"/>
        <v>0</v>
      </c>
      <c r="V352" s="11">
        <f t="shared" si="368"/>
        <v>0</v>
      </c>
      <c r="W352" s="11">
        <f t="shared" si="369"/>
        <v>0</v>
      </c>
      <c r="X352" s="11">
        <f t="shared" si="370"/>
        <v>0</v>
      </c>
      <c r="Y352" s="2">
        <f t="shared" si="371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 x14ac:dyDescent="0.2">
      <c r="A353" s="1">
        <f t="shared" si="338"/>
        <v>328</v>
      </c>
      <c r="B353" s="1"/>
      <c r="C353" s="3">
        <v>7640</v>
      </c>
      <c r="D353" s="1"/>
      <c r="E353" s="1"/>
      <c r="F353" s="1" t="s">
        <v>81</v>
      </c>
      <c r="G353" s="165">
        <v>99</v>
      </c>
      <c r="H353" s="11" t="str">
        <f t="shared" si="356"/>
        <v>-</v>
      </c>
      <c r="I353" s="2">
        <f>'O and M Class.'!L$25</f>
        <v>0</v>
      </c>
      <c r="J353" s="11">
        <f t="shared" si="340"/>
        <v>0</v>
      </c>
      <c r="K353" s="11">
        <f t="shared" si="357"/>
        <v>0</v>
      </c>
      <c r="L353" s="11">
        <f t="shared" si="358"/>
        <v>0</v>
      </c>
      <c r="M353" s="11">
        <f t="shared" si="359"/>
        <v>0</v>
      </c>
      <c r="N353" s="11">
        <f t="shared" si="360"/>
        <v>0</v>
      </c>
      <c r="O353" s="11">
        <f t="shared" si="361"/>
        <v>0</v>
      </c>
      <c r="P353" s="11">
        <f t="shared" si="362"/>
        <v>0</v>
      </c>
      <c r="Q353" s="11">
        <f t="shared" si="363"/>
        <v>0</v>
      </c>
      <c r="R353" s="11">
        <f t="shared" si="364"/>
        <v>0</v>
      </c>
      <c r="S353" s="11">
        <f t="shared" si="365"/>
        <v>0</v>
      </c>
      <c r="T353" s="11">
        <f t="shared" si="366"/>
        <v>0</v>
      </c>
      <c r="U353" s="11">
        <f t="shared" si="367"/>
        <v>0</v>
      </c>
      <c r="V353" s="11">
        <f t="shared" si="368"/>
        <v>0</v>
      </c>
      <c r="W353" s="11">
        <f t="shared" si="369"/>
        <v>0</v>
      </c>
      <c r="X353" s="11">
        <f t="shared" si="370"/>
        <v>0</v>
      </c>
      <c r="Y353" s="2">
        <f t="shared" si="371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 x14ac:dyDescent="0.2">
      <c r="A354" s="1">
        <f t="shared" si="338"/>
        <v>329</v>
      </c>
      <c r="B354" s="1"/>
      <c r="C354" s="3">
        <v>7650</v>
      </c>
      <c r="D354" s="1"/>
      <c r="E354" s="1"/>
      <c r="F354" s="1" t="s">
        <v>82</v>
      </c>
      <c r="G354" s="165">
        <v>99</v>
      </c>
      <c r="H354" s="11" t="str">
        <f t="shared" si="356"/>
        <v>-</v>
      </c>
      <c r="I354" s="2">
        <f>'O and M Class.'!L$26</f>
        <v>0</v>
      </c>
      <c r="J354" s="11">
        <f t="shared" si="340"/>
        <v>0</v>
      </c>
      <c r="K354" s="11">
        <f t="shared" si="357"/>
        <v>0</v>
      </c>
      <c r="L354" s="11">
        <f t="shared" si="358"/>
        <v>0</v>
      </c>
      <c r="M354" s="11">
        <f t="shared" si="359"/>
        <v>0</v>
      </c>
      <c r="N354" s="11">
        <f t="shared" si="360"/>
        <v>0</v>
      </c>
      <c r="O354" s="11">
        <f t="shared" si="361"/>
        <v>0</v>
      </c>
      <c r="P354" s="11">
        <f t="shared" si="362"/>
        <v>0</v>
      </c>
      <c r="Q354" s="11">
        <f t="shared" si="363"/>
        <v>0</v>
      </c>
      <c r="R354" s="11">
        <f t="shared" si="364"/>
        <v>0</v>
      </c>
      <c r="S354" s="11">
        <f t="shared" si="365"/>
        <v>0</v>
      </c>
      <c r="T354" s="11">
        <f t="shared" si="366"/>
        <v>0</v>
      </c>
      <c r="U354" s="11">
        <f t="shared" si="367"/>
        <v>0</v>
      </c>
      <c r="V354" s="11">
        <f t="shared" si="368"/>
        <v>0</v>
      </c>
      <c r="W354" s="11">
        <f t="shared" si="369"/>
        <v>0</v>
      </c>
      <c r="X354" s="11">
        <f t="shared" si="370"/>
        <v>0</v>
      </c>
      <c r="Y354" s="2">
        <f t="shared" si="371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 x14ac:dyDescent="0.2">
      <c r="A355" s="1">
        <f t="shared" si="338"/>
        <v>330</v>
      </c>
      <c r="B355" s="1"/>
      <c r="C355" s="3">
        <v>7660</v>
      </c>
      <c r="D355" s="1"/>
      <c r="E355" s="1"/>
      <c r="F355" s="1" t="s">
        <v>83</v>
      </c>
      <c r="G355" s="165">
        <v>99</v>
      </c>
      <c r="H355" s="11" t="str">
        <f t="shared" si="356"/>
        <v>-</v>
      </c>
      <c r="I355" s="2">
        <f>'O and M Class.'!L$27</f>
        <v>0</v>
      </c>
      <c r="J355" s="11">
        <f t="shared" si="340"/>
        <v>0</v>
      </c>
      <c r="K355" s="11">
        <f t="shared" si="357"/>
        <v>0</v>
      </c>
      <c r="L355" s="11">
        <f t="shared" si="358"/>
        <v>0</v>
      </c>
      <c r="M355" s="11">
        <f t="shared" si="359"/>
        <v>0</v>
      </c>
      <c r="N355" s="11">
        <f t="shared" si="360"/>
        <v>0</v>
      </c>
      <c r="O355" s="11">
        <f t="shared" si="361"/>
        <v>0</v>
      </c>
      <c r="P355" s="11">
        <f t="shared" si="362"/>
        <v>0</v>
      </c>
      <c r="Q355" s="11">
        <f t="shared" si="363"/>
        <v>0</v>
      </c>
      <c r="R355" s="11">
        <f t="shared" si="364"/>
        <v>0</v>
      </c>
      <c r="S355" s="11">
        <f t="shared" si="365"/>
        <v>0</v>
      </c>
      <c r="T355" s="11">
        <f t="shared" si="366"/>
        <v>0</v>
      </c>
      <c r="U355" s="11">
        <f t="shared" si="367"/>
        <v>0</v>
      </c>
      <c r="V355" s="11">
        <f t="shared" si="368"/>
        <v>0</v>
      </c>
      <c r="W355" s="11">
        <f t="shared" si="369"/>
        <v>0</v>
      </c>
      <c r="X355" s="11">
        <f t="shared" si="370"/>
        <v>0</v>
      </c>
      <c r="Y355" s="2">
        <f t="shared" si="371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 x14ac:dyDescent="0.2">
      <c r="A356" s="1">
        <f t="shared" si="338"/>
        <v>331</v>
      </c>
      <c r="B356" s="1"/>
      <c r="C356" s="3">
        <v>7670</v>
      </c>
      <c r="D356" s="1"/>
      <c r="E356" s="1"/>
      <c r="F356" s="1" t="s">
        <v>84</v>
      </c>
      <c r="G356" s="165">
        <v>99</v>
      </c>
      <c r="H356" s="11" t="str">
        <f t="shared" si="356"/>
        <v>-</v>
      </c>
      <c r="I356" s="2">
        <f>'O and M Class.'!L$28</f>
        <v>0</v>
      </c>
      <c r="J356" s="11">
        <f t="shared" si="340"/>
        <v>0</v>
      </c>
      <c r="K356" s="11">
        <f t="shared" si="357"/>
        <v>0</v>
      </c>
      <c r="L356" s="11">
        <f t="shared" si="358"/>
        <v>0</v>
      </c>
      <c r="M356" s="11">
        <f t="shared" si="359"/>
        <v>0</v>
      </c>
      <c r="N356" s="11">
        <f t="shared" si="360"/>
        <v>0</v>
      </c>
      <c r="O356" s="11">
        <f t="shared" si="361"/>
        <v>0</v>
      </c>
      <c r="P356" s="11">
        <f t="shared" si="362"/>
        <v>0</v>
      </c>
      <c r="Q356" s="11">
        <f t="shared" si="363"/>
        <v>0</v>
      </c>
      <c r="R356" s="11">
        <f t="shared" si="364"/>
        <v>0</v>
      </c>
      <c r="S356" s="11">
        <f t="shared" si="365"/>
        <v>0</v>
      </c>
      <c r="T356" s="11">
        <f t="shared" si="366"/>
        <v>0</v>
      </c>
      <c r="U356" s="11">
        <f t="shared" si="367"/>
        <v>0</v>
      </c>
      <c r="V356" s="11">
        <f t="shared" si="368"/>
        <v>0</v>
      </c>
      <c r="W356" s="11">
        <f t="shared" si="369"/>
        <v>0</v>
      </c>
      <c r="X356" s="11">
        <f t="shared" si="370"/>
        <v>0</v>
      </c>
      <c r="Y356" s="2">
        <f t="shared" si="371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 x14ac:dyDescent="0.2">
      <c r="A357" s="1">
        <f t="shared" si="338"/>
        <v>332</v>
      </c>
      <c r="B357" s="1"/>
      <c r="C357" s="3">
        <v>7680</v>
      </c>
      <c r="D357" s="1"/>
      <c r="E357" s="1"/>
      <c r="F357" s="1" t="s">
        <v>85</v>
      </c>
      <c r="G357" s="165">
        <v>99</v>
      </c>
      <c r="H357" s="11" t="str">
        <f t="shared" si="356"/>
        <v>-</v>
      </c>
      <c r="I357" s="2">
        <f>'O and M Class.'!L$29</f>
        <v>0</v>
      </c>
      <c r="J357" s="11">
        <f t="shared" si="340"/>
        <v>0</v>
      </c>
      <c r="K357" s="11">
        <f t="shared" si="357"/>
        <v>0</v>
      </c>
      <c r="L357" s="11">
        <f t="shared" si="358"/>
        <v>0</v>
      </c>
      <c r="M357" s="11">
        <f t="shared" si="359"/>
        <v>0</v>
      </c>
      <c r="N357" s="11">
        <f t="shared" si="360"/>
        <v>0</v>
      </c>
      <c r="O357" s="11">
        <f t="shared" si="361"/>
        <v>0</v>
      </c>
      <c r="P357" s="11">
        <f t="shared" si="362"/>
        <v>0</v>
      </c>
      <c r="Q357" s="11">
        <f t="shared" si="363"/>
        <v>0</v>
      </c>
      <c r="R357" s="11">
        <f t="shared" si="364"/>
        <v>0</v>
      </c>
      <c r="S357" s="11">
        <f t="shared" si="365"/>
        <v>0</v>
      </c>
      <c r="T357" s="11">
        <f t="shared" si="366"/>
        <v>0</v>
      </c>
      <c r="U357" s="11">
        <f t="shared" si="367"/>
        <v>0</v>
      </c>
      <c r="V357" s="11">
        <f t="shared" si="368"/>
        <v>0</v>
      </c>
      <c r="W357" s="11">
        <f t="shared" si="369"/>
        <v>0</v>
      </c>
      <c r="X357" s="11">
        <f t="shared" si="370"/>
        <v>0</v>
      </c>
      <c r="Y357" s="2">
        <f t="shared" si="371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 x14ac:dyDescent="0.2">
      <c r="A358" s="1">
        <f t="shared" si="338"/>
        <v>333</v>
      </c>
      <c r="B358" s="1"/>
      <c r="C358" s="3">
        <v>7690</v>
      </c>
      <c r="D358" s="1"/>
      <c r="E358" s="1"/>
      <c r="F358" s="1" t="s">
        <v>86</v>
      </c>
      <c r="G358" s="165">
        <v>99</v>
      </c>
      <c r="H358" s="11" t="str">
        <f t="shared" si="356"/>
        <v>-</v>
      </c>
      <c r="I358" s="2">
        <f>'O and M Class.'!L$30</f>
        <v>0</v>
      </c>
      <c r="J358" s="11">
        <f t="shared" si="340"/>
        <v>0</v>
      </c>
      <c r="K358" s="11">
        <f t="shared" si="357"/>
        <v>0</v>
      </c>
      <c r="L358" s="11">
        <f t="shared" si="358"/>
        <v>0</v>
      </c>
      <c r="M358" s="11">
        <f t="shared" si="359"/>
        <v>0</v>
      </c>
      <c r="N358" s="11">
        <f t="shared" si="360"/>
        <v>0</v>
      </c>
      <c r="O358" s="11">
        <f t="shared" si="361"/>
        <v>0</v>
      </c>
      <c r="P358" s="11">
        <f t="shared" si="362"/>
        <v>0</v>
      </c>
      <c r="Q358" s="11">
        <f t="shared" si="363"/>
        <v>0</v>
      </c>
      <c r="R358" s="11">
        <f t="shared" si="364"/>
        <v>0</v>
      </c>
      <c r="S358" s="11">
        <f t="shared" si="365"/>
        <v>0</v>
      </c>
      <c r="T358" s="11">
        <f t="shared" si="366"/>
        <v>0</v>
      </c>
      <c r="U358" s="11">
        <f t="shared" si="367"/>
        <v>0</v>
      </c>
      <c r="V358" s="11">
        <f t="shared" si="368"/>
        <v>0</v>
      </c>
      <c r="W358" s="11">
        <f t="shared" si="369"/>
        <v>0</v>
      </c>
      <c r="X358" s="11">
        <f t="shared" si="370"/>
        <v>0</v>
      </c>
      <c r="Y358" s="2">
        <f t="shared" si="371"/>
        <v>0</v>
      </c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 x14ac:dyDescent="0.2">
      <c r="A359" s="1">
        <f t="shared" si="338"/>
        <v>334</v>
      </c>
      <c r="B359" s="1"/>
      <c r="C359" s="3"/>
      <c r="D359" s="1" t="s">
        <v>109</v>
      </c>
      <c r="E359" s="1"/>
      <c r="G359" s="165"/>
      <c r="H359" s="11"/>
      <c r="I359" s="2">
        <f>'O and M Class.'!L$31</f>
        <v>0</v>
      </c>
      <c r="J359" s="2">
        <f t="shared" ref="J359:X359" si="372">SUM(J342:J358)</f>
        <v>0</v>
      </c>
      <c r="K359" s="2">
        <f t="shared" si="372"/>
        <v>0</v>
      </c>
      <c r="L359" s="2">
        <f t="shared" si="372"/>
        <v>0</v>
      </c>
      <c r="M359" s="2">
        <f t="shared" si="372"/>
        <v>0</v>
      </c>
      <c r="N359" s="2">
        <f t="shared" si="372"/>
        <v>0</v>
      </c>
      <c r="O359" s="2">
        <f t="shared" si="372"/>
        <v>0</v>
      </c>
      <c r="P359" s="2">
        <f t="shared" si="372"/>
        <v>0</v>
      </c>
      <c r="Q359" s="2">
        <f t="shared" si="372"/>
        <v>0</v>
      </c>
      <c r="R359" s="2">
        <f t="shared" si="372"/>
        <v>0</v>
      </c>
      <c r="S359" s="2">
        <f t="shared" si="372"/>
        <v>0</v>
      </c>
      <c r="T359" s="2">
        <f t="shared" si="372"/>
        <v>0</v>
      </c>
      <c r="U359" s="2">
        <f t="shared" si="372"/>
        <v>0</v>
      </c>
      <c r="V359" s="2">
        <f t="shared" si="372"/>
        <v>0</v>
      </c>
      <c r="W359" s="2">
        <f t="shared" si="372"/>
        <v>0</v>
      </c>
      <c r="X359" s="2">
        <f t="shared" si="372"/>
        <v>0</v>
      </c>
      <c r="Y359" s="2">
        <f t="shared" si="371"/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 x14ac:dyDescent="0.2">
      <c r="A360" s="1">
        <f t="shared" si="338"/>
        <v>335</v>
      </c>
      <c r="B360" s="1"/>
      <c r="C360" s="3"/>
      <c r="D360" s="1"/>
      <c r="E360" s="1"/>
      <c r="G360" s="165"/>
      <c r="H360" s="11"/>
      <c r="I360" s="2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 x14ac:dyDescent="0.2">
      <c r="A361" s="1">
        <f t="shared" si="338"/>
        <v>336</v>
      </c>
      <c r="B361" s="1"/>
      <c r="C361" s="3"/>
      <c r="D361" s="1" t="s">
        <v>111</v>
      </c>
      <c r="E361" s="1"/>
      <c r="G361" s="165"/>
      <c r="H361" s="11"/>
      <c r="I361" s="2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 x14ac:dyDescent="0.2">
      <c r="A362" s="1">
        <f t="shared" si="338"/>
        <v>337</v>
      </c>
      <c r="B362" s="1"/>
      <c r="C362" s="3"/>
      <c r="D362" s="1"/>
      <c r="E362" s="1" t="s">
        <v>70</v>
      </c>
      <c r="G362" s="165"/>
      <c r="H362" s="11"/>
      <c r="I362" s="2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 x14ac:dyDescent="0.2">
      <c r="A363" s="1">
        <f t="shared" si="338"/>
        <v>338</v>
      </c>
      <c r="B363" s="1"/>
      <c r="C363" s="3">
        <v>8001</v>
      </c>
      <c r="D363" s="1"/>
      <c r="E363" s="1"/>
      <c r="F363" s="1" t="s">
        <v>380</v>
      </c>
      <c r="G363" s="165">
        <v>18.399999999999999</v>
      </c>
      <c r="H363" s="11" t="str">
        <f t="shared" ref="H363:H377" si="373">VLOOKUP($G363,alloc,3)</f>
        <v>Gas Costs</v>
      </c>
      <c r="I363" s="2">
        <f>'O and M Class.'!L35</f>
        <v>0</v>
      </c>
      <c r="J363" s="11">
        <f t="shared" ref="J363:J377" si="374">$I363*VLOOKUP($G363,alloc,6)</f>
        <v>0</v>
      </c>
      <c r="K363" s="11">
        <f t="shared" ref="K363:K377" si="375">$I363*VLOOKUP($G363,alloc,7)</f>
        <v>0</v>
      </c>
      <c r="L363" s="11">
        <f t="shared" ref="L363:L377" si="376">$I363*VLOOKUP($G363,alloc,8)</f>
        <v>0</v>
      </c>
      <c r="M363" s="11">
        <f t="shared" ref="M363:M377" si="377">$I363*VLOOKUP($G363,alloc,9)</f>
        <v>0</v>
      </c>
      <c r="N363" s="11">
        <f t="shared" ref="N363:N377" si="378">$I363*VLOOKUP($G363,alloc,10)</f>
        <v>0</v>
      </c>
      <c r="O363" s="11">
        <f t="shared" ref="O363:O377" si="379">$I363*VLOOKUP($G363,alloc,11)</f>
        <v>0</v>
      </c>
      <c r="P363" s="11">
        <f t="shared" ref="P363:P377" si="380">$I363*VLOOKUP($G363,alloc,12)</f>
        <v>0</v>
      </c>
      <c r="Q363" s="11">
        <f t="shared" ref="Q363:Q377" si="381">$I363*VLOOKUP($G363,alloc,13)</f>
        <v>0</v>
      </c>
      <c r="R363" s="11">
        <f t="shared" ref="R363:R377" si="382">$I363*VLOOKUP($G363,alloc,14)</f>
        <v>0</v>
      </c>
      <c r="S363" s="11">
        <f t="shared" ref="S363:S377" si="383">$I363*VLOOKUP($G363,alloc,15)</f>
        <v>0</v>
      </c>
      <c r="T363" s="11">
        <f t="shared" ref="T363:T377" si="384">$I363*VLOOKUP($G363,alloc,16)</f>
        <v>0</v>
      </c>
      <c r="U363" s="11">
        <f t="shared" ref="U363:U377" si="385">$I363*VLOOKUP($G363,alloc,17)</f>
        <v>0</v>
      </c>
      <c r="V363" s="11">
        <f t="shared" ref="V363:V377" si="386">$I363*VLOOKUP($G363,alloc,18)</f>
        <v>0</v>
      </c>
      <c r="W363" s="11">
        <f t="shared" ref="W363:W377" si="387">$I363*VLOOKUP($G363,alloc,19)</f>
        <v>0</v>
      </c>
      <c r="X363" s="11">
        <f t="shared" ref="X363:X377" si="388">$I363*VLOOKUP($G363,alloc,20)</f>
        <v>0</v>
      </c>
      <c r="Y363" s="2">
        <f>SUM(J363:X363)-I363</f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 x14ac:dyDescent="0.2">
      <c r="A364" s="1">
        <f t="shared" si="338"/>
        <v>339</v>
      </c>
      <c r="B364" s="1"/>
      <c r="C364" s="3">
        <v>8010</v>
      </c>
      <c r="D364" s="1"/>
      <c r="E364" s="1"/>
      <c r="F364" s="67" t="s">
        <v>551</v>
      </c>
      <c r="G364" s="165">
        <v>18.399999999999999</v>
      </c>
      <c r="H364" s="11" t="str">
        <f t="shared" si="373"/>
        <v>Gas Costs</v>
      </c>
      <c r="I364" s="2">
        <f>'O and M Class.'!L36</f>
        <v>61239.873096168121</v>
      </c>
      <c r="J364" s="11">
        <f t="shared" si="374"/>
        <v>35944.694089024531</v>
      </c>
      <c r="K364" s="11">
        <f t="shared" si="375"/>
        <v>24425.607002725341</v>
      </c>
      <c r="L364" s="11">
        <f t="shared" si="376"/>
        <v>869.57200441824284</v>
      </c>
      <c r="M364" s="11">
        <f t="shared" si="377"/>
        <v>0</v>
      </c>
      <c r="N364" s="11">
        <f t="shared" si="378"/>
        <v>0</v>
      </c>
      <c r="O364" s="11">
        <f t="shared" si="379"/>
        <v>0</v>
      </c>
      <c r="P364" s="11">
        <f t="shared" si="380"/>
        <v>0</v>
      </c>
      <c r="Q364" s="11">
        <f t="shared" si="381"/>
        <v>0</v>
      </c>
      <c r="R364" s="11">
        <f t="shared" si="382"/>
        <v>0</v>
      </c>
      <c r="S364" s="11">
        <f t="shared" si="383"/>
        <v>0</v>
      </c>
      <c r="T364" s="11">
        <f t="shared" si="384"/>
        <v>0</v>
      </c>
      <c r="U364" s="11">
        <f t="shared" si="385"/>
        <v>0</v>
      </c>
      <c r="V364" s="11">
        <f t="shared" si="386"/>
        <v>0</v>
      </c>
      <c r="W364" s="11">
        <f t="shared" si="387"/>
        <v>0</v>
      </c>
      <c r="X364" s="11">
        <f t="shared" si="388"/>
        <v>0</v>
      </c>
      <c r="Y364" s="2">
        <f>SUM(J364:X364)-I364</f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 x14ac:dyDescent="0.2">
      <c r="A365" s="1">
        <f t="shared" si="338"/>
        <v>340</v>
      </c>
      <c r="B365" s="1"/>
      <c r="C365" s="3">
        <v>8040</v>
      </c>
      <c r="D365" s="1"/>
      <c r="E365" s="1"/>
      <c r="F365" s="1" t="s">
        <v>552</v>
      </c>
      <c r="G365" s="165">
        <v>18.399999999999999</v>
      </c>
      <c r="H365" s="11" t="str">
        <f t="shared" si="373"/>
        <v>Gas Costs</v>
      </c>
      <c r="I365" s="2">
        <f>'O and M Class.'!L37</f>
        <v>51401318.063134104</v>
      </c>
      <c r="J365" s="11">
        <f t="shared" si="374"/>
        <v>30169962.152772881</v>
      </c>
      <c r="K365" s="11">
        <f t="shared" si="375"/>
        <v>20501485.894012414</v>
      </c>
      <c r="L365" s="11">
        <f t="shared" si="376"/>
        <v>729870.01634880796</v>
      </c>
      <c r="M365" s="11">
        <f t="shared" si="377"/>
        <v>0</v>
      </c>
      <c r="N365" s="11">
        <f t="shared" si="378"/>
        <v>0</v>
      </c>
      <c r="O365" s="11">
        <f t="shared" si="379"/>
        <v>0</v>
      </c>
      <c r="P365" s="11">
        <f t="shared" si="380"/>
        <v>0</v>
      </c>
      <c r="Q365" s="11">
        <f t="shared" si="381"/>
        <v>0</v>
      </c>
      <c r="R365" s="11">
        <f t="shared" si="382"/>
        <v>0</v>
      </c>
      <c r="S365" s="11">
        <f t="shared" si="383"/>
        <v>0</v>
      </c>
      <c r="T365" s="11">
        <f t="shared" si="384"/>
        <v>0</v>
      </c>
      <c r="U365" s="11">
        <f t="shared" si="385"/>
        <v>0</v>
      </c>
      <c r="V365" s="11">
        <f t="shared" si="386"/>
        <v>0</v>
      </c>
      <c r="W365" s="11">
        <f t="shared" si="387"/>
        <v>0</v>
      </c>
      <c r="X365" s="11">
        <f t="shared" si="388"/>
        <v>0</v>
      </c>
      <c r="Y365" s="2">
        <f t="shared" ref="Y365:Y374" si="389">SUM(J365:X365)-I365</f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 x14ac:dyDescent="0.2">
      <c r="A366" s="1">
        <f t="shared" si="338"/>
        <v>341</v>
      </c>
      <c r="B366" s="1"/>
      <c r="C366" s="3">
        <v>8050</v>
      </c>
      <c r="D366" s="1"/>
      <c r="E366" s="1"/>
      <c r="F366" s="1" t="s">
        <v>553</v>
      </c>
      <c r="G366" s="165">
        <v>18.399999999999999</v>
      </c>
      <c r="H366" s="11" t="str">
        <f t="shared" si="373"/>
        <v>Gas Costs</v>
      </c>
      <c r="I366" s="2">
        <f>'O and M Class.'!L38</f>
        <v>-7601.6991613188902</v>
      </c>
      <c r="J366" s="11">
        <f t="shared" si="374"/>
        <v>-4461.811187644329</v>
      </c>
      <c r="K366" s="11">
        <f t="shared" si="375"/>
        <v>-3031.9480900253548</v>
      </c>
      <c r="L366" s="11">
        <f t="shared" si="376"/>
        <v>-107.93988364920624</v>
      </c>
      <c r="M366" s="11">
        <f t="shared" si="377"/>
        <v>0</v>
      </c>
      <c r="N366" s="11">
        <f t="shared" si="378"/>
        <v>0</v>
      </c>
      <c r="O366" s="11">
        <f t="shared" si="379"/>
        <v>0</v>
      </c>
      <c r="P366" s="11">
        <f t="shared" si="380"/>
        <v>0</v>
      </c>
      <c r="Q366" s="11">
        <f t="shared" si="381"/>
        <v>0</v>
      </c>
      <c r="R366" s="11">
        <f t="shared" si="382"/>
        <v>0</v>
      </c>
      <c r="S366" s="11">
        <f t="shared" si="383"/>
        <v>0</v>
      </c>
      <c r="T366" s="11">
        <f t="shared" si="384"/>
        <v>0</v>
      </c>
      <c r="U366" s="11">
        <f t="shared" si="385"/>
        <v>0</v>
      </c>
      <c r="V366" s="11">
        <f t="shared" si="386"/>
        <v>0</v>
      </c>
      <c r="W366" s="11">
        <f t="shared" si="387"/>
        <v>0</v>
      </c>
      <c r="X366" s="11">
        <f t="shared" si="388"/>
        <v>0</v>
      </c>
      <c r="Y366" s="2">
        <f t="shared" si="389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 x14ac:dyDescent="0.2">
      <c r="A367" s="1">
        <f t="shared" si="338"/>
        <v>342</v>
      </c>
      <c r="B367" s="1"/>
      <c r="C367" s="3">
        <v>8051</v>
      </c>
      <c r="D367" s="1"/>
      <c r="E367" s="1"/>
      <c r="F367" s="1" t="s">
        <v>554</v>
      </c>
      <c r="G367" s="165">
        <v>18.399999999999999</v>
      </c>
      <c r="H367" s="11" t="str">
        <f t="shared" si="373"/>
        <v>Gas Costs</v>
      </c>
      <c r="I367" s="2">
        <f>'O and M Class.'!L39</f>
        <v>47517426.99680312</v>
      </c>
      <c r="J367" s="11">
        <f t="shared" si="374"/>
        <v>27890315.42595597</v>
      </c>
      <c r="K367" s="11">
        <f t="shared" si="375"/>
        <v>18952390.639052905</v>
      </c>
      <c r="L367" s="11">
        <f t="shared" si="376"/>
        <v>674720.93179424084</v>
      </c>
      <c r="M367" s="11">
        <f t="shared" si="377"/>
        <v>0</v>
      </c>
      <c r="N367" s="11">
        <f t="shared" si="378"/>
        <v>0</v>
      </c>
      <c r="O367" s="11">
        <f t="shared" si="379"/>
        <v>0</v>
      </c>
      <c r="P367" s="11">
        <f t="shared" si="380"/>
        <v>0</v>
      </c>
      <c r="Q367" s="11">
        <f t="shared" si="381"/>
        <v>0</v>
      </c>
      <c r="R367" s="11">
        <f t="shared" si="382"/>
        <v>0</v>
      </c>
      <c r="S367" s="11">
        <f t="shared" si="383"/>
        <v>0</v>
      </c>
      <c r="T367" s="11">
        <f t="shared" si="384"/>
        <v>0</v>
      </c>
      <c r="U367" s="11">
        <f t="shared" si="385"/>
        <v>0</v>
      </c>
      <c r="V367" s="11">
        <f t="shared" si="386"/>
        <v>0</v>
      </c>
      <c r="W367" s="11">
        <f t="shared" si="387"/>
        <v>0</v>
      </c>
      <c r="X367" s="11">
        <f t="shared" si="388"/>
        <v>0</v>
      </c>
      <c r="Y367" s="2">
        <f t="shared" si="389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 x14ac:dyDescent="0.2">
      <c r="A368" s="1">
        <f t="shared" si="338"/>
        <v>343</v>
      </c>
      <c r="B368" s="1"/>
      <c r="C368" s="3">
        <v>8052</v>
      </c>
      <c r="D368" s="1"/>
      <c r="E368" s="1"/>
      <c r="F368" s="1" t="s">
        <v>382</v>
      </c>
      <c r="G368" s="165">
        <v>18.399999999999999</v>
      </c>
      <c r="H368" s="11" t="str">
        <f t="shared" si="373"/>
        <v>Gas Costs</v>
      </c>
      <c r="I368" s="2">
        <f>'O and M Class.'!L40</f>
        <v>24564310.870280467</v>
      </c>
      <c r="J368" s="11">
        <f t="shared" si="374"/>
        <v>14418002.440230062</v>
      </c>
      <c r="K368" s="11">
        <f t="shared" si="375"/>
        <v>9797508.9312813692</v>
      </c>
      <c r="L368" s="11">
        <f t="shared" si="376"/>
        <v>348799.49876903277</v>
      </c>
      <c r="M368" s="11">
        <f t="shared" si="377"/>
        <v>0</v>
      </c>
      <c r="N368" s="11">
        <f t="shared" si="378"/>
        <v>0</v>
      </c>
      <c r="O368" s="11">
        <f t="shared" si="379"/>
        <v>0</v>
      </c>
      <c r="P368" s="11">
        <f t="shared" si="380"/>
        <v>0</v>
      </c>
      <c r="Q368" s="11">
        <f t="shared" si="381"/>
        <v>0</v>
      </c>
      <c r="R368" s="11">
        <f t="shared" si="382"/>
        <v>0</v>
      </c>
      <c r="S368" s="11">
        <f t="shared" si="383"/>
        <v>0</v>
      </c>
      <c r="T368" s="11">
        <f t="shared" si="384"/>
        <v>0</v>
      </c>
      <c r="U368" s="11">
        <f t="shared" si="385"/>
        <v>0</v>
      </c>
      <c r="V368" s="11">
        <f t="shared" si="386"/>
        <v>0</v>
      </c>
      <c r="W368" s="11">
        <f t="shared" si="387"/>
        <v>0</v>
      </c>
      <c r="X368" s="11">
        <f t="shared" si="388"/>
        <v>0</v>
      </c>
      <c r="Y368" s="2">
        <f t="shared" si="389"/>
        <v>0</v>
      </c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 x14ac:dyDescent="0.2">
      <c r="A369" s="1">
        <f t="shared" si="338"/>
        <v>344</v>
      </c>
      <c r="B369" s="1"/>
      <c r="C369" s="3">
        <v>8053</v>
      </c>
      <c r="D369" s="1"/>
      <c r="E369" s="1"/>
      <c r="F369" s="1" t="s">
        <v>383</v>
      </c>
      <c r="G369" s="165">
        <v>18.399999999999999</v>
      </c>
      <c r="H369" s="11" t="str">
        <f t="shared" si="373"/>
        <v>Gas Costs</v>
      </c>
      <c r="I369" s="2">
        <f>'O and M Class.'!L41</f>
        <v>4854141.7455384377</v>
      </c>
      <c r="J369" s="11">
        <f t="shared" si="374"/>
        <v>2849134.5799189815</v>
      </c>
      <c r="K369" s="11">
        <f t="shared" si="375"/>
        <v>1936081.0631637953</v>
      </c>
      <c r="L369" s="11">
        <f t="shared" si="376"/>
        <v>68926.102455660439</v>
      </c>
      <c r="M369" s="11">
        <f t="shared" si="377"/>
        <v>0</v>
      </c>
      <c r="N369" s="11">
        <f t="shared" si="378"/>
        <v>0</v>
      </c>
      <c r="O369" s="11">
        <f t="shared" si="379"/>
        <v>0</v>
      </c>
      <c r="P369" s="11">
        <f t="shared" si="380"/>
        <v>0</v>
      </c>
      <c r="Q369" s="11">
        <f t="shared" si="381"/>
        <v>0</v>
      </c>
      <c r="R369" s="11">
        <f t="shared" si="382"/>
        <v>0</v>
      </c>
      <c r="S369" s="11">
        <f t="shared" si="383"/>
        <v>0</v>
      </c>
      <c r="T369" s="11">
        <f t="shared" si="384"/>
        <v>0</v>
      </c>
      <c r="U369" s="11">
        <f t="shared" si="385"/>
        <v>0</v>
      </c>
      <c r="V369" s="11">
        <f t="shared" si="386"/>
        <v>0</v>
      </c>
      <c r="W369" s="11">
        <f t="shared" si="387"/>
        <v>0</v>
      </c>
      <c r="X369" s="11">
        <f t="shared" si="388"/>
        <v>0</v>
      </c>
      <c r="Y369" s="2">
        <f t="shared" si="389"/>
        <v>0</v>
      </c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 x14ac:dyDescent="0.2">
      <c r="A370" s="1">
        <f t="shared" si="338"/>
        <v>345</v>
      </c>
      <c r="B370" s="1"/>
      <c r="C370" s="3">
        <v>8054</v>
      </c>
      <c r="D370" s="1"/>
      <c r="E370" s="1"/>
      <c r="F370" s="1" t="s">
        <v>555</v>
      </c>
      <c r="G370" s="165">
        <v>18.399999999999999</v>
      </c>
      <c r="H370" s="11" t="str">
        <f t="shared" si="373"/>
        <v>Gas Costs</v>
      </c>
      <c r="I370" s="2">
        <f>'O and M Class.'!L42</f>
        <v>4585481.8250290044</v>
      </c>
      <c r="J370" s="11">
        <f t="shared" si="374"/>
        <v>2691444.8564029238</v>
      </c>
      <c r="K370" s="11">
        <f t="shared" si="375"/>
        <v>1828925.6870342284</v>
      </c>
      <c r="L370" s="11">
        <f t="shared" si="376"/>
        <v>65111.281591852159</v>
      </c>
      <c r="M370" s="11">
        <f t="shared" si="377"/>
        <v>0</v>
      </c>
      <c r="N370" s="11">
        <f t="shared" si="378"/>
        <v>0</v>
      </c>
      <c r="O370" s="11">
        <f t="shared" si="379"/>
        <v>0</v>
      </c>
      <c r="P370" s="11">
        <f t="shared" si="380"/>
        <v>0</v>
      </c>
      <c r="Q370" s="11">
        <f t="shared" si="381"/>
        <v>0</v>
      </c>
      <c r="R370" s="11">
        <f t="shared" si="382"/>
        <v>0</v>
      </c>
      <c r="S370" s="11">
        <f t="shared" si="383"/>
        <v>0</v>
      </c>
      <c r="T370" s="11">
        <f t="shared" si="384"/>
        <v>0</v>
      </c>
      <c r="U370" s="11">
        <f t="shared" si="385"/>
        <v>0</v>
      </c>
      <c r="V370" s="11">
        <f t="shared" si="386"/>
        <v>0</v>
      </c>
      <c r="W370" s="11">
        <f t="shared" si="387"/>
        <v>0</v>
      </c>
      <c r="X370" s="11">
        <f t="shared" si="388"/>
        <v>0</v>
      </c>
      <c r="Y370" s="2">
        <f t="shared" si="389"/>
        <v>0</v>
      </c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 x14ac:dyDescent="0.2">
      <c r="A371" s="1">
        <f t="shared" si="338"/>
        <v>346</v>
      </c>
      <c r="B371" s="1"/>
      <c r="C371" s="3">
        <v>8058</v>
      </c>
      <c r="D371" s="1"/>
      <c r="E371" s="1"/>
      <c r="F371" s="1" t="s">
        <v>556</v>
      </c>
      <c r="G371" s="165">
        <v>18.399999999999999</v>
      </c>
      <c r="H371" s="11" t="str">
        <f t="shared" si="373"/>
        <v>Gas Costs</v>
      </c>
      <c r="I371" s="2">
        <f>'O and M Class.'!L43</f>
        <v>-3124678.318749161</v>
      </c>
      <c r="J371" s="11">
        <f t="shared" si="374"/>
        <v>-1834027.4173604362</v>
      </c>
      <c r="K371" s="11">
        <f t="shared" si="375"/>
        <v>-1246282.2139401063</v>
      </c>
      <c r="L371" s="11">
        <f t="shared" si="376"/>
        <v>-44368.687448618315</v>
      </c>
      <c r="M371" s="11">
        <f t="shared" si="377"/>
        <v>0</v>
      </c>
      <c r="N371" s="11">
        <f t="shared" si="378"/>
        <v>0</v>
      </c>
      <c r="O371" s="11">
        <f t="shared" si="379"/>
        <v>0</v>
      </c>
      <c r="P371" s="11">
        <f t="shared" si="380"/>
        <v>0</v>
      </c>
      <c r="Q371" s="11">
        <f t="shared" si="381"/>
        <v>0</v>
      </c>
      <c r="R371" s="11">
        <f t="shared" si="382"/>
        <v>0</v>
      </c>
      <c r="S371" s="11">
        <f t="shared" si="383"/>
        <v>0</v>
      </c>
      <c r="T371" s="11">
        <f t="shared" si="384"/>
        <v>0</v>
      </c>
      <c r="U371" s="11">
        <f t="shared" si="385"/>
        <v>0</v>
      </c>
      <c r="V371" s="11">
        <f t="shared" si="386"/>
        <v>0</v>
      </c>
      <c r="W371" s="11">
        <f t="shared" si="387"/>
        <v>0</v>
      </c>
      <c r="X371" s="11">
        <f t="shared" si="388"/>
        <v>0</v>
      </c>
      <c r="Y371" s="2">
        <f t="shared" si="389"/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 x14ac:dyDescent="0.2">
      <c r="A372" s="1">
        <f t="shared" si="338"/>
        <v>347</v>
      </c>
      <c r="B372" s="1"/>
      <c r="C372" s="3">
        <v>8059</v>
      </c>
      <c r="D372" s="1"/>
      <c r="E372" s="1"/>
      <c r="F372" s="1" t="s">
        <v>384</v>
      </c>
      <c r="G372" s="165">
        <v>18.399999999999999</v>
      </c>
      <c r="H372" s="11" t="str">
        <f t="shared" si="373"/>
        <v>Gas Costs</v>
      </c>
      <c r="I372" s="2">
        <f>'O and M Class.'!L44</f>
        <v>-71826171.145405352</v>
      </c>
      <c r="J372" s="11">
        <f t="shared" si="374"/>
        <v>-42158313.185156837</v>
      </c>
      <c r="K372" s="11">
        <f t="shared" si="375"/>
        <v>-28647966.434436284</v>
      </c>
      <c r="L372" s="11">
        <f t="shared" si="376"/>
        <v>-1019891.5258122243</v>
      </c>
      <c r="M372" s="11">
        <f t="shared" si="377"/>
        <v>0</v>
      </c>
      <c r="N372" s="11">
        <f t="shared" si="378"/>
        <v>0</v>
      </c>
      <c r="O372" s="11">
        <f t="shared" si="379"/>
        <v>0</v>
      </c>
      <c r="P372" s="11">
        <f t="shared" si="380"/>
        <v>0</v>
      </c>
      <c r="Q372" s="11">
        <f t="shared" si="381"/>
        <v>0</v>
      </c>
      <c r="R372" s="11">
        <f t="shared" si="382"/>
        <v>0</v>
      </c>
      <c r="S372" s="11">
        <f t="shared" si="383"/>
        <v>0</v>
      </c>
      <c r="T372" s="11">
        <f t="shared" si="384"/>
        <v>0</v>
      </c>
      <c r="U372" s="11">
        <f t="shared" si="385"/>
        <v>0</v>
      </c>
      <c r="V372" s="11">
        <f t="shared" si="386"/>
        <v>0</v>
      </c>
      <c r="W372" s="11">
        <f t="shared" si="387"/>
        <v>0</v>
      </c>
      <c r="X372" s="11">
        <f t="shared" si="388"/>
        <v>0</v>
      </c>
      <c r="Y372" s="2">
        <f t="shared" si="389"/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 x14ac:dyDescent="0.2">
      <c r="A373" s="1">
        <f t="shared" si="338"/>
        <v>348</v>
      </c>
      <c r="B373" s="1"/>
      <c r="C373" s="3">
        <v>8060</v>
      </c>
      <c r="D373" s="1"/>
      <c r="E373" s="1"/>
      <c r="F373" s="1" t="s">
        <v>557</v>
      </c>
      <c r="G373" s="165">
        <v>18.399999999999999</v>
      </c>
      <c r="H373" s="11" t="str">
        <f t="shared" si="373"/>
        <v>Gas Costs</v>
      </c>
      <c r="I373" s="2">
        <f>'O and M Class.'!L45</f>
        <v>-2147338.3896632735</v>
      </c>
      <c r="J373" s="11">
        <f t="shared" si="374"/>
        <v>-1260378.5347637264</v>
      </c>
      <c r="K373" s="11">
        <f t="shared" si="375"/>
        <v>-856468.84874198237</v>
      </c>
      <c r="L373" s="11">
        <f t="shared" si="376"/>
        <v>-30491.00615756456</v>
      </c>
      <c r="M373" s="11">
        <f t="shared" si="377"/>
        <v>0</v>
      </c>
      <c r="N373" s="11">
        <f t="shared" si="378"/>
        <v>0</v>
      </c>
      <c r="O373" s="11">
        <f t="shared" si="379"/>
        <v>0</v>
      </c>
      <c r="P373" s="11">
        <f t="shared" si="380"/>
        <v>0</v>
      </c>
      <c r="Q373" s="11">
        <f t="shared" si="381"/>
        <v>0</v>
      </c>
      <c r="R373" s="11">
        <f t="shared" si="382"/>
        <v>0</v>
      </c>
      <c r="S373" s="11">
        <f t="shared" si="383"/>
        <v>0</v>
      </c>
      <c r="T373" s="11">
        <f t="shared" si="384"/>
        <v>0</v>
      </c>
      <c r="U373" s="11">
        <f t="shared" si="385"/>
        <v>0</v>
      </c>
      <c r="V373" s="11">
        <f t="shared" si="386"/>
        <v>0</v>
      </c>
      <c r="W373" s="11">
        <f t="shared" si="387"/>
        <v>0</v>
      </c>
      <c r="X373" s="11">
        <f t="shared" si="388"/>
        <v>0</v>
      </c>
      <c r="Y373" s="2">
        <f t="shared" si="389"/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 x14ac:dyDescent="0.2">
      <c r="A374" s="1">
        <f t="shared" si="338"/>
        <v>349</v>
      </c>
      <c r="B374" s="1"/>
      <c r="C374" s="3">
        <v>8081</v>
      </c>
      <c r="D374" s="1"/>
      <c r="E374" s="1"/>
      <c r="F374" s="1" t="s">
        <v>558</v>
      </c>
      <c r="G374" s="165">
        <v>18.399999999999999</v>
      </c>
      <c r="H374" s="11" t="str">
        <f t="shared" si="373"/>
        <v>Gas Costs</v>
      </c>
      <c r="I374" s="2">
        <f>'O and M Class.'!L46</f>
        <v>12436037.28370617</v>
      </c>
      <c r="J374" s="11">
        <f t="shared" si="374"/>
        <v>7299322.0469376175</v>
      </c>
      <c r="K374" s="11">
        <f t="shared" si="375"/>
        <v>4960130.4510549922</v>
      </c>
      <c r="L374" s="11">
        <f t="shared" si="376"/>
        <v>176584.78571355867</v>
      </c>
      <c r="M374" s="11">
        <f t="shared" si="377"/>
        <v>0</v>
      </c>
      <c r="N374" s="11">
        <f t="shared" si="378"/>
        <v>0</v>
      </c>
      <c r="O374" s="11">
        <f t="shared" si="379"/>
        <v>0</v>
      </c>
      <c r="P374" s="11">
        <f t="shared" si="380"/>
        <v>0</v>
      </c>
      <c r="Q374" s="11">
        <f t="shared" si="381"/>
        <v>0</v>
      </c>
      <c r="R374" s="11">
        <f t="shared" si="382"/>
        <v>0</v>
      </c>
      <c r="S374" s="11">
        <f t="shared" si="383"/>
        <v>0</v>
      </c>
      <c r="T374" s="11">
        <f t="shared" si="384"/>
        <v>0</v>
      </c>
      <c r="U374" s="11">
        <f t="shared" si="385"/>
        <v>0</v>
      </c>
      <c r="V374" s="11">
        <f t="shared" si="386"/>
        <v>0</v>
      </c>
      <c r="W374" s="11">
        <f t="shared" si="387"/>
        <v>0</v>
      </c>
      <c r="X374" s="11">
        <f t="shared" si="388"/>
        <v>0</v>
      </c>
      <c r="Y374" s="2">
        <f t="shared" si="389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 x14ac:dyDescent="0.2">
      <c r="A375" s="1">
        <f t="shared" si="338"/>
        <v>350</v>
      </c>
      <c r="B375" s="1"/>
      <c r="C375" s="3">
        <v>8082</v>
      </c>
      <c r="D375" s="1"/>
      <c r="E375" s="1"/>
      <c r="F375" s="1" t="s">
        <v>559</v>
      </c>
      <c r="G375" s="165">
        <v>18.399999999999999</v>
      </c>
      <c r="H375" s="11" t="str">
        <f t="shared" si="373"/>
        <v>Gas Costs</v>
      </c>
      <c r="I375" s="2">
        <f>'O and M Class.'!L47</f>
        <v>-12626734.322241789</v>
      </c>
      <c r="J375" s="11">
        <f t="shared" si="374"/>
        <v>-7411251.5198005307</v>
      </c>
      <c r="K375" s="11">
        <f t="shared" si="375"/>
        <v>-5036190.2252570074</v>
      </c>
      <c r="L375" s="11">
        <f t="shared" si="376"/>
        <v>-179292.57718425029</v>
      </c>
      <c r="M375" s="11">
        <f t="shared" si="377"/>
        <v>0</v>
      </c>
      <c r="N375" s="11">
        <f t="shared" si="378"/>
        <v>0</v>
      </c>
      <c r="O375" s="11">
        <f t="shared" si="379"/>
        <v>0</v>
      </c>
      <c r="P375" s="11">
        <f t="shared" si="380"/>
        <v>0</v>
      </c>
      <c r="Q375" s="11">
        <f t="shared" si="381"/>
        <v>0</v>
      </c>
      <c r="R375" s="11">
        <f t="shared" si="382"/>
        <v>0</v>
      </c>
      <c r="S375" s="11">
        <f t="shared" si="383"/>
        <v>0</v>
      </c>
      <c r="T375" s="11">
        <f t="shared" si="384"/>
        <v>0</v>
      </c>
      <c r="U375" s="11">
        <f t="shared" si="385"/>
        <v>0</v>
      </c>
      <c r="V375" s="11">
        <f t="shared" si="386"/>
        <v>0</v>
      </c>
      <c r="W375" s="11">
        <f t="shared" si="387"/>
        <v>0</v>
      </c>
      <c r="X375" s="11">
        <f t="shared" si="388"/>
        <v>0</v>
      </c>
      <c r="Y375" s="2">
        <f>SUM(J375:X375)-I375</f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 x14ac:dyDescent="0.2">
      <c r="A376" s="1">
        <f t="shared" si="338"/>
        <v>351</v>
      </c>
      <c r="B376" s="1"/>
      <c r="C376" s="3">
        <v>8120</v>
      </c>
      <c r="D376" s="1"/>
      <c r="E376" s="1"/>
      <c r="F376" s="1" t="s">
        <v>560</v>
      </c>
      <c r="G376" s="165">
        <v>18.399999999999999</v>
      </c>
      <c r="H376" s="11" t="str">
        <f t="shared" si="373"/>
        <v>Gas Costs</v>
      </c>
      <c r="I376" s="2">
        <f>'O and M Class.'!L48</f>
        <v>-14328.965645982522</v>
      </c>
      <c r="J376" s="11">
        <f t="shared" si="374"/>
        <v>-8410.374821452906</v>
      </c>
      <c r="K376" s="11">
        <f t="shared" si="375"/>
        <v>-5715.1275129964506</v>
      </c>
      <c r="L376" s="11">
        <f t="shared" si="376"/>
        <v>-203.4633115331653</v>
      </c>
      <c r="M376" s="11">
        <f t="shared" si="377"/>
        <v>0</v>
      </c>
      <c r="N376" s="11">
        <f t="shared" si="378"/>
        <v>0</v>
      </c>
      <c r="O376" s="11">
        <f t="shared" si="379"/>
        <v>0</v>
      </c>
      <c r="P376" s="11">
        <f t="shared" si="380"/>
        <v>0</v>
      </c>
      <c r="Q376" s="11">
        <f t="shared" si="381"/>
        <v>0</v>
      </c>
      <c r="R376" s="11">
        <f t="shared" si="382"/>
        <v>0</v>
      </c>
      <c r="S376" s="11">
        <f t="shared" si="383"/>
        <v>0</v>
      </c>
      <c r="T376" s="11">
        <f t="shared" si="384"/>
        <v>0</v>
      </c>
      <c r="U376" s="11">
        <f t="shared" si="385"/>
        <v>0</v>
      </c>
      <c r="V376" s="11">
        <f t="shared" si="386"/>
        <v>0</v>
      </c>
      <c r="W376" s="11">
        <f t="shared" si="387"/>
        <v>0</v>
      </c>
      <c r="X376" s="11">
        <f t="shared" si="388"/>
        <v>0</v>
      </c>
      <c r="Y376" s="2">
        <f>SUM(J376:X376)-I376</f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 x14ac:dyDescent="0.2">
      <c r="A377" s="1">
        <f t="shared" si="338"/>
        <v>352</v>
      </c>
      <c r="B377" s="1"/>
      <c r="C377" s="3">
        <v>8580</v>
      </c>
      <c r="D377" s="1"/>
      <c r="E377" s="1"/>
      <c r="F377" s="1" t="s">
        <v>466</v>
      </c>
      <c r="G377" s="165">
        <v>18.399999999999999</v>
      </c>
      <c r="H377" s="11" t="str">
        <f t="shared" si="373"/>
        <v>Gas Costs</v>
      </c>
      <c r="I377" s="2">
        <f>'O and M Class.'!L49</f>
        <v>22709250.336535297</v>
      </c>
      <c r="J377" s="11">
        <f t="shared" si="374"/>
        <v>13329176.157109223</v>
      </c>
      <c r="K377" s="11">
        <f t="shared" si="375"/>
        <v>9057615.5044551697</v>
      </c>
      <c r="L377" s="11">
        <f t="shared" si="376"/>
        <v>322458.67497090349</v>
      </c>
      <c r="M377" s="11">
        <f t="shared" si="377"/>
        <v>0</v>
      </c>
      <c r="N377" s="11">
        <f t="shared" si="378"/>
        <v>0</v>
      </c>
      <c r="O377" s="11">
        <f t="shared" si="379"/>
        <v>0</v>
      </c>
      <c r="P377" s="11">
        <f t="shared" si="380"/>
        <v>0</v>
      </c>
      <c r="Q377" s="11">
        <f t="shared" si="381"/>
        <v>0</v>
      </c>
      <c r="R377" s="11">
        <f t="shared" si="382"/>
        <v>0</v>
      </c>
      <c r="S377" s="11">
        <f t="shared" si="383"/>
        <v>0</v>
      </c>
      <c r="T377" s="11">
        <f t="shared" si="384"/>
        <v>0</v>
      </c>
      <c r="U377" s="11">
        <f t="shared" si="385"/>
        <v>0</v>
      </c>
      <c r="V377" s="11">
        <f t="shared" si="386"/>
        <v>0</v>
      </c>
      <c r="W377" s="11">
        <f t="shared" si="387"/>
        <v>0</v>
      </c>
      <c r="X377" s="11">
        <f t="shared" si="388"/>
        <v>0</v>
      </c>
      <c r="Y377" s="2">
        <f>SUM(J377:X377)-I377</f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 x14ac:dyDescent="0.2">
      <c r="A378" s="1">
        <f t="shared" si="338"/>
        <v>353</v>
      </c>
      <c r="B378" s="1"/>
      <c r="C378" s="3"/>
      <c r="D378" s="1"/>
      <c r="E378" s="1" t="s">
        <v>79</v>
      </c>
      <c r="G378" s="16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 x14ac:dyDescent="0.2">
      <c r="A379" s="1">
        <f t="shared" si="338"/>
        <v>354</v>
      </c>
      <c r="B379" s="1"/>
      <c r="C379" s="3">
        <v>8350</v>
      </c>
      <c r="D379" s="1"/>
      <c r="E379" s="1"/>
      <c r="F379" s="1" t="s">
        <v>104</v>
      </c>
      <c r="G379" s="165">
        <v>18.399999999999999</v>
      </c>
      <c r="H379" s="11" t="str">
        <f>VLOOKUP($G379,alloc,3)</f>
        <v>Gas Costs</v>
      </c>
      <c r="I379" s="2">
        <f>'O and M Class.'!L$51</f>
        <v>0</v>
      </c>
      <c r="J379" s="11">
        <f>$I379*VLOOKUP($G379,alloc,6)</f>
        <v>0</v>
      </c>
      <c r="K379" s="11">
        <f>$I379*VLOOKUP($G379,alloc,7)</f>
        <v>0</v>
      </c>
      <c r="L379" s="11">
        <f>$I379*VLOOKUP($G379,alloc,8)</f>
        <v>0</v>
      </c>
      <c r="M379" s="11">
        <f>$I379*VLOOKUP($G379,alloc,9)</f>
        <v>0</v>
      </c>
      <c r="N379" s="11">
        <f>$I379*VLOOKUP($G379,alloc,10)</f>
        <v>0</v>
      </c>
      <c r="O379" s="11">
        <f>$I379*VLOOKUP($G379,alloc,11)</f>
        <v>0</v>
      </c>
      <c r="P379" s="11">
        <f>$I379*VLOOKUP($G379,alloc,12)</f>
        <v>0</v>
      </c>
      <c r="Q379" s="11">
        <f>$I379*VLOOKUP($G379,alloc,13)</f>
        <v>0</v>
      </c>
      <c r="R379" s="11">
        <f>$I379*VLOOKUP($G379,alloc,14)</f>
        <v>0</v>
      </c>
      <c r="S379" s="11">
        <f>$I379*VLOOKUP($G379,alloc,15)</f>
        <v>0</v>
      </c>
      <c r="T379" s="11">
        <f>$I379*VLOOKUP($G379,alloc,16)</f>
        <v>0</v>
      </c>
      <c r="U379" s="11">
        <f>$I379*VLOOKUP($G379,alloc,17)</f>
        <v>0</v>
      </c>
      <c r="V379" s="11">
        <f>$I379*VLOOKUP($G379,alloc,18)</f>
        <v>0</v>
      </c>
      <c r="W379" s="11">
        <f>$I379*VLOOKUP($G379,alloc,19)</f>
        <v>0</v>
      </c>
      <c r="X379" s="11">
        <f>$I379*VLOOKUP($G379,alloc,20)</f>
        <v>0</v>
      </c>
      <c r="Y379" s="2">
        <f>SUM(J379:X379)-I379</f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 x14ac:dyDescent="0.2">
      <c r="A380" s="1">
        <f t="shared" si="338"/>
        <v>355</v>
      </c>
      <c r="B380" s="1"/>
      <c r="C380" s="3"/>
      <c r="D380" s="1" t="s">
        <v>67</v>
      </c>
      <c r="E380" s="1"/>
      <c r="G380" s="165"/>
      <c r="H380" s="11"/>
      <c r="I380" s="2">
        <f>'O and M Class.'!L$52</f>
        <v>78382354.15325588</v>
      </c>
      <c r="J380" s="2">
        <f t="shared" ref="J380:X380" si="390">SUM(J363:J379)</f>
        <v>46006459.51032605</v>
      </c>
      <c r="K380" s="2">
        <f t="shared" si="390"/>
        <v>31262908.979079202</v>
      </c>
      <c r="L380" s="2">
        <f t="shared" si="390"/>
        <v>1112985.6638506346</v>
      </c>
      <c r="M380" s="2">
        <f t="shared" si="390"/>
        <v>0</v>
      </c>
      <c r="N380" s="2">
        <f t="shared" si="390"/>
        <v>0</v>
      </c>
      <c r="O380" s="2">
        <f t="shared" si="390"/>
        <v>0</v>
      </c>
      <c r="P380" s="2">
        <f t="shared" si="390"/>
        <v>0</v>
      </c>
      <c r="Q380" s="2">
        <f t="shared" si="390"/>
        <v>0</v>
      </c>
      <c r="R380" s="2">
        <f t="shared" si="390"/>
        <v>0</v>
      </c>
      <c r="S380" s="2">
        <f t="shared" si="390"/>
        <v>0</v>
      </c>
      <c r="T380" s="2">
        <f t="shared" si="390"/>
        <v>0</v>
      </c>
      <c r="U380" s="2">
        <f t="shared" si="390"/>
        <v>0</v>
      </c>
      <c r="V380" s="2">
        <f t="shared" si="390"/>
        <v>0</v>
      </c>
      <c r="W380" s="2">
        <f t="shared" si="390"/>
        <v>0</v>
      </c>
      <c r="X380" s="2">
        <f t="shared" si="390"/>
        <v>0</v>
      </c>
      <c r="Y380" s="2">
        <f>SUM(J380:X380)-I380</f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 x14ac:dyDescent="0.2">
      <c r="A381" s="1">
        <f t="shared" si="338"/>
        <v>356</v>
      </c>
      <c r="C381" s="73"/>
      <c r="G381" s="165"/>
      <c r="H381" s="11"/>
      <c r="I381" s="2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 x14ac:dyDescent="0.2">
      <c r="A382" s="1">
        <f t="shared" si="338"/>
        <v>357</v>
      </c>
      <c r="B382" s="1"/>
      <c r="C382" s="3"/>
      <c r="D382" s="1" t="s">
        <v>112</v>
      </c>
      <c r="E382" s="1"/>
      <c r="G382" s="165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 x14ac:dyDescent="0.2">
      <c r="A383" s="1">
        <f t="shared" si="338"/>
        <v>358</v>
      </c>
      <c r="B383" s="1"/>
      <c r="C383" s="3"/>
      <c r="D383" s="1"/>
      <c r="E383" s="1" t="s">
        <v>70</v>
      </c>
      <c r="G383" s="165"/>
      <c r="H383" s="11"/>
      <c r="I383" s="2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 x14ac:dyDescent="0.2">
      <c r="A384" s="1">
        <f t="shared" si="338"/>
        <v>359</v>
      </c>
      <c r="B384" s="1"/>
      <c r="C384" s="72">
        <v>8140</v>
      </c>
      <c r="D384" s="1"/>
      <c r="E384" s="1"/>
      <c r="F384" s="1" t="s">
        <v>561</v>
      </c>
      <c r="G384" s="165">
        <v>1.5</v>
      </c>
      <c r="H384" s="11" t="str">
        <f t="shared" ref="H384:H393" si="391">VLOOKUP($G384,alloc,3)</f>
        <v>Winter Volumes</v>
      </c>
      <c r="I384" s="2">
        <f>'O and M Class.'!L$56</f>
        <v>0</v>
      </c>
      <c r="J384" s="11">
        <f t="shared" ref="J384:J393" si="392">$I384*VLOOKUP($G384,alloc,6)</f>
        <v>0</v>
      </c>
      <c r="K384" s="11">
        <f t="shared" ref="K384:K393" si="393">$I384*VLOOKUP($G384,alloc,7)</f>
        <v>0</v>
      </c>
      <c r="L384" s="11">
        <f t="shared" ref="L384:L393" si="394">$I384*VLOOKUP($G384,alloc,8)</f>
        <v>0</v>
      </c>
      <c r="M384" s="11">
        <f t="shared" ref="M384:M393" si="395">$I384*VLOOKUP($G384,alloc,9)</f>
        <v>0</v>
      </c>
      <c r="N384" s="11">
        <f t="shared" ref="N384:N393" si="396">$I384*VLOOKUP($G384,alloc,10)</f>
        <v>0</v>
      </c>
      <c r="O384" s="11">
        <f t="shared" ref="O384:O393" si="397">$I384*VLOOKUP($G384,alloc,11)</f>
        <v>0</v>
      </c>
      <c r="P384" s="11">
        <f t="shared" ref="P384:P393" si="398">$I384*VLOOKUP($G384,alloc,12)</f>
        <v>0</v>
      </c>
      <c r="Q384" s="11">
        <f t="shared" ref="Q384:Q393" si="399">$I384*VLOOKUP($G384,alloc,13)</f>
        <v>0</v>
      </c>
      <c r="R384" s="11">
        <f t="shared" ref="R384:R393" si="400">$I384*VLOOKUP($G384,alloc,14)</f>
        <v>0</v>
      </c>
      <c r="S384" s="11">
        <f t="shared" ref="S384:S393" si="401">$I384*VLOOKUP($G384,alloc,15)</f>
        <v>0</v>
      </c>
      <c r="T384" s="11">
        <f t="shared" ref="T384:T393" si="402">$I384*VLOOKUP($G384,alloc,16)</f>
        <v>0</v>
      </c>
      <c r="U384" s="11">
        <f t="shared" ref="U384:U393" si="403">$I384*VLOOKUP($G384,alloc,17)</f>
        <v>0</v>
      </c>
      <c r="V384" s="11">
        <f t="shared" ref="V384:V393" si="404">$I384*VLOOKUP($G384,alloc,18)</f>
        <v>0</v>
      </c>
      <c r="W384" s="11">
        <f t="shared" ref="W384:W393" si="405">$I384*VLOOKUP($G384,alloc,19)</f>
        <v>0</v>
      </c>
      <c r="X384" s="11">
        <f t="shared" ref="X384:X393" si="406">$I384*VLOOKUP($G384,alloc,20)</f>
        <v>0</v>
      </c>
      <c r="Y384" s="2">
        <f t="shared" ref="Y384:Y393" si="407"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 x14ac:dyDescent="0.2">
      <c r="A385" s="1">
        <f t="shared" si="338"/>
        <v>360</v>
      </c>
      <c r="B385" s="1"/>
      <c r="C385" s="72">
        <v>8160</v>
      </c>
      <c r="D385" s="1"/>
      <c r="E385" s="1"/>
      <c r="F385" s="1" t="s">
        <v>562</v>
      </c>
      <c r="G385" s="165">
        <v>1.5</v>
      </c>
      <c r="H385" s="11" t="str">
        <f t="shared" si="391"/>
        <v>Winter Volumes</v>
      </c>
      <c r="I385" s="2">
        <f>'O and M Class.'!L$57</f>
        <v>145958.62581358154</v>
      </c>
      <c r="J385" s="11">
        <f t="shared" si="392"/>
        <v>55264.185028946027</v>
      </c>
      <c r="K385" s="11">
        <f t="shared" si="393"/>
        <v>34196.241737305718</v>
      </c>
      <c r="L385" s="11">
        <f t="shared" si="394"/>
        <v>1870.0234762200396</v>
      </c>
      <c r="M385" s="11">
        <f t="shared" si="395"/>
        <v>26831.616901406836</v>
      </c>
      <c r="N385" s="11">
        <f t="shared" si="396"/>
        <v>27796.558669702918</v>
      </c>
      <c r="O385" s="11">
        <f t="shared" si="397"/>
        <v>0</v>
      </c>
      <c r="P385" s="11">
        <f t="shared" si="398"/>
        <v>0</v>
      </c>
      <c r="Q385" s="11">
        <f t="shared" si="399"/>
        <v>0</v>
      </c>
      <c r="R385" s="11">
        <f t="shared" si="400"/>
        <v>0</v>
      </c>
      <c r="S385" s="11">
        <f t="shared" si="401"/>
        <v>0</v>
      </c>
      <c r="T385" s="11">
        <f t="shared" si="402"/>
        <v>0</v>
      </c>
      <c r="U385" s="11">
        <f t="shared" si="403"/>
        <v>0</v>
      </c>
      <c r="V385" s="11">
        <f t="shared" si="404"/>
        <v>0</v>
      </c>
      <c r="W385" s="11">
        <f t="shared" si="405"/>
        <v>0</v>
      </c>
      <c r="X385" s="11">
        <f t="shared" si="406"/>
        <v>0</v>
      </c>
      <c r="Y385" s="2">
        <f t="shared" si="407"/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 x14ac:dyDescent="0.2">
      <c r="A386" s="1">
        <f t="shared" si="338"/>
        <v>361</v>
      </c>
      <c r="B386" s="1"/>
      <c r="C386" s="72">
        <v>8170</v>
      </c>
      <c r="D386" s="1"/>
      <c r="E386" s="1"/>
      <c r="F386" s="1" t="s">
        <v>563</v>
      </c>
      <c r="G386" s="165">
        <v>1.5</v>
      </c>
      <c r="H386" s="11" t="str">
        <f t="shared" si="391"/>
        <v>Winter Volumes</v>
      </c>
      <c r="I386" s="2">
        <f>'O and M Class.'!L$58</f>
        <v>10625.701645647297</v>
      </c>
      <c r="J386" s="11">
        <f t="shared" si="392"/>
        <v>4023.1999892724893</v>
      </c>
      <c r="K386" s="11">
        <f t="shared" si="393"/>
        <v>2489.4661763061858</v>
      </c>
      <c r="L386" s="11">
        <f t="shared" si="394"/>
        <v>136.13660321828962</v>
      </c>
      <c r="M386" s="11">
        <f t="shared" si="395"/>
        <v>1953.3258433714802</v>
      </c>
      <c r="N386" s="11">
        <f t="shared" si="396"/>
        <v>2023.5730334788525</v>
      </c>
      <c r="O386" s="11">
        <f t="shared" si="397"/>
        <v>0</v>
      </c>
      <c r="P386" s="11">
        <f t="shared" si="398"/>
        <v>0</v>
      </c>
      <c r="Q386" s="11">
        <f t="shared" si="399"/>
        <v>0</v>
      </c>
      <c r="R386" s="11">
        <f t="shared" si="400"/>
        <v>0</v>
      </c>
      <c r="S386" s="11">
        <f t="shared" si="401"/>
        <v>0</v>
      </c>
      <c r="T386" s="11">
        <f t="shared" si="402"/>
        <v>0</v>
      </c>
      <c r="U386" s="11">
        <f t="shared" si="403"/>
        <v>0</v>
      </c>
      <c r="V386" s="11">
        <f t="shared" si="404"/>
        <v>0</v>
      </c>
      <c r="W386" s="11">
        <f t="shared" si="405"/>
        <v>0</v>
      </c>
      <c r="X386" s="11">
        <f t="shared" si="406"/>
        <v>0</v>
      </c>
      <c r="Y386" s="2">
        <f t="shared" si="407"/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 x14ac:dyDescent="0.2">
      <c r="A387" s="1">
        <f t="shared" si="338"/>
        <v>362</v>
      </c>
      <c r="B387" s="1"/>
      <c r="C387" s="72">
        <v>8180</v>
      </c>
      <c r="D387" s="1"/>
      <c r="E387" s="1"/>
      <c r="F387" s="1" t="s">
        <v>564</v>
      </c>
      <c r="G387" s="165">
        <v>1.5</v>
      </c>
      <c r="H387" s="11" t="str">
        <f t="shared" si="391"/>
        <v>Winter Volumes</v>
      </c>
      <c r="I387" s="2">
        <f>'O and M Class.'!L$59</f>
        <v>12530.188867266403</v>
      </c>
      <c r="J387" s="11">
        <f t="shared" si="392"/>
        <v>4744.294296745943</v>
      </c>
      <c r="K387" s="11">
        <f t="shared" si="393"/>
        <v>2935.6632068213676</v>
      </c>
      <c r="L387" s="11">
        <f t="shared" si="394"/>
        <v>160.53691388672158</v>
      </c>
      <c r="M387" s="11">
        <f t="shared" si="395"/>
        <v>2303.4282867130205</v>
      </c>
      <c r="N387" s="11">
        <f t="shared" si="396"/>
        <v>2386.2661630993493</v>
      </c>
      <c r="O387" s="11">
        <f t="shared" si="397"/>
        <v>0</v>
      </c>
      <c r="P387" s="11">
        <f t="shared" si="398"/>
        <v>0</v>
      </c>
      <c r="Q387" s="11">
        <f t="shared" si="399"/>
        <v>0</v>
      </c>
      <c r="R387" s="11">
        <f t="shared" si="400"/>
        <v>0</v>
      </c>
      <c r="S387" s="11">
        <f t="shared" si="401"/>
        <v>0</v>
      </c>
      <c r="T387" s="11">
        <f t="shared" si="402"/>
        <v>0</v>
      </c>
      <c r="U387" s="11">
        <f t="shared" si="403"/>
        <v>0</v>
      </c>
      <c r="V387" s="11">
        <f t="shared" si="404"/>
        <v>0</v>
      </c>
      <c r="W387" s="11">
        <f t="shared" si="405"/>
        <v>0</v>
      </c>
      <c r="X387" s="11">
        <f t="shared" si="406"/>
        <v>0</v>
      </c>
      <c r="Y387" s="2">
        <f t="shared" si="407"/>
        <v>0</v>
      </c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 x14ac:dyDescent="0.2">
      <c r="A388" s="1">
        <f t="shared" si="338"/>
        <v>363</v>
      </c>
      <c r="B388" s="1"/>
      <c r="C388" s="72">
        <v>8190</v>
      </c>
      <c r="D388" s="1"/>
      <c r="E388" s="1"/>
      <c r="F388" s="1" t="s">
        <v>565</v>
      </c>
      <c r="G388" s="165">
        <v>1.5</v>
      </c>
      <c r="H388" s="11" t="str">
        <f t="shared" si="391"/>
        <v>Winter Volumes</v>
      </c>
      <c r="I388" s="2">
        <f>'O and M Class.'!L$60</f>
        <v>367.65774375058919</v>
      </c>
      <c r="J388" s="11">
        <f t="shared" si="392"/>
        <v>139.20592541004009</v>
      </c>
      <c r="K388" s="11">
        <f t="shared" si="393"/>
        <v>86.137513365912142</v>
      </c>
      <c r="L388" s="11">
        <f t="shared" si="394"/>
        <v>4.710434948228448</v>
      </c>
      <c r="M388" s="11">
        <f t="shared" si="395"/>
        <v>67.586630637032769</v>
      </c>
      <c r="N388" s="11">
        <f t="shared" si="396"/>
        <v>70.017239389375717</v>
      </c>
      <c r="O388" s="11">
        <f t="shared" si="397"/>
        <v>0</v>
      </c>
      <c r="P388" s="11">
        <f t="shared" si="398"/>
        <v>0</v>
      </c>
      <c r="Q388" s="11">
        <f t="shared" si="399"/>
        <v>0</v>
      </c>
      <c r="R388" s="11">
        <f t="shared" si="400"/>
        <v>0</v>
      </c>
      <c r="S388" s="11">
        <f t="shared" si="401"/>
        <v>0</v>
      </c>
      <c r="T388" s="11">
        <f t="shared" si="402"/>
        <v>0</v>
      </c>
      <c r="U388" s="11">
        <f t="shared" si="403"/>
        <v>0</v>
      </c>
      <c r="V388" s="11">
        <f t="shared" si="404"/>
        <v>0</v>
      </c>
      <c r="W388" s="11">
        <f t="shared" si="405"/>
        <v>0</v>
      </c>
      <c r="X388" s="11">
        <f t="shared" si="406"/>
        <v>0</v>
      </c>
      <c r="Y388" s="2">
        <f t="shared" si="407"/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 x14ac:dyDescent="0.2">
      <c r="A389" s="1">
        <f t="shared" si="338"/>
        <v>364</v>
      </c>
      <c r="B389" s="1"/>
      <c r="C389" s="74">
        <v>8200</v>
      </c>
      <c r="D389" s="1"/>
      <c r="E389" s="1"/>
      <c r="F389" s="1" t="s">
        <v>566</v>
      </c>
      <c r="G389" s="165">
        <v>1.5</v>
      </c>
      <c r="H389" s="11" t="str">
        <f t="shared" si="391"/>
        <v>Winter Volumes</v>
      </c>
      <c r="I389" s="2">
        <f>'O and M Class.'!L$61</f>
        <v>3090.4347506431222</v>
      </c>
      <c r="J389" s="11">
        <f t="shared" si="392"/>
        <v>1170.128568472272</v>
      </c>
      <c r="K389" s="11">
        <f t="shared" si="393"/>
        <v>724.04938877225732</v>
      </c>
      <c r="L389" s="11">
        <f t="shared" si="394"/>
        <v>39.594683104306846</v>
      </c>
      <c r="M389" s="11">
        <f t="shared" si="395"/>
        <v>568.11552469641799</v>
      </c>
      <c r="N389" s="11">
        <f t="shared" si="396"/>
        <v>588.54658559786799</v>
      </c>
      <c r="O389" s="11">
        <f t="shared" si="397"/>
        <v>0</v>
      </c>
      <c r="P389" s="11">
        <f t="shared" si="398"/>
        <v>0</v>
      </c>
      <c r="Q389" s="11">
        <f t="shared" si="399"/>
        <v>0</v>
      </c>
      <c r="R389" s="11">
        <f t="shared" si="400"/>
        <v>0</v>
      </c>
      <c r="S389" s="11">
        <f t="shared" si="401"/>
        <v>0</v>
      </c>
      <c r="T389" s="11">
        <f t="shared" si="402"/>
        <v>0</v>
      </c>
      <c r="U389" s="11">
        <f t="shared" si="403"/>
        <v>0</v>
      </c>
      <c r="V389" s="11">
        <f t="shared" si="404"/>
        <v>0</v>
      </c>
      <c r="W389" s="11">
        <f t="shared" si="405"/>
        <v>0</v>
      </c>
      <c r="X389" s="11">
        <f t="shared" si="406"/>
        <v>0</v>
      </c>
      <c r="Y389" s="2">
        <f t="shared" si="407"/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 x14ac:dyDescent="0.2">
      <c r="A390" s="1">
        <f t="shared" si="338"/>
        <v>365</v>
      </c>
      <c r="B390" s="1"/>
      <c r="C390" s="74">
        <v>8210</v>
      </c>
      <c r="D390" s="1"/>
      <c r="E390" s="1"/>
      <c r="F390" s="1" t="s">
        <v>567</v>
      </c>
      <c r="G390" s="165">
        <v>1.5</v>
      </c>
      <c r="H390" s="11" t="str">
        <f t="shared" si="391"/>
        <v>Winter Volumes</v>
      </c>
      <c r="I390" s="2">
        <f>'O and M Class.'!L$62</f>
        <v>24927.814701787385</v>
      </c>
      <c r="J390" s="11">
        <f t="shared" si="392"/>
        <v>9438.3963699846718</v>
      </c>
      <c r="K390" s="11">
        <f t="shared" si="393"/>
        <v>5840.2685882629421</v>
      </c>
      <c r="L390" s="11">
        <f t="shared" si="394"/>
        <v>319.37542877899472</v>
      </c>
      <c r="M390" s="11">
        <f t="shared" si="395"/>
        <v>4582.4874723188777</v>
      </c>
      <c r="N390" s="11">
        <f t="shared" si="396"/>
        <v>4747.2868424418975</v>
      </c>
      <c r="O390" s="11">
        <f t="shared" si="397"/>
        <v>0</v>
      </c>
      <c r="P390" s="11">
        <f t="shared" si="398"/>
        <v>0</v>
      </c>
      <c r="Q390" s="11">
        <f t="shared" si="399"/>
        <v>0</v>
      </c>
      <c r="R390" s="11">
        <f t="shared" si="400"/>
        <v>0</v>
      </c>
      <c r="S390" s="11">
        <f t="shared" si="401"/>
        <v>0</v>
      </c>
      <c r="T390" s="11">
        <f t="shared" si="402"/>
        <v>0</v>
      </c>
      <c r="U390" s="11">
        <f t="shared" si="403"/>
        <v>0</v>
      </c>
      <c r="V390" s="11">
        <f t="shared" si="404"/>
        <v>0</v>
      </c>
      <c r="W390" s="11">
        <f t="shared" si="405"/>
        <v>0</v>
      </c>
      <c r="X390" s="11">
        <f t="shared" si="406"/>
        <v>0</v>
      </c>
      <c r="Y390" s="2">
        <f t="shared" si="407"/>
        <v>0</v>
      </c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 x14ac:dyDescent="0.2">
      <c r="A391" s="1">
        <f t="shared" si="338"/>
        <v>366</v>
      </c>
      <c r="B391" s="1"/>
      <c r="C391" s="74">
        <v>8240</v>
      </c>
      <c r="D391" s="1"/>
      <c r="E391" s="1"/>
      <c r="F391" s="1" t="s">
        <v>568</v>
      </c>
      <c r="G391" s="165">
        <v>1.5</v>
      </c>
      <c r="H391" s="11" t="str">
        <f t="shared" si="391"/>
        <v>Winter Volumes</v>
      </c>
      <c r="I391" s="2">
        <f>'O and M Class.'!L$63</f>
        <v>0</v>
      </c>
      <c r="J391" s="11">
        <f t="shared" si="392"/>
        <v>0</v>
      </c>
      <c r="K391" s="11">
        <f t="shared" si="393"/>
        <v>0</v>
      </c>
      <c r="L391" s="11">
        <f t="shared" si="394"/>
        <v>0</v>
      </c>
      <c r="M391" s="11">
        <f t="shared" si="395"/>
        <v>0</v>
      </c>
      <c r="N391" s="11">
        <f t="shared" si="396"/>
        <v>0</v>
      </c>
      <c r="O391" s="11">
        <f t="shared" si="397"/>
        <v>0</v>
      </c>
      <c r="P391" s="11">
        <f t="shared" si="398"/>
        <v>0</v>
      </c>
      <c r="Q391" s="11">
        <f t="shared" si="399"/>
        <v>0</v>
      </c>
      <c r="R391" s="11">
        <f t="shared" si="400"/>
        <v>0</v>
      </c>
      <c r="S391" s="11">
        <f t="shared" si="401"/>
        <v>0</v>
      </c>
      <c r="T391" s="11">
        <f t="shared" si="402"/>
        <v>0</v>
      </c>
      <c r="U391" s="11">
        <f t="shared" si="403"/>
        <v>0</v>
      </c>
      <c r="V391" s="11">
        <f t="shared" si="404"/>
        <v>0</v>
      </c>
      <c r="W391" s="11">
        <f t="shared" si="405"/>
        <v>0</v>
      </c>
      <c r="X391" s="11">
        <f t="shared" si="406"/>
        <v>0</v>
      </c>
      <c r="Y391" s="2">
        <f t="shared" si="407"/>
        <v>0</v>
      </c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 x14ac:dyDescent="0.2">
      <c r="A392" s="1">
        <f t="shared" si="338"/>
        <v>367</v>
      </c>
      <c r="B392" s="1"/>
      <c r="C392" s="74">
        <v>8250</v>
      </c>
      <c r="D392" s="1"/>
      <c r="E392" s="1"/>
      <c r="F392" s="1" t="s">
        <v>569</v>
      </c>
      <c r="G392" s="165">
        <v>1.5</v>
      </c>
      <c r="H392" s="11" t="str">
        <f t="shared" si="391"/>
        <v>Winter Volumes</v>
      </c>
      <c r="I392" s="2">
        <f>'O and M Class.'!L$64</f>
        <v>4381.6014592809697</v>
      </c>
      <c r="J392" s="11">
        <f t="shared" si="392"/>
        <v>1659.0018741206293</v>
      </c>
      <c r="K392" s="11">
        <f t="shared" si="393"/>
        <v>1026.5532568761782</v>
      </c>
      <c r="L392" s="11">
        <f t="shared" si="394"/>
        <v>56.137124795627997</v>
      </c>
      <c r="M392" s="11">
        <f t="shared" si="395"/>
        <v>805.47107863448105</v>
      </c>
      <c r="N392" s="11">
        <f t="shared" si="396"/>
        <v>834.43812485405329</v>
      </c>
      <c r="O392" s="11">
        <f t="shared" si="397"/>
        <v>0</v>
      </c>
      <c r="P392" s="11">
        <f t="shared" si="398"/>
        <v>0</v>
      </c>
      <c r="Q392" s="11">
        <f t="shared" si="399"/>
        <v>0</v>
      </c>
      <c r="R392" s="11">
        <f t="shared" si="400"/>
        <v>0</v>
      </c>
      <c r="S392" s="11">
        <f t="shared" si="401"/>
        <v>0</v>
      </c>
      <c r="T392" s="11">
        <f t="shared" si="402"/>
        <v>0</v>
      </c>
      <c r="U392" s="11">
        <f t="shared" si="403"/>
        <v>0</v>
      </c>
      <c r="V392" s="11">
        <f t="shared" si="404"/>
        <v>0</v>
      </c>
      <c r="W392" s="11">
        <f t="shared" si="405"/>
        <v>0</v>
      </c>
      <c r="X392" s="11">
        <f t="shared" si="406"/>
        <v>0</v>
      </c>
      <c r="Y392" s="2">
        <f t="shared" si="407"/>
        <v>0</v>
      </c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 x14ac:dyDescent="0.2">
      <c r="A393" s="1">
        <f t="shared" si="338"/>
        <v>368</v>
      </c>
      <c r="B393" s="1"/>
      <c r="C393" s="72">
        <v>8260</v>
      </c>
      <c r="D393" s="1"/>
      <c r="E393" s="1"/>
      <c r="F393" s="1" t="s">
        <v>90</v>
      </c>
      <c r="G393" s="165">
        <v>1.5</v>
      </c>
      <c r="H393" s="11" t="str">
        <f t="shared" si="391"/>
        <v>Winter Volumes</v>
      </c>
      <c r="I393" s="2">
        <f>'O and M Class.'!L$65</f>
        <v>0</v>
      </c>
      <c r="J393" s="11">
        <f t="shared" si="392"/>
        <v>0</v>
      </c>
      <c r="K393" s="11">
        <f t="shared" si="393"/>
        <v>0</v>
      </c>
      <c r="L393" s="11">
        <f t="shared" si="394"/>
        <v>0</v>
      </c>
      <c r="M393" s="11">
        <f t="shared" si="395"/>
        <v>0</v>
      </c>
      <c r="N393" s="11">
        <f t="shared" si="396"/>
        <v>0</v>
      </c>
      <c r="O393" s="11">
        <f t="shared" si="397"/>
        <v>0</v>
      </c>
      <c r="P393" s="11">
        <f t="shared" si="398"/>
        <v>0</v>
      </c>
      <c r="Q393" s="11">
        <f t="shared" si="399"/>
        <v>0</v>
      </c>
      <c r="R393" s="11">
        <f t="shared" si="400"/>
        <v>0</v>
      </c>
      <c r="S393" s="11">
        <f t="shared" si="401"/>
        <v>0</v>
      </c>
      <c r="T393" s="11">
        <f t="shared" si="402"/>
        <v>0</v>
      </c>
      <c r="U393" s="11">
        <f t="shared" si="403"/>
        <v>0</v>
      </c>
      <c r="V393" s="11">
        <f t="shared" si="404"/>
        <v>0</v>
      </c>
      <c r="W393" s="11">
        <f t="shared" si="405"/>
        <v>0</v>
      </c>
      <c r="X393" s="11">
        <f t="shared" si="406"/>
        <v>0</v>
      </c>
      <c r="Y393" s="2">
        <f t="shared" si="407"/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 x14ac:dyDescent="0.2">
      <c r="A394" s="1">
        <f t="shared" si="338"/>
        <v>369</v>
      </c>
      <c r="B394" s="1"/>
      <c r="C394" s="3"/>
      <c r="D394" s="1"/>
      <c r="E394" s="1" t="s">
        <v>79</v>
      </c>
      <c r="G394" s="166"/>
      <c r="H394" s="11"/>
      <c r="I394" s="2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 x14ac:dyDescent="0.2">
      <c r="A395" s="1">
        <f t="shared" si="338"/>
        <v>370</v>
      </c>
      <c r="B395" s="1"/>
      <c r="C395" s="72">
        <v>8300</v>
      </c>
      <c r="D395" s="1"/>
      <c r="E395" s="1"/>
      <c r="F395" s="1" t="s">
        <v>87</v>
      </c>
      <c r="G395" s="165">
        <v>1.5</v>
      </c>
      <c r="H395" s="11" t="str">
        <f t="shared" ref="H395:H402" si="408">VLOOKUP($G395,alloc,3)</f>
        <v>Winter Volumes</v>
      </c>
      <c r="I395" s="2">
        <f>'O and M Class.'!L$67</f>
        <v>0</v>
      </c>
      <c r="J395" s="11">
        <f t="shared" ref="J395:J402" si="409">$I395*VLOOKUP($G395,alloc,6)</f>
        <v>0</v>
      </c>
      <c r="K395" s="11">
        <f t="shared" ref="K395:K402" si="410">$I395*VLOOKUP($G395,alloc,7)</f>
        <v>0</v>
      </c>
      <c r="L395" s="11">
        <f t="shared" ref="L395:L402" si="411">$I395*VLOOKUP($G395,alloc,8)</f>
        <v>0</v>
      </c>
      <c r="M395" s="11">
        <f t="shared" ref="M395:M402" si="412">$I395*VLOOKUP($G395,alloc,9)</f>
        <v>0</v>
      </c>
      <c r="N395" s="11">
        <f t="shared" ref="N395:N402" si="413">$I395*VLOOKUP($G395,alloc,10)</f>
        <v>0</v>
      </c>
      <c r="O395" s="11">
        <f t="shared" ref="O395:O402" si="414">$I395*VLOOKUP($G395,alloc,11)</f>
        <v>0</v>
      </c>
      <c r="P395" s="11">
        <f t="shared" ref="P395:P402" si="415">$I395*VLOOKUP($G395,alloc,12)</f>
        <v>0</v>
      </c>
      <c r="Q395" s="11">
        <f t="shared" ref="Q395:Q402" si="416">$I395*VLOOKUP($G395,alloc,13)</f>
        <v>0</v>
      </c>
      <c r="R395" s="11">
        <f t="shared" ref="R395:R402" si="417">$I395*VLOOKUP($G395,alloc,14)</f>
        <v>0</v>
      </c>
      <c r="S395" s="11">
        <f t="shared" ref="S395:S402" si="418">$I395*VLOOKUP($G395,alloc,15)</f>
        <v>0</v>
      </c>
      <c r="T395" s="11">
        <f t="shared" ref="T395:T402" si="419">$I395*VLOOKUP($G395,alloc,16)</f>
        <v>0</v>
      </c>
      <c r="U395" s="11">
        <f t="shared" ref="U395:U402" si="420">$I395*VLOOKUP($G395,alloc,17)</f>
        <v>0</v>
      </c>
      <c r="V395" s="11">
        <f t="shared" ref="V395:V402" si="421">$I395*VLOOKUP($G395,alloc,18)</f>
        <v>0</v>
      </c>
      <c r="W395" s="11">
        <f t="shared" ref="W395:W402" si="422">$I395*VLOOKUP($G395,alloc,19)</f>
        <v>0</v>
      </c>
      <c r="X395" s="11">
        <f t="shared" ref="X395:X402" si="423">$I395*VLOOKUP($G395,alloc,20)</f>
        <v>0</v>
      </c>
      <c r="Y395" s="2">
        <f t="shared" ref="Y395:Y403" si="424">SUM(J395:X395)-I395</f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 x14ac:dyDescent="0.2">
      <c r="A396" s="1">
        <f t="shared" si="338"/>
        <v>371</v>
      </c>
      <c r="B396" s="1"/>
      <c r="C396" s="3">
        <v>8310</v>
      </c>
      <c r="D396" s="1"/>
      <c r="E396" s="1"/>
      <c r="F396" s="1" t="s">
        <v>80</v>
      </c>
      <c r="G396" s="165">
        <v>1.5</v>
      </c>
      <c r="H396" s="11" t="str">
        <f t="shared" si="408"/>
        <v>Winter Volumes</v>
      </c>
      <c r="I396" s="2">
        <f>'O and M Class.'!L$68</f>
        <v>6367.8598929675964</v>
      </c>
      <c r="J396" s="11">
        <f t="shared" si="409"/>
        <v>2411.0571430895166</v>
      </c>
      <c r="K396" s="11">
        <f t="shared" si="410"/>
        <v>1491.908237936776</v>
      </c>
      <c r="L396" s="11">
        <f t="shared" si="411"/>
        <v>81.585089108323061</v>
      </c>
      <c r="M396" s="11">
        <f t="shared" si="412"/>
        <v>1170.6055478225903</v>
      </c>
      <c r="N396" s="11">
        <f t="shared" si="413"/>
        <v>1212.7038750103904</v>
      </c>
      <c r="O396" s="11">
        <f t="shared" si="414"/>
        <v>0</v>
      </c>
      <c r="P396" s="11">
        <f t="shared" si="415"/>
        <v>0</v>
      </c>
      <c r="Q396" s="11">
        <f t="shared" si="416"/>
        <v>0</v>
      </c>
      <c r="R396" s="11">
        <f t="shared" si="417"/>
        <v>0</v>
      </c>
      <c r="S396" s="11">
        <f t="shared" si="418"/>
        <v>0</v>
      </c>
      <c r="T396" s="11">
        <f t="shared" si="419"/>
        <v>0</v>
      </c>
      <c r="U396" s="11">
        <f t="shared" si="420"/>
        <v>0</v>
      </c>
      <c r="V396" s="11">
        <f t="shared" si="421"/>
        <v>0</v>
      </c>
      <c r="W396" s="11">
        <f t="shared" si="422"/>
        <v>0</v>
      </c>
      <c r="X396" s="11">
        <f t="shared" si="423"/>
        <v>0</v>
      </c>
      <c r="Y396" s="2">
        <f t="shared" si="424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 x14ac:dyDescent="0.2">
      <c r="A397" s="1">
        <f t="shared" si="338"/>
        <v>372</v>
      </c>
      <c r="B397" s="1"/>
      <c r="C397" s="3">
        <v>8320</v>
      </c>
      <c r="D397" s="1"/>
      <c r="E397" s="1"/>
      <c r="F397" s="1" t="s">
        <v>91</v>
      </c>
      <c r="G397" s="165">
        <v>1.5</v>
      </c>
      <c r="H397" s="11" t="str">
        <f t="shared" si="408"/>
        <v>Winter Volumes</v>
      </c>
      <c r="I397" s="2">
        <f>'O and M Class.'!L$69</f>
        <v>0</v>
      </c>
      <c r="J397" s="11">
        <f t="shared" si="409"/>
        <v>0</v>
      </c>
      <c r="K397" s="11">
        <f t="shared" si="410"/>
        <v>0</v>
      </c>
      <c r="L397" s="11">
        <f t="shared" si="411"/>
        <v>0</v>
      </c>
      <c r="M397" s="11">
        <f t="shared" si="412"/>
        <v>0</v>
      </c>
      <c r="N397" s="11">
        <f t="shared" si="413"/>
        <v>0</v>
      </c>
      <c r="O397" s="11">
        <f t="shared" si="414"/>
        <v>0</v>
      </c>
      <c r="P397" s="11">
        <f t="shared" si="415"/>
        <v>0</v>
      </c>
      <c r="Q397" s="11">
        <f t="shared" si="416"/>
        <v>0</v>
      </c>
      <c r="R397" s="11">
        <f t="shared" si="417"/>
        <v>0</v>
      </c>
      <c r="S397" s="11">
        <f t="shared" si="418"/>
        <v>0</v>
      </c>
      <c r="T397" s="11">
        <f t="shared" si="419"/>
        <v>0</v>
      </c>
      <c r="U397" s="11">
        <f t="shared" si="420"/>
        <v>0</v>
      </c>
      <c r="V397" s="11">
        <f t="shared" si="421"/>
        <v>0</v>
      </c>
      <c r="W397" s="11">
        <f t="shared" si="422"/>
        <v>0</v>
      </c>
      <c r="X397" s="11">
        <f t="shared" si="423"/>
        <v>0</v>
      </c>
      <c r="Y397" s="2">
        <f t="shared" si="424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 x14ac:dyDescent="0.2">
      <c r="A398" s="1">
        <f t="shared" si="338"/>
        <v>373</v>
      </c>
      <c r="B398" s="1"/>
      <c r="C398" s="3">
        <v>8330</v>
      </c>
      <c r="D398" s="1"/>
      <c r="E398" s="1"/>
      <c r="F398" s="1" t="s">
        <v>92</v>
      </c>
      <c r="G398" s="165">
        <v>1.5</v>
      </c>
      <c r="H398" s="11" t="str">
        <f t="shared" si="408"/>
        <v>Winter Volumes</v>
      </c>
      <c r="I398" s="2">
        <f>'O and M Class.'!L$70</f>
        <v>0</v>
      </c>
      <c r="J398" s="11">
        <f t="shared" si="409"/>
        <v>0</v>
      </c>
      <c r="K398" s="11">
        <f t="shared" si="410"/>
        <v>0</v>
      </c>
      <c r="L398" s="11">
        <f t="shared" si="411"/>
        <v>0</v>
      </c>
      <c r="M398" s="11">
        <f t="shared" si="412"/>
        <v>0</v>
      </c>
      <c r="N398" s="11">
        <f t="shared" si="413"/>
        <v>0</v>
      </c>
      <c r="O398" s="11">
        <f t="shared" si="414"/>
        <v>0</v>
      </c>
      <c r="P398" s="11">
        <f t="shared" si="415"/>
        <v>0</v>
      </c>
      <c r="Q398" s="11">
        <f t="shared" si="416"/>
        <v>0</v>
      </c>
      <c r="R398" s="11">
        <f t="shared" si="417"/>
        <v>0</v>
      </c>
      <c r="S398" s="11">
        <f t="shared" si="418"/>
        <v>0</v>
      </c>
      <c r="T398" s="11">
        <f t="shared" si="419"/>
        <v>0</v>
      </c>
      <c r="U398" s="11">
        <f t="shared" si="420"/>
        <v>0</v>
      </c>
      <c r="V398" s="11">
        <f t="shared" si="421"/>
        <v>0</v>
      </c>
      <c r="W398" s="11">
        <f t="shared" si="422"/>
        <v>0</v>
      </c>
      <c r="X398" s="11">
        <f t="shared" si="423"/>
        <v>0</v>
      </c>
      <c r="Y398" s="2">
        <f t="shared" si="424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 x14ac:dyDescent="0.2">
      <c r="A399" s="1">
        <f t="shared" si="338"/>
        <v>374</v>
      </c>
      <c r="B399" s="1"/>
      <c r="C399" s="3">
        <v>8340</v>
      </c>
      <c r="D399" s="1"/>
      <c r="E399" s="1"/>
      <c r="F399" s="1" t="s">
        <v>93</v>
      </c>
      <c r="G399" s="165">
        <v>1.5</v>
      </c>
      <c r="H399" s="11" t="str">
        <f t="shared" si="408"/>
        <v>Winter Volumes</v>
      </c>
      <c r="I399" s="2">
        <f>'O and M Class.'!L$71</f>
        <v>1665.4905413640042</v>
      </c>
      <c r="J399" s="11">
        <f t="shared" si="409"/>
        <v>630.60320641450744</v>
      </c>
      <c r="K399" s="11">
        <f t="shared" si="410"/>
        <v>390.20316097262202</v>
      </c>
      <c r="L399" s="11">
        <f t="shared" si="411"/>
        <v>21.338282642856342</v>
      </c>
      <c r="M399" s="11">
        <f t="shared" si="412"/>
        <v>306.16761366245618</v>
      </c>
      <c r="N399" s="11">
        <f t="shared" si="413"/>
        <v>317.17827767156223</v>
      </c>
      <c r="O399" s="11">
        <f t="shared" si="414"/>
        <v>0</v>
      </c>
      <c r="P399" s="11">
        <f t="shared" si="415"/>
        <v>0</v>
      </c>
      <c r="Q399" s="11">
        <f t="shared" si="416"/>
        <v>0</v>
      </c>
      <c r="R399" s="11">
        <f t="shared" si="417"/>
        <v>0</v>
      </c>
      <c r="S399" s="11">
        <f t="shared" si="418"/>
        <v>0</v>
      </c>
      <c r="T399" s="11">
        <f t="shared" si="419"/>
        <v>0</v>
      </c>
      <c r="U399" s="11">
        <f t="shared" si="420"/>
        <v>0</v>
      </c>
      <c r="V399" s="11">
        <f t="shared" si="421"/>
        <v>0</v>
      </c>
      <c r="W399" s="11">
        <f t="shared" si="422"/>
        <v>0</v>
      </c>
      <c r="X399" s="11">
        <f t="shared" si="423"/>
        <v>0</v>
      </c>
      <c r="Y399" s="2">
        <f t="shared" si="424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 x14ac:dyDescent="0.2">
      <c r="A400" s="1">
        <f t="shared" si="338"/>
        <v>375</v>
      </c>
      <c r="B400" s="1"/>
      <c r="C400" s="3">
        <v>8350</v>
      </c>
      <c r="D400" s="1"/>
      <c r="E400" s="1"/>
      <c r="F400" s="1" t="s">
        <v>83</v>
      </c>
      <c r="G400" s="165">
        <v>1.5</v>
      </c>
      <c r="H400" s="11" t="str">
        <f t="shared" si="408"/>
        <v>Winter Volumes</v>
      </c>
      <c r="I400" s="2">
        <f>'O and M Class.'!L$72</f>
        <v>0</v>
      </c>
      <c r="J400" s="11">
        <f t="shared" si="409"/>
        <v>0</v>
      </c>
      <c r="K400" s="11">
        <f t="shared" si="410"/>
        <v>0</v>
      </c>
      <c r="L400" s="11">
        <f t="shared" si="411"/>
        <v>0</v>
      </c>
      <c r="M400" s="11">
        <f t="shared" si="412"/>
        <v>0</v>
      </c>
      <c r="N400" s="11">
        <f t="shared" si="413"/>
        <v>0</v>
      </c>
      <c r="O400" s="11">
        <f t="shared" si="414"/>
        <v>0</v>
      </c>
      <c r="P400" s="11">
        <f t="shared" si="415"/>
        <v>0</v>
      </c>
      <c r="Q400" s="11">
        <f t="shared" si="416"/>
        <v>0</v>
      </c>
      <c r="R400" s="11">
        <f t="shared" si="417"/>
        <v>0</v>
      </c>
      <c r="S400" s="11">
        <f t="shared" si="418"/>
        <v>0</v>
      </c>
      <c r="T400" s="11">
        <f t="shared" si="419"/>
        <v>0</v>
      </c>
      <c r="U400" s="11">
        <f t="shared" si="420"/>
        <v>0</v>
      </c>
      <c r="V400" s="11">
        <f t="shared" si="421"/>
        <v>0</v>
      </c>
      <c r="W400" s="11">
        <f t="shared" si="422"/>
        <v>0</v>
      </c>
      <c r="X400" s="11">
        <f t="shared" si="423"/>
        <v>0</v>
      </c>
      <c r="Y400" s="2">
        <f t="shared" si="424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 x14ac:dyDescent="0.2">
      <c r="A401" s="1">
        <f t="shared" si="338"/>
        <v>376</v>
      </c>
      <c r="B401" s="1"/>
      <c r="C401" s="3">
        <v>8360</v>
      </c>
      <c r="D401" s="1"/>
      <c r="E401" s="1"/>
      <c r="F401" s="1" t="s">
        <v>84</v>
      </c>
      <c r="G401" s="165">
        <v>1.5</v>
      </c>
      <c r="H401" s="11" t="str">
        <f t="shared" si="408"/>
        <v>Winter Volumes</v>
      </c>
      <c r="I401" s="2">
        <f>'O and M Class.'!L$73</f>
        <v>0</v>
      </c>
      <c r="J401" s="11">
        <f t="shared" si="409"/>
        <v>0</v>
      </c>
      <c r="K401" s="11">
        <f t="shared" si="410"/>
        <v>0</v>
      </c>
      <c r="L401" s="11">
        <f t="shared" si="411"/>
        <v>0</v>
      </c>
      <c r="M401" s="11">
        <f t="shared" si="412"/>
        <v>0</v>
      </c>
      <c r="N401" s="11">
        <f t="shared" si="413"/>
        <v>0</v>
      </c>
      <c r="O401" s="11">
        <f t="shared" si="414"/>
        <v>0</v>
      </c>
      <c r="P401" s="11">
        <f t="shared" si="415"/>
        <v>0</v>
      </c>
      <c r="Q401" s="11">
        <f t="shared" si="416"/>
        <v>0</v>
      </c>
      <c r="R401" s="11">
        <f t="shared" si="417"/>
        <v>0</v>
      </c>
      <c r="S401" s="11">
        <f t="shared" si="418"/>
        <v>0</v>
      </c>
      <c r="T401" s="11">
        <f t="shared" si="419"/>
        <v>0</v>
      </c>
      <c r="U401" s="11">
        <f t="shared" si="420"/>
        <v>0</v>
      </c>
      <c r="V401" s="11">
        <f t="shared" si="421"/>
        <v>0</v>
      </c>
      <c r="W401" s="11">
        <f t="shared" si="422"/>
        <v>0</v>
      </c>
      <c r="X401" s="11">
        <f t="shared" si="423"/>
        <v>0</v>
      </c>
      <c r="Y401" s="2">
        <f t="shared" si="424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 x14ac:dyDescent="0.2">
      <c r="A402" s="1">
        <f t="shared" si="338"/>
        <v>377</v>
      </c>
      <c r="B402" s="1"/>
      <c r="C402" s="3">
        <v>8410</v>
      </c>
      <c r="D402" s="1"/>
      <c r="E402" s="1"/>
      <c r="F402" s="2" t="s">
        <v>573</v>
      </c>
      <c r="G402" s="165">
        <v>1.5</v>
      </c>
      <c r="H402" s="11" t="str">
        <f t="shared" si="408"/>
        <v>Winter Volumes</v>
      </c>
      <c r="I402" s="2">
        <f>'O and M Class.'!L$74</f>
        <v>34541.679438257532</v>
      </c>
      <c r="J402" s="11">
        <f t="shared" si="409"/>
        <v>13078.485447817766</v>
      </c>
      <c r="K402" s="11">
        <f t="shared" si="410"/>
        <v>8092.6743006734041</v>
      </c>
      <c r="L402" s="11">
        <f t="shared" si="411"/>
        <v>442.54836668651427</v>
      </c>
      <c r="M402" s="11">
        <f t="shared" si="412"/>
        <v>6349.8070405393446</v>
      </c>
      <c r="N402" s="11">
        <f t="shared" si="413"/>
        <v>6578.1642825405033</v>
      </c>
      <c r="O402" s="11">
        <f t="shared" si="414"/>
        <v>0</v>
      </c>
      <c r="P402" s="11">
        <f t="shared" si="415"/>
        <v>0</v>
      </c>
      <c r="Q402" s="11">
        <f t="shared" si="416"/>
        <v>0</v>
      </c>
      <c r="R402" s="11">
        <f t="shared" si="417"/>
        <v>0</v>
      </c>
      <c r="S402" s="11">
        <f t="shared" si="418"/>
        <v>0</v>
      </c>
      <c r="T402" s="11">
        <f t="shared" si="419"/>
        <v>0</v>
      </c>
      <c r="U402" s="11">
        <f t="shared" si="420"/>
        <v>0</v>
      </c>
      <c r="V402" s="11">
        <f t="shared" si="421"/>
        <v>0</v>
      </c>
      <c r="W402" s="11">
        <f t="shared" si="422"/>
        <v>0</v>
      </c>
      <c r="X402" s="11">
        <f t="shared" si="423"/>
        <v>0</v>
      </c>
      <c r="Y402" s="2">
        <f t="shared" si="424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 x14ac:dyDescent="0.2">
      <c r="A403" s="1">
        <f t="shared" si="338"/>
        <v>378</v>
      </c>
      <c r="B403" s="1"/>
      <c r="C403" s="3"/>
      <c r="D403" s="1" t="s">
        <v>68</v>
      </c>
      <c r="E403" s="1"/>
      <c r="G403" s="166"/>
      <c r="H403" s="11"/>
      <c r="I403" s="2">
        <f>'O and M Class.'!L$75</f>
        <v>244457.05485454644</v>
      </c>
      <c r="J403" s="2">
        <f t="shared" ref="J403:X403" si="425">SUM(J384:J402)</f>
        <v>92558.557850273879</v>
      </c>
      <c r="K403" s="2">
        <f t="shared" si="425"/>
        <v>57273.165567293363</v>
      </c>
      <c r="L403" s="2">
        <f t="shared" si="425"/>
        <v>3131.986403389903</v>
      </c>
      <c r="M403" s="2">
        <f t="shared" si="425"/>
        <v>44938.61193980254</v>
      </c>
      <c r="N403" s="2">
        <f t="shared" si="425"/>
        <v>46554.733093786766</v>
      </c>
      <c r="O403" s="2">
        <f t="shared" si="425"/>
        <v>0</v>
      </c>
      <c r="P403" s="2">
        <f t="shared" si="425"/>
        <v>0</v>
      </c>
      <c r="Q403" s="2">
        <f t="shared" si="425"/>
        <v>0</v>
      </c>
      <c r="R403" s="2">
        <f t="shared" si="425"/>
        <v>0</v>
      </c>
      <c r="S403" s="2">
        <f t="shared" si="425"/>
        <v>0</v>
      </c>
      <c r="T403" s="2">
        <f t="shared" si="425"/>
        <v>0</v>
      </c>
      <c r="U403" s="2">
        <f t="shared" si="425"/>
        <v>0</v>
      </c>
      <c r="V403" s="2">
        <f t="shared" si="425"/>
        <v>0</v>
      </c>
      <c r="W403" s="2">
        <f t="shared" si="425"/>
        <v>0</v>
      </c>
      <c r="X403" s="2">
        <f t="shared" si="425"/>
        <v>0</v>
      </c>
      <c r="Y403" s="2">
        <f t="shared" si="424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 x14ac:dyDescent="0.2">
      <c r="A404" s="1">
        <f t="shared" si="338"/>
        <v>379</v>
      </c>
      <c r="B404" s="1"/>
      <c r="C404" s="3"/>
      <c r="D404" s="1"/>
      <c r="E404" s="1"/>
      <c r="F404" s="1"/>
      <c r="G404" s="16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 x14ac:dyDescent="0.2">
      <c r="A405" s="1">
        <f t="shared" ref="A405:A406" si="426">A404+1</f>
        <v>380</v>
      </c>
      <c r="B405" s="1"/>
      <c r="C405" s="3"/>
      <c r="D405" s="1" t="s">
        <v>64</v>
      </c>
      <c r="E405" s="1"/>
      <c r="G405" s="166"/>
      <c r="H405" s="11"/>
      <c r="I405" s="2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 x14ac:dyDescent="0.2">
      <c r="A406" s="1">
        <f t="shared" si="426"/>
        <v>381</v>
      </c>
      <c r="B406" s="1"/>
      <c r="C406" s="3"/>
      <c r="D406" s="1"/>
      <c r="E406" s="1" t="s">
        <v>70</v>
      </c>
      <c r="G406" s="166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 x14ac:dyDescent="0.2">
      <c r="A407" s="1">
        <f t="shared" ref="A407:A464" si="427">A406+1</f>
        <v>382</v>
      </c>
      <c r="B407" s="1"/>
      <c r="C407" s="3">
        <v>8500</v>
      </c>
      <c r="D407" s="1"/>
      <c r="E407" s="1"/>
      <c r="F407" s="1" t="s">
        <v>78</v>
      </c>
      <c r="G407" s="165">
        <v>99</v>
      </c>
      <c r="H407" s="11" t="str">
        <f t="shared" ref="H407:H418" si="428">VLOOKUP($G407,alloc,3)</f>
        <v>-</v>
      </c>
      <c r="I407" s="2">
        <f>'O and M Class.'!L$79</f>
        <v>0</v>
      </c>
      <c r="J407" s="11">
        <f t="shared" ref="J407:J418" si="429">$I407*VLOOKUP($G407,alloc,6)</f>
        <v>0</v>
      </c>
      <c r="K407" s="11">
        <f t="shared" ref="K407:K418" si="430">$I407*VLOOKUP($G407,alloc,7)</f>
        <v>0</v>
      </c>
      <c r="L407" s="11">
        <f t="shared" ref="L407:L418" si="431">$I407*VLOOKUP($G407,alloc,8)</f>
        <v>0</v>
      </c>
      <c r="M407" s="11">
        <f t="shared" ref="M407:M418" si="432">$I407*VLOOKUP($G407,alloc,9)</f>
        <v>0</v>
      </c>
      <c r="N407" s="11">
        <f t="shared" ref="N407:N418" si="433">$I407*VLOOKUP($G407,alloc,10)</f>
        <v>0</v>
      </c>
      <c r="O407" s="11">
        <f t="shared" ref="O407:O418" si="434">$I407*VLOOKUP($G407,alloc,11)</f>
        <v>0</v>
      </c>
      <c r="P407" s="11">
        <f t="shared" ref="P407:P418" si="435">$I407*VLOOKUP($G407,alloc,12)</f>
        <v>0</v>
      </c>
      <c r="Q407" s="11">
        <f t="shared" ref="Q407:Q418" si="436">$I407*VLOOKUP($G407,alloc,13)</f>
        <v>0</v>
      </c>
      <c r="R407" s="11">
        <f t="shared" ref="R407:R418" si="437">$I407*VLOOKUP($G407,alloc,14)</f>
        <v>0</v>
      </c>
      <c r="S407" s="11">
        <f t="shared" ref="S407:S418" si="438">$I407*VLOOKUP($G407,alloc,15)</f>
        <v>0</v>
      </c>
      <c r="T407" s="11">
        <f t="shared" ref="T407:T418" si="439">$I407*VLOOKUP($G407,alloc,16)</f>
        <v>0</v>
      </c>
      <c r="U407" s="11">
        <f t="shared" ref="U407:U418" si="440">$I407*VLOOKUP($G407,alloc,17)</f>
        <v>0</v>
      </c>
      <c r="V407" s="11">
        <f t="shared" ref="V407:V418" si="441">$I407*VLOOKUP($G407,alloc,18)</f>
        <v>0</v>
      </c>
      <c r="W407" s="11">
        <f t="shared" ref="W407:W418" si="442">$I407*VLOOKUP($G407,alloc,19)</f>
        <v>0</v>
      </c>
      <c r="X407" s="11">
        <f t="shared" ref="X407:X418" si="443">$I407*VLOOKUP($G407,alloc,20)</f>
        <v>0</v>
      </c>
      <c r="Y407" s="2">
        <f t="shared" ref="Y407:Y418" si="444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 x14ac:dyDescent="0.2">
      <c r="A408" s="1">
        <f t="shared" si="427"/>
        <v>383</v>
      </c>
      <c r="B408" s="1"/>
      <c r="C408" s="3">
        <v>8510</v>
      </c>
      <c r="D408" s="1"/>
      <c r="E408" s="1"/>
      <c r="F408" s="1" t="s">
        <v>94</v>
      </c>
      <c r="G408" s="165">
        <v>99</v>
      </c>
      <c r="H408" s="11" t="str">
        <f t="shared" si="428"/>
        <v>-</v>
      </c>
      <c r="I408" s="2">
        <f>'O and M Class.'!L$80</f>
        <v>0</v>
      </c>
      <c r="J408" s="11">
        <f t="shared" si="429"/>
        <v>0</v>
      </c>
      <c r="K408" s="11">
        <f t="shared" si="430"/>
        <v>0</v>
      </c>
      <c r="L408" s="11">
        <f t="shared" si="431"/>
        <v>0</v>
      </c>
      <c r="M408" s="11">
        <f t="shared" si="432"/>
        <v>0</v>
      </c>
      <c r="N408" s="11">
        <f t="shared" si="433"/>
        <v>0</v>
      </c>
      <c r="O408" s="11">
        <f t="shared" si="434"/>
        <v>0</v>
      </c>
      <c r="P408" s="11">
        <f t="shared" si="435"/>
        <v>0</v>
      </c>
      <c r="Q408" s="11">
        <f t="shared" si="436"/>
        <v>0</v>
      </c>
      <c r="R408" s="11">
        <f t="shared" si="437"/>
        <v>0</v>
      </c>
      <c r="S408" s="11">
        <f t="shared" si="438"/>
        <v>0</v>
      </c>
      <c r="T408" s="11">
        <f t="shared" si="439"/>
        <v>0</v>
      </c>
      <c r="U408" s="11">
        <f t="shared" si="440"/>
        <v>0</v>
      </c>
      <c r="V408" s="11">
        <f t="shared" si="441"/>
        <v>0</v>
      </c>
      <c r="W408" s="11">
        <f t="shared" si="442"/>
        <v>0</v>
      </c>
      <c r="X408" s="11">
        <f t="shared" si="443"/>
        <v>0</v>
      </c>
      <c r="Y408" s="2">
        <f t="shared" si="444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 x14ac:dyDescent="0.2">
      <c r="A409" s="1">
        <f t="shared" si="427"/>
        <v>384</v>
      </c>
      <c r="B409" s="1"/>
      <c r="C409" s="3">
        <v>8520</v>
      </c>
      <c r="D409" s="1"/>
      <c r="E409" s="1"/>
      <c r="F409" s="1" t="s">
        <v>95</v>
      </c>
      <c r="G409" s="165">
        <v>99</v>
      </c>
      <c r="H409" s="11" t="str">
        <f t="shared" si="428"/>
        <v>-</v>
      </c>
      <c r="I409" s="2">
        <f>'O and M Class.'!L$81</f>
        <v>0</v>
      </c>
      <c r="J409" s="11">
        <f t="shared" si="429"/>
        <v>0</v>
      </c>
      <c r="K409" s="11">
        <f t="shared" si="430"/>
        <v>0</v>
      </c>
      <c r="L409" s="11">
        <f t="shared" si="431"/>
        <v>0</v>
      </c>
      <c r="M409" s="11">
        <f t="shared" si="432"/>
        <v>0</v>
      </c>
      <c r="N409" s="11">
        <f t="shared" si="433"/>
        <v>0</v>
      </c>
      <c r="O409" s="11">
        <f t="shared" si="434"/>
        <v>0</v>
      </c>
      <c r="P409" s="11">
        <f t="shared" si="435"/>
        <v>0</v>
      </c>
      <c r="Q409" s="11">
        <f t="shared" si="436"/>
        <v>0</v>
      </c>
      <c r="R409" s="11">
        <f t="shared" si="437"/>
        <v>0</v>
      </c>
      <c r="S409" s="11">
        <f t="shared" si="438"/>
        <v>0</v>
      </c>
      <c r="T409" s="11">
        <f t="shared" si="439"/>
        <v>0</v>
      </c>
      <c r="U409" s="11">
        <f t="shared" si="440"/>
        <v>0</v>
      </c>
      <c r="V409" s="11">
        <f t="shared" si="441"/>
        <v>0</v>
      </c>
      <c r="W409" s="11">
        <f t="shared" si="442"/>
        <v>0</v>
      </c>
      <c r="X409" s="11">
        <f t="shared" si="443"/>
        <v>0</v>
      </c>
      <c r="Y409" s="2">
        <f t="shared" si="444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 x14ac:dyDescent="0.2">
      <c r="A410" s="1">
        <f t="shared" si="427"/>
        <v>385</v>
      </c>
      <c r="B410" s="1"/>
      <c r="C410" s="69">
        <v>8530</v>
      </c>
      <c r="D410" s="1"/>
      <c r="E410" s="1"/>
      <c r="F410" s="1" t="s">
        <v>96</v>
      </c>
      <c r="G410" s="165">
        <v>99</v>
      </c>
      <c r="H410" s="11" t="str">
        <f t="shared" si="428"/>
        <v>-</v>
      </c>
      <c r="I410" s="2">
        <f>'O and M Class.'!L$82</f>
        <v>0</v>
      </c>
      <c r="J410" s="11">
        <f t="shared" si="429"/>
        <v>0</v>
      </c>
      <c r="K410" s="11">
        <f t="shared" si="430"/>
        <v>0</v>
      </c>
      <c r="L410" s="11">
        <f t="shared" si="431"/>
        <v>0</v>
      </c>
      <c r="M410" s="11">
        <f t="shared" si="432"/>
        <v>0</v>
      </c>
      <c r="N410" s="11">
        <f t="shared" si="433"/>
        <v>0</v>
      </c>
      <c r="O410" s="11">
        <f t="shared" si="434"/>
        <v>0</v>
      </c>
      <c r="P410" s="11">
        <f t="shared" si="435"/>
        <v>0</v>
      </c>
      <c r="Q410" s="11">
        <f t="shared" si="436"/>
        <v>0</v>
      </c>
      <c r="R410" s="11">
        <f t="shared" si="437"/>
        <v>0</v>
      </c>
      <c r="S410" s="11">
        <f t="shared" si="438"/>
        <v>0</v>
      </c>
      <c r="T410" s="11">
        <f t="shared" si="439"/>
        <v>0</v>
      </c>
      <c r="U410" s="11">
        <f t="shared" si="440"/>
        <v>0</v>
      </c>
      <c r="V410" s="11">
        <f t="shared" si="441"/>
        <v>0</v>
      </c>
      <c r="W410" s="11">
        <f t="shared" si="442"/>
        <v>0</v>
      </c>
      <c r="X410" s="11">
        <f t="shared" si="443"/>
        <v>0</v>
      </c>
      <c r="Y410" s="2">
        <f t="shared" si="444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 x14ac:dyDescent="0.2">
      <c r="A411" s="1">
        <f t="shared" si="427"/>
        <v>386</v>
      </c>
      <c r="B411" s="1"/>
      <c r="C411" s="3">
        <v>8540</v>
      </c>
      <c r="D411" s="1"/>
      <c r="E411" s="1"/>
      <c r="F411" s="1" t="s">
        <v>97</v>
      </c>
      <c r="G411" s="165">
        <v>99</v>
      </c>
      <c r="H411" s="11" t="str">
        <f t="shared" si="428"/>
        <v>-</v>
      </c>
      <c r="I411" s="2">
        <f>'O and M Class.'!L$83</f>
        <v>0</v>
      </c>
      <c r="J411" s="11">
        <f t="shared" si="429"/>
        <v>0</v>
      </c>
      <c r="K411" s="11">
        <f t="shared" si="430"/>
        <v>0</v>
      </c>
      <c r="L411" s="11">
        <f t="shared" si="431"/>
        <v>0</v>
      </c>
      <c r="M411" s="11">
        <f t="shared" si="432"/>
        <v>0</v>
      </c>
      <c r="N411" s="11">
        <f t="shared" si="433"/>
        <v>0</v>
      </c>
      <c r="O411" s="11">
        <f t="shared" si="434"/>
        <v>0</v>
      </c>
      <c r="P411" s="11">
        <f t="shared" si="435"/>
        <v>0</v>
      </c>
      <c r="Q411" s="11">
        <f t="shared" si="436"/>
        <v>0</v>
      </c>
      <c r="R411" s="11">
        <f t="shared" si="437"/>
        <v>0</v>
      </c>
      <c r="S411" s="11">
        <f t="shared" si="438"/>
        <v>0</v>
      </c>
      <c r="T411" s="11">
        <f t="shared" si="439"/>
        <v>0</v>
      </c>
      <c r="U411" s="11">
        <f t="shared" si="440"/>
        <v>0</v>
      </c>
      <c r="V411" s="11">
        <f t="shared" si="441"/>
        <v>0</v>
      </c>
      <c r="W411" s="11">
        <f t="shared" si="442"/>
        <v>0</v>
      </c>
      <c r="X411" s="11">
        <f t="shared" si="443"/>
        <v>0</v>
      </c>
      <c r="Y411" s="2">
        <f t="shared" si="444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 x14ac:dyDescent="0.2">
      <c r="A412" s="1">
        <f t="shared" si="427"/>
        <v>387</v>
      </c>
      <c r="B412" s="1"/>
      <c r="C412" s="3">
        <v>8550</v>
      </c>
      <c r="D412" s="1"/>
      <c r="E412" s="1"/>
      <c r="F412" s="1" t="s">
        <v>88</v>
      </c>
      <c r="G412" s="165">
        <v>99</v>
      </c>
      <c r="H412" s="11" t="str">
        <f t="shared" si="428"/>
        <v>-</v>
      </c>
      <c r="I412" s="2">
        <f>'O and M Class.'!L$84</f>
        <v>0</v>
      </c>
      <c r="J412" s="11">
        <f t="shared" si="429"/>
        <v>0</v>
      </c>
      <c r="K412" s="11">
        <f t="shared" si="430"/>
        <v>0</v>
      </c>
      <c r="L412" s="11">
        <f t="shared" si="431"/>
        <v>0</v>
      </c>
      <c r="M412" s="11">
        <f t="shared" si="432"/>
        <v>0</v>
      </c>
      <c r="N412" s="11">
        <f t="shared" si="433"/>
        <v>0</v>
      </c>
      <c r="O412" s="11">
        <f t="shared" si="434"/>
        <v>0</v>
      </c>
      <c r="P412" s="11">
        <f t="shared" si="435"/>
        <v>0</v>
      </c>
      <c r="Q412" s="11">
        <f t="shared" si="436"/>
        <v>0</v>
      </c>
      <c r="R412" s="11">
        <f t="shared" si="437"/>
        <v>0</v>
      </c>
      <c r="S412" s="11">
        <f t="shared" si="438"/>
        <v>0</v>
      </c>
      <c r="T412" s="11">
        <f t="shared" si="439"/>
        <v>0</v>
      </c>
      <c r="U412" s="11">
        <f t="shared" si="440"/>
        <v>0</v>
      </c>
      <c r="V412" s="11">
        <f t="shared" si="441"/>
        <v>0</v>
      </c>
      <c r="W412" s="11">
        <f t="shared" si="442"/>
        <v>0</v>
      </c>
      <c r="X412" s="11">
        <f t="shared" si="443"/>
        <v>0</v>
      </c>
      <c r="Y412" s="2">
        <f t="shared" si="444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 x14ac:dyDescent="0.2">
      <c r="A413" s="1">
        <f t="shared" si="427"/>
        <v>388</v>
      </c>
      <c r="B413" s="1"/>
      <c r="C413" s="3">
        <v>8560</v>
      </c>
      <c r="D413" s="1"/>
      <c r="E413" s="1"/>
      <c r="F413" s="1" t="s">
        <v>98</v>
      </c>
      <c r="G413" s="165">
        <v>99</v>
      </c>
      <c r="H413" s="11" t="str">
        <f t="shared" si="428"/>
        <v>-</v>
      </c>
      <c r="I413" s="2">
        <f>'O and M Class.'!L$85</f>
        <v>0</v>
      </c>
      <c r="J413" s="11">
        <f t="shared" si="429"/>
        <v>0</v>
      </c>
      <c r="K413" s="11">
        <f t="shared" si="430"/>
        <v>0</v>
      </c>
      <c r="L413" s="11">
        <f t="shared" si="431"/>
        <v>0</v>
      </c>
      <c r="M413" s="11">
        <f t="shared" si="432"/>
        <v>0</v>
      </c>
      <c r="N413" s="11">
        <f t="shared" si="433"/>
        <v>0</v>
      </c>
      <c r="O413" s="11">
        <f t="shared" si="434"/>
        <v>0</v>
      </c>
      <c r="P413" s="11">
        <f t="shared" si="435"/>
        <v>0</v>
      </c>
      <c r="Q413" s="11">
        <f t="shared" si="436"/>
        <v>0</v>
      </c>
      <c r="R413" s="11">
        <f t="shared" si="437"/>
        <v>0</v>
      </c>
      <c r="S413" s="11">
        <f t="shared" si="438"/>
        <v>0</v>
      </c>
      <c r="T413" s="11">
        <f t="shared" si="439"/>
        <v>0</v>
      </c>
      <c r="U413" s="11">
        <f t="shared" si="440"/>
        <v>0</v>
      </c>
      <c r="V413" s="11">
        <f t="shared" si="441"/>
        <v>0</v>
      </c>
      <c r="W413" s="11">
        <f t="shared" si="442"/>
        <v>0</v>
      </c>
      <c r="X413" s="11">
        <f t="shared" si="443"/>
        <v>0</v>
      </c>
      <c r="Y413" s="2">
        <f t="shared" si="444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 x14ac:dyDescent="0.2">
      <c r="A414" s="1">
        <f t="shared" si="427"/>
        <v>389</v>
      </c>
      <c r="B414" s="1"/>
      <c r="C414" s="3">
        <v>8570</v>
      </c>
      <c r="D414" s="1"/>
      <c r="E414" s="1"/>
      <c r="F414" s="1" t="s">
        <v>89</v>
      </c>
      <c r="G414" s="165">
        <v>99</v>
      </c>
      <c r="H414" s="11" t="str">
        <f t="shared" si="428"/>
        <v>-</v>
      </c>
      <c r="I414" s="2">
        <f>'O and M Class.'!L$86</f>
        <v>0</v>
      </c>
      <c r="J414" s="11">
        <f t="shared" si="429"/>
        <v>0</v>
      </c>
      <c r="K414" s="11">
        <f t="shared" si="430"/>
        <v>0</v>
      </c>
      <c r="L414" s="11">
        <f t="shared" si="431"/>
        <v>0</v>
      </c>
      <c r="M414" s="11">
        <f t="shared" si="432"/>
        <v>0</v>
      </c>
      <c r="N414" s="11">
        <f t="shared" si="433"/>
        <v>0</v>
      </c>
      <c r="O414" s="11">
        <f t="shared" si="434"/>
        <v>0</v>
      </c>
      <c r="P414" s="11">
        <f t="shared" si="435"/>
        <v>0</v>
      </c>
      <c r="Q414" s="11">
        <f t="shared" si="436"/>
        <v>0</v>
      </c>
      <c r="R414" s="11">
        <f t="shared" si="437"/>
        <v>0</v>
      </c>
      <c r="S414" s="11">
        <f t="shared" si="438"/>
        <v>0</v>
      </c>
      <c r="T414" s="11">
        <f t="shared" si="439"/>
        <v>0</v>
      </c>
      <c r="U414" s="11">
        <f t="shared" si="440"/>
        <v>0</v>
      </c>
      <c r="V414" s="11">
        <f t="shared" si="441"/>
        <v>0</v>
      </c>
      <c r="W414" s="11">
        <f t="shared" si="442"/>
        <v>0</v>
      </c>
      <c r="X414" s="11">
        <f t="shared" si="443"/>
        <v>0</v>
      </c>
      <c r="Y414" s="2">
        <f t="shared" si="444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 x14ac:dyDescent="0.2">
      <c r="A415" s="1">
        <f t="shared" si="427"/>
        <v>390</v>
      </c>
      <c r="B415" s="1"/>
      <c r="C415" s="3">
        <v>8580</v>
      </c>
      <c r="D415" s="1"/>
      <c r="E415" s="1"/>
      <c r="F415" s="1" t="s">
        <v>99</v>
      </c>
      <c r="G415" s="165">
        <v>99</v>
      </c>
      <c r="H415" s="11" t="str">
        <f t="shared" si="428"/>
        <v>-</v>
      </c>
      <c r="I415" s="2">
        <f>'O and M Class.'!L$87</f>
        <v>0</v>
      </c>
      <c r="J415" s="11">
        <f t="shared" si="429"/>
        <v>0</v>
      </c>
      <c r="K415" s="11">
        <f t="shared" si="430"/>
        <v>0</v>
      </c>
      <c r="L415" s="11">
        <f t="shared" si="431"/>
        <v>0</v>
      </c>
      <c r="M415" s="11">
        <f t="shared" si="432"/>
        <v>0</v>
      </c>
      <c r="N415" s="11">
        <f t="shared" si="433"/>
        <v>0</v>
      </c>
      <c r="O415" s="11">
        <f t="shared" si="434"/>
        <v>0</v>
      </c>
      <c r="P415" s="11">
        <f t="shared" si="435"/>
        <v>0</v>
      </c>
      <c r="Q415" s="11">
        <f t="shared" si="436"/>
        <v>0</v>
      </c>
      <c r="R415" s="11">
        <f t="shared" si="437"/>
        <v>0</v>
      </c>
      <c r="S415" s="11">
        <f t="shared" si="438"/>
        <v>0</v>
      </c>
      <c r="T415" s="11">
        <f t="shared" si="439"/>
        <v>0</v>
      </c>
      <c r="U415" s="11">
        <f t="shared" si="440"/>
        <v>0</v>
      </c>
      <c r="V415" s="11">
        <f t="shared" si="441"/>
        <v>0</v>
      </c>
      <c r="W415" s="11">
        <f t="shared" si="442"/>
        <v>0</v>
      </c>
      <c r="X415" s="11">
        <f t="shared" si="443"/>
        <v>0</v>
      </c>
      <c r="Y415" s="2">
        <f t="shared" si="444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 x14ac:dyDescent="0.2">
      <c r="A416" s="1">
        <f t="shared" si="427"/>
        <v>391</v>
      </c>
      <c r="B416" s="1"/>
      <c r="C416" s="3">
        <v>8580</v>
      </c>
      <c r="D416" s="1"/>
      <c r="E416" s="1"/>
      <c r="F416" s="67" t="s">
        <v>100</v>
      </c>
      <c r="G416" s="165">
        <v>99</v>
      </c>
      <c r="H416" s="11" t="str">
        <f t="shared" si="428"/>
        <v>-</v>
      </c>
      <c r="I416" s="2">
        <f>'O and M Class.'!L$88</f>
        <v>0</v>
      </c>
      <c r="J416" s="11">
        <f t="shared" si="429"/>
        <v>0</v>
      </c>
      <c r="K416" s="11">
        <f t="shared" si="430"/>
        <v>0</v>
      </c>
      <c r="L416" s="11">
        <f t="shared" si="431"/>
        <v>0</v>
      </c>
      <c r="M416" s="11">
        <f t="shared" si="432"/>
        <v>0</v>
      </c>
      <c r="N416" s="11">
        <f t="shared" si="433"/>
        <v>0</v>
      </c>
      <c r="O416" s="11">
        <f t="shared" si="434"/>
        <v>0</v>
      </c>
      <c r="P416" s="11">
        <f t="shared" si="435"/>
        <v>0</v>
      </c>
      <c r="Q416" s="11">
        <f t="shared" si="436"/>
        <v>0</v>
      </c>
      <c r="R416" s="11">
        <f t="shared" si="437"/>
        <v>0</v>
      </c>
      <c r="S416" s="11">
        <f t="shared" si="438"/>
        <v>0</v>
      </c>
      <c r="T416" s="11">
        <f t="shared" si="439"/>
        <v>0</v>
      </c>
      <c r="U416" s="11">
        <f t="shared" si="440"/>
        <v>0</v>
      </c>
      <c r="V416" s="11">
        <f t="shared" si="441"/>
        <v>0</v>
      </c>
      <c r="W416" s="11">
        <f t="shared" si="442"/>
        <v>0</v>
      </c>
      <c r="X416" s="11">
        <f t="shared" si="443"/>
        <v>0</v>
      </c>
      <c r="Y416" s="2">
        <f t="shared" si="444"/>
        <v>0</v>
      </c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 x14ac:dyDescent="0.2">
      <c r="A417" s="1">
        <f t="shared" si="427"/>
        <v>392</v>
      </c>
      <c r="B417" s="1"/>
      <c r="C417" s="3">
        <v>8590</v>
      </c>
      <c r="D417" s="1"/>
      <c r="E417" s="1"/>
      <c r="F417" s="1" t="s">
        <v>77</v>
      </c>
      <c r="G417" s="165">
        <v>99</v>
      </c>
      <c r="H417" s="11" t="str">
        <f t="shared" si="428"/>
        <v>-</v>
      </c>
      <c r="I417" s="2">
        <f>'O and M Class.'!L$89</f>
        <v>0</v>
      </c>
      <c r="J417" s="11">
        <f t="shared" si="429"/>
        <v>0</v>
      </c>
      <c r="K417" s="11">
        <f t="shared" si="430"/>
        <v>0</v>
      </c>
      <c r="L417" s="11">
        <f t="shared" si="431"/>
        <v>0</v>
      </c>
      <c r="M417" s="11">
        <f t="shared" si="432"/>
        <v>0</v>
      </c>
      <c r="N417" s="11">
        <f t="shared" si="433"/>
        <v>0</v>
      </c>
      <c r="O417" s="11">
        <f t="shared" si="434"/>
        <v>0</v>
      </c>
      <c r="P417" s="11">
        <f t="shared" si="435"/>
        <v>0</v>
      </c>
      <c r="Q417" s="11">
        <f t="shared" si="436"/>
        <v>0</v>
      </c>
      <c r="R417" s="11">
        <f t="shared" si="437"/>
        <v>0</v>
      </c>
      <c r="S417" s="11">
        <f t="shared" si="438"/>
        <v>0</v>
      </c>
      <c r="T417" s="11">
        <f t="shared" si="439"/>
        <v>0</v>
      </c>
      <c r="U417" s="11">
        <f t="shared" si="440"/>
        <v>0</v>
      </c>
      <c r="V417" s="11">
        <f t="shared" si="441"/>
        <v>0</v>
      </c>
      <c r="W417" s="11">
        <f t="shared" si="442"/>
        <v>0</v>
      </c>
      <c r="X417" s="11">
        <f t="shared" si="443"/>
        <v>0</v>
      </c>
      <c r="Y417" s="2">
        <f t="shared" si="444"/>
        <v>0</v>
      </c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 x14ac:dyDescent="0.2">
      <c r="A418" s="1">
        <f t="shared" si="427"/>
        <v>393</v>
      </c>
      <c r="B418" s="1"/>
      <c r="C418" s="3">
        <v>8600</v>
      </c>
      <c r="D418" s="1"/>
      <c r="E418" s="1"/>
      <c r="F418" s="1" t="s">
        <v>90</v>
      </c>
      <c r="G418" s="165">
        <v>99</v>
      </c>
      <c r="H418" s="11" t="str">
        <f t="shared" si="428"/>
        <v>-</v>
      </c>
      <c r="I418" s="2">
        <f>'O and M Class.'!L$90</f>
        <v>0</v>
      </c>
      <c r="J418" s="11">
        <f t="shared" si="429"/>
        <v>0</v>
      </c>
      <c r="K418" s="11">
        <f t="shared" si="430"/>
        <v>0</v>
      </c>
      <c r="L418" s="11">
        <f t="shared" si="431"/>
        <v>0</v>
      </c>
      <c r="M418" s="11">
        <f t="shared" si="432"/>
        <v>0</v>
      </c>
      <c r="N418" s="11">
        <f t="shared" si="433"/>
        <v>0</v>
      </c>
      <c r="O418" s="11">
        <f t="shared" si="434"/>
        <v>0</v>
      </c>
      <c r="P418" s="11">
        <f t="shared" si="435"/>
        <v>0</v>
      </c>
      <c r="Q418" s="11">
        <f t="shared" si="436"/>
        <v>0</v>
      </c>
      <c r="R418" s="11">
        <f t="shared" si="437"/>
        <v>0</v>
      </c>
      <c r="S418" s="11">
        <f t="shared" si="438"/>
        <v>0</v>
      </c>
      <c r="T418" s="11">
        <f t="shared" si="439"/>
        <v>0</v>
      </c>
      <c r="U418" s="11">
        <f t="shared" si="440"/>
        <v>0</v>
      </c>
      <c r="V418" s="11">
        <f t="shared" si="441"/>
        <v>0</v>
      </c>
      <c r="W418" s="11">
        <f t="shared" si="442"/>
        <v>0</v>
      </c>
      <c r="X418" s="11">
        <f t="shared" si="443"/>
        <v>0</v>
      </c>
      <c r="Y418" s="2">
        <f t="shared" si="444"/>
        <v>0</v>
      </c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 x14ac:dyDescent="0.2">
      <c r="A419" s="1">
        <f t="shared" si="427"/>
        <v>394</v>
      </c>
      <c r="B419" s="1"/>
      <c r="C419" s="3"/>
      <c r="D419" s="1"/>
      <c r="E419" s="1" t="s">
        <v>79</v>
      </c>
      <c r="G419" s="165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 x14ac:dyDescent="0.2">
      <c r="A420" s="1">
        <f t="shared" si="427"/>
        <v>395</v>
      </c>
      <c r="B420" s="1"/>
      <c r="C420" s="3">
        <v>8610</v>
      </c>
      <c r="D420" s="1"/>
      <c r="E420" s="1"/>
      <c r="F420" s="1" t="s">
        <v>87</v>
      </c>
      <c r="G420" s="165">
        <v>99</v>
      </c>
      <c r="H420" s="11" t="str">
        <f t="shared" ref="H420:H426" si="445">VLOOKUP($G420,alloc,3)</f>
        <v>-</v>
      </c>
      <c r="I420" s="2">
        <f>'O and M Class.'!L$92</f>
        <v>0</v>
      </c>
      <c r="J420" s="11">
        <f t="shared" ref="J420:J426" si="446">$I420*VLOOKUP($G420,alloc,6)</f>
        <v>0</v>
      </c>
      <c r="K420" s="11">
        <f t="shared" ref="K420:K426" si="447">$I420*VLOOKUP($G420,alloc,7)</f>
        <v>0</v>
      </c>
      <c r="L420" s="11">
        <f t="shared" ref="L420:L426" si="448">$I420*VLOOKUP($G420,alloc,8)</f>
        <v>0</v>
      </c>
      <c r="M420" s="11">
        <f t="shared" ref="M420:M426" si="449">$I420*VLOOKUP($G420,alloc,9)</f>
        <v>0</v>
      </c>
      <c r="N420" s="11">
        <f t="shared" ref="N420:N426" si="450">$I420*VLOOKUP($G420,alloc,10)</f>
        <v>0</v>
      </c>
      <c r="O420" s="11">
        <f t="shared" ref="O420:O426" si="451">$I420*VLOOKUP($G420,alloc,11)</f>
        <v>0</v>
      </c>
      <c r="P420" s="11">
        <f t="shared" ref="P420:P426" si="452">$I420*VLOOKUP($G420,alloc,12)</f>
        <v>0</v>
      </c>
      <c r="Q420" s="11">
        <f t="shared" ref="Q420:Q426" si="453">$I420*VLOOKUP($G420,alloc,13)</f>
        <v>0</v>
      </c>
      <c r="R420" s="11">
        <f t="shared" ref="R420:R426" si="454">$I420*VLOOKUP($G420,alloc,14)</f>
        <v>0</v>
      </c>
      <c r="S420" s="11">
        <f t="shared" ref="S420:S426" si="455">$I420*VLOOKUP($G420,alloc,15)</f>
        <v>0</v>
      </c>
      <c r="T420" s="11">
        <f t="shared" ref="T420:T426" si="456">$I420*VLOOKUP($G420,alloc,16)</f>
        <v>0</v>
      </c>
      <c r="U420" s="11">
        <f t="shared" ref="U420:U426" si="457">$I420*VLOOKUP($G420,alloc,17)</f>
        <v>0</v>
      </c>
      <c r="V420" s="11">
        <f t="shared" ref="V420:V426" si="458">$I420*VLOOKUP($G420,alloc,18)</f>
        <v>0</v>
      </c>
      <c r="W420" s="11">
        <f t="shared" ref="W420:W426" si="459">$I420*VLOOKUP($G420,alloc,19)</f>
        <v>0</v>
      </c>
      <c r="X420" s="11">
        <f t="shared" ref="X420:X426" si="460">$I420*VLOOKUP($G420,alloc,20)</f>
        <v>0</v>
      </c>
      <c r="Y420" s="2">
        <f t="shared" ref="Y420:Y427" si="461">SUM(J420:X420)-I420</f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 x14ac:dyDescent="0.2">
      <c r="A421" s="1">
        <f t="shared" si="427"/>
        <v>396</v>
      </c>
      <c r="B421" s="1"/>
      <c r="C421" s="3">
        <v>8620</v>
      </c>
      <c r="D421" s="1"/>
      <c r="E421" s="1"/>
      <c r="F421" s="1" t="s">
        <v>80</v>
      </c>
      <c r="G421" s="165">
        <v>99</v>
      </c>
      <c r="H421" s="11" t="str">
        <f t="shared" si="445"/>
        <v>-</v>
      </c>
      <c r="I421" s="2">
        <f>'O and M Class.'!L$93</f>
        <v>0</v>
      </c>
      <c r="J421" s="11">
        <f t="shared" si="446"/>
        <v>0</v>
      </c>
      <c r="K421" s="11">
        <f t="shared" si="447"/>
        <v>0</v>
      </c>
      <c r="L421" s="11">
        <f t="shared" si="448"/>
        <v>0</v>
      </c>
      <c r="M421" s="11">
        <f t="shared" si="449"/>
        <v>0</v>
      </c>
      <c r="N421" s="11">
        <f t="shared" si="450"/>
        <v>0</v>
      </c>
      <c r="O421" s="11">
        <f t="shared" si="451"/>
        <v>0</v>
      </c>
      <c r="P421" s="11">
        <f t="shared" si="452"/>
        <v>0</v>
      </c>
      <c r="Q421" s="11">
        <f t="shared" si="453"/>
        <v>0</v>
      </c>
      <c r="R421" s="11">
        <f t="shared" si="454"/>
        <v>0</v>
      </c>
      <c r="S421" s="11">
        <f t="shared" si="455"/>
        <v>0</v>
      </c>
      <c r="T421" s="11">
        <f t="shared" si="456"/>
        <v>0</v>
      </c>
      <c r="U421" s="11">
        <f t="shared" si="457"/>
        <v>0</v>
      </c>
      <c r="V421" s="11">
        <f t="shared" si="458"/>
        <v>0</v>
      </c>
      <c r="W421" s="11">
        <f t="shared" si="459"/>
        <v>0</v>
      </c>
      <c r="X421" s="11">
        <f t="shared" si="460"/>
        <v>0</v>
      </c>
      <c r="Y421" s="2">
        <f t="shared" si="461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 x14ac:dyDescent="0.2">
      <c r="A422" s="1">
        <f t="shared" si="427"/>
        <v>397</v>
      </c>
      <c r="B422" s="1"/>
      <c r="C422" s="3">
        <v>8630</v>
      </c>
      <c r="D422" s="1"/>
      <c r="E422" s="1"/>
      <c r="F422" s="1" t="s">
        <v>62</v>
      </c>
      <c r="G422" s="165">
        <v>99</v>
      </c>
      <c r="H422" s="11" t="str">
        <f t="shared" si="445"/>
        <v>-</v>
      </c>
      <c r="I422" s="2">
        <f>'O and M Class.'!L$94</f>
        <v>0</v>
      </c>
      <c r="J422" s="11">
        <f t="shared" si="446"/>
        <v>0</v>
      </c>
      <c r="K422" s="11">
        <f t="shared" si="447"/>
        <v>0</v>
      </c>
      <c r="L422" s="11">
        <f t="shared" si="448"/>
        <v>0</v>
      </c>
      <c r="M422" s="11">
        <f t="shared" si="449"/>
        <v>0</v>
      </c>
      <c r="N422" s="11">
        <f t="shared" si="450"/>
        <v>0</v>
      </c>
      <c r="O422" s="11">
        <f t="shared" si="451"/>
        <v>0</v>
      </c>
      <c r="P422" s="11">
        <f t="shared" si="452"/>
        <v>0</v>
      </c>
      <c r="Q422" s="11">
        <f t="shared" si="453"/>
        <v>0</v>
      </c>
      <c r="R422" s="11">
        <f t="shared" si="454"/>
        <v>0</v>
      </c>
      <c r="S422" s="11">
        <f t="shared" si="455"/>
        <v>0</v>
      </c>
      <c r="T422" s="11">
        <f t="shared" si="456"/>
        <v>0</v>
      </c>
      <c r="U422" s="11">
        <f t="shared" si="457"/>
        <v>0</v>
      </c>
      <c r="V422" s="11">
        <f t="shared" si="458"/>
        <v>0</v>
      </c>
      <c r="W422" s="11">
        <f t="shared" si="459"/>
        <v>0</v>
      </c>
      <c r="X422" s="11">
        <f t="shared" si="460"/>
        <v>0</v>
      </c>
      <c r="Y422" s="2">
        <f t="shared" si="461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 x14ac:dyDescent="0.2">
      <c r="A423" s="1">
        <f t="shared" si="427"/>
        <v>398</v>
      </c>
      <c r="B423" s="1"/>
      <c r="C423" s="3">
        <v>8640</v>
      </c>
      <c r="D423" s="1"/>
      <c r="E423" s="1"/>
      <c r="F423" s="1" t="s">
        <v>93</v>
      </c>
      <c r="G423" s="165">
        <v>99</v>
      </c>
      <c r="H423" s="11" t="str">
        <f t="shared" si="445"/>
        <v>-</v>
      </c>
      <c r="I423" s="2">
        <f>'O and M Class.'!L$95</f>
        <v>0</v>
      </c>
      <c r="J423" s="11">
        <f t="shared" si="446"/>
        <v>0</v>
      </c>
      <c r="K423" s="11">
        <f t="shared" si="447"/>
        <v>0</v>
      </c>
      <c r="L423" s="11">
        <f t="shared" si="448"/>
        <v>0</v>
      </c>
      <c r="M423" s="11">
        <f t="shared" si="449"/>
        <v>0</v>
      </c>
      <c r="N423" s="11">
        <f t="shared" si="450"/>
        <v>0</v>
      </c>
      <c r="O423" s="11">
        <f t="shared" si="451"/>
        <v>0</v>
      </c>
      <c r="P423" s="11">
        <f t="shared" si="452"/>
        <v>0</v>
      </c>
      <c r="Q423" s="11">
        <f t="shared" si="453"/>
        <v>0</v>
      </c>
      <c r="R423" s="11">
        <f t="shared" si="454"/>
        <v>0</v>
      </c>
      <c r="S423" s="11">
        <f t="shared" si="455"/>
        <v>0</v>
      </c>
      <c r="T423" s="11">
        <f t="shared" si="456"/>
        <v>0</v>
      </c>
      <c r="U423" s="11">
        <f t="shared" si="457"/>
        <v>0</v>
      </c>
      <c r="V423" s="11">
        <f t="shared" si="458"/>
        <v>0</v>
      </c>
      <c r="W423" s="11">
        <f t="shared" si="459"/>
        <v>0</v>
      </c>
      <c r="X423" s="11">
        <f t="shared" si="460"/>
        <v>0</v>
      </c>
      <c r="Y423" s="2">
        <f t="shared" si="461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 x14ac:dyDescent="0.2">
      <c r="A424" s="1">
        <f t="shared" si="427"/>
        <v>399</v>
      </c>
      <c r="B424" s="1"/>
      <c r="C424" s="3">
        <v>8650</v>
      </c>
      <c r="D424" s="1"/>
      <c r="E424" s="1"/>
      <c r="F424" s="1" t="s">
        <v>83</v>
      </c>
      <c r="G424" s="165">
        <v>99</v>
      </c>
      <c r="H424" s="11" t="str">
        <f t="shared" si="445"/>
        <v>-</v>
      </c>
      <c r="I424" s="2">
        <f>'O and M Class.'!L$96</f>
        <v>0</v>
      </c>
      <c r="J424" s="11">
        <f t="shared" si="446"/>
        <v>0</v>
      </c>
      <c r="K424" s="11">
        <f t="shared" si="447"/>
        <v>0</v>
      </c>
      <c r="L424" s="11">
        <f t="shared" si="448"/>
        <v>0</v>
      </c>
      <c r="M424" s="11">
        <f t="shared" si="449"/>
        <v>0</v>
      </c>
      <c r="N424" s="11">
        <f t="shared" si="450"/>
        <v>0</v>
      </c>
      <c r="O424" s="11">
        <f t="shared" si="451"/>
        <v>0</v>
      </c>
      <c r="P424" s="11">
        <f t="shared" si="452"/>
        <v>0</v>
      </c>
      <c r="Q424" s="11">
        <f t="shared" si="453"/>
        <v>0</v>
      </c>
      <c r="R424" s="11">
        <f t="shared" si="454"/>
        <v>0</v>
      </c>
      <c r="S424" s="11">
        <f t="shared" si="455"/>
        <v>0</v>
      </c>
      <c r="T424" s="11">
        <f t="shared" si="456"/>
        <v>0</v>
      </c>
      <c r="U424" s="11">
        <f t="shared" si="457"/>
        <v>0</v>
      </c>
      <c r="V424" s="11">
        <f t="shared" si="458"/>
        <v>0</v>
      </c>
      <c r="W424" s="11">
        <f t="shared" si="459"/>
        <v>0</v>
      </c>
      <c r="X424" s="11">
        <f t="shared" si="460"/>
        <v>0</v>
      </c>
      <c r="Y424" s="2">
        <f t="shared" si="461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 x14ac:dyDescent="0.2">
      <c r="A425" s="1">
        <f t="shared" si="427"/>
        <v>400</v>
      </c>
      <c r="B425" s="1"/>
      <c r="C425" s="3">
        <v>8660</v>
      </c>
      <c r="D425" s="1"/>
      <c r="E425" s="1"/>
      <c r="F425" s="1" t="s">
        <v>101</v>
      </c>
      <c r="G425" s="165">
        <v>99</v>
      </c>
      <c r="H425" s="11" t="str">
        <f t="shared" si="445"/>
        <v>-</v>
      </c>
      <c r="I425" s="2">
        <f>'O and M Class.'!L$97</f>
        <v>0</v>
      </c>
      <c r="J425" s="11">
        <f t="shared" si="446"/>
        <v>0</v>
      </c>
      <c r="K425" s="11">
        <f t="shared" si="447"/>
        <v>0</v>
      </c>
      <c r="L425" s="11">
        <f t="shared" si="448"/>
        <v>0</v>
      </c>
      <c r="M425" s="11">
        <f t="shared" si="449"/>
        <v>0</v>
      </c>
      <c r="N425" s="11">
        <f t="shared" si="450"/>
        <v>0</v>
      </c>
      <c r="O425" s="11">
        <f t="shared" si="451"/>
        <v>0</v>
      </c>
      <c r="P425" s="11">
        <f t="shared" si="452"/>
        <v>0</v>
      </c>
      <c r="Q425" s="11">
        <f t="shared" si="453"/>
        <v>0</v>
      </c>
      <c r="R425" s="11">
        <f t="shared" si="454"/>
        <v>0</v>
      </c>
      <c r="S425" s="11">
        <f t="shared" si="455"/>
        <v>0</v>
      </c>
      <c r="T425" s="11">
        <f t="shared" si="456"/>
        <v>0</v>
      </c>
      <c r="U425" s="11">
        <f t="shared" si="457"/>
        <v>0</v>
      </c>
      <c r="V425" s="11">
        <f t="shared" si="458"/>
        <v>0</v>
      </c>
      <c r="W425" s="11">
        <f t="shared" si="459"/>
        <v>0</v>
      </c>
      <c r="X425" s="11">
        <f t="shared" si="460"/>
        <v>0</v>
      </c>
      <c r="Y425" s="2">
        <f t="shared" si="461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 x14ac:dyDescent="0.2">
      <c r="A426" s="1">
        <f t="shared" si="427"/>
        <v>401</v>
      </c>
      <c r="B426" s="1"/>
      <c r="C426" s="3">
        <v>8670</v>
      </c>
      <c r="D426" s="1"/>
      <c r="E426" s="1"/>
      <c r="F426" s="1" t="s">
        <v>85</v>
      </c>
      <c r="G426" s="165">
        <v>99</v>
      </c>
      <c r="H426" s="11" t="str">
        <f t="shared" si="445"/>
        <v>-</v>
      </c>
      <c r="I426" s="2">
        <f>'O and M Class.'!L$98</f>
        <v>0</v>
      </c>
      <c r="J426" s="11">
        <f t="shared" si="446"/>
        <v>0</v>
      </c>
      <c r="K426" s="11">
        <f t="shared" si="447"/>
        <v>0</v>
      </c>
      <c r="L426" s="11">
        <f t="shared" si="448"/>
        <v>0</v>
      </c>
      <c r="M426" s="11">
        <f t="shared" si="449"/>
        <v>0</v>
      </c>
      <c r="N426" s="11">
        <f t="shared" si="450"/>
        <v>0</v>
      </c>
      <c r="O426" s="11">
        <f t="shared" si="451"/>
        <v>0</v>
      </c>
      <c r="P426" s="11">
        <f t="shared" si="452"/>
        <v>0</v>
      </c>
      <c r="Q426" s="11">
        <f t="shared" si="453"/>
        <v>0</v>
      </c>
      <c r="R426" s="11">
        <f t="shared" si="454"/>
        <v>0</v>
      </c>
      <c r="S426" s="11">
        <f t="shared" si="455"/>
        <v>0</v>
      </c>
      <c r="T426" s="11">
        <f t="shared" si="456"/>
        <v>0</v>
      </c>
      <c r="U426" s="11">
        <f t="shared" si="457"/>
        <v>0</v>
      </c>
      <c r="V426" s="11">
        <f t="shared" si="458"/>
        <v>0</v>
      </c>
      <c r="W426" s="11">
        <f t="shared" si="459"/>
        <v>0</v>
      </c>
      <c r="X426" s="11">
        <f t="shared" si="460"/>
        <v>0</v>
      </c>
      <c r="Y426" s="2">
        <f t="shared" si="461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 x14ac:dyDescent="0.2">
      <c r="A427" s="1">
        <f t="shared" si="427"/>
        <v>402</v>
      </c>
      <c r="B427" s="1"/>
      <c r="C427" s="3"/>
      <c r="D427" s="1" t="s">
        <v>69</v>
      </c>
      <c r="E427" s="1"/>
      <c r="G427" s="166"/>
      <c r="H427" s="11"/>
      <c r="I427" s="2">
        <f>'O and M Class.'!L$99</f>
        <v>0</v>
      </c>
      <c r="J427" s="2">
        <f t="shared" ref="J427:X427" si="462">SUM(J407:J426)</f>
        <v>0</v>
      </c>
      <c r="K427" s="2">
        <f t="shared" si="462"/>
        <v>0</v>
      </c>
      <c r="L427" s="2">
        <f t="shared" si="462"/>
        <v>0</v>
      </c>
      <c r="M427" s="2">
        <f t="shared" si="462"/>
        <v>0</v>
      </c>
      <c r="N427" s="2">
        <f t="shared" si="462"/>
        <v>0</v>
      </c>
      <c r="O427" s="2">
        <f t="shared" si="462"/>
        <v>0</v>
      </c>
      <c r="P427" s="2">
        <f t="shared" si="462"/>
        <v>0</v>
      </c>
      <c r="Q427" s="2">
        <f t="shared" si="462"/>
        <v>0</v>
      </c>
      <c r="R427" s="2">
        <f t="shared" si="462"/>
        <v>0</v>
      </c>
      <c r="S427" s="2">
        <f t="shared" si="462"/>
        <v>0</v>
      </c>
      <c r="T427" s="2">
        <f t="shared" si="462"/>
        <v>0</v>
      </c>
      <c r="U427" s="2">
        <f t="shared" si="462"/>
        <v>0</v>
      </c>
      <c r="V427" s="2">
        <f t="shared" si="462"/>
        <v>0</v>
      </c>
      <c r="W427" s="2">
        <f t="shared" si="462"/>
        <v>0</v>
      </c>
      <c r="X427" s="2">
        <f t="shared" si="462"/>
        <v>0</v>
      </c>
      <c r="Y427" s="2">
        <f t="shared" si="461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 x14ac:dyDescent="0.2">
      <c r="A428" s="1">
        <f t="shared" si="427"/>
        <v>403</v>
      </c>
      <c r="B428" s="1"/>
      <c r="C428" s="3"/>
      <c r="D428" s="1"/>
      <c r="E428" s="1"/>
      <c r="F428" s="1"/>
      <c r="G428" s="166"/>
      <c r="H428" s="11"/>
      <c r="I428" s="2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 x14ac:dyDescent="0.2">
      <c r="A429" s="1">
        <f t="shared" si="427"/>
        <v>404</v>
      </c>
      <c r="B429" s="1"/>
      <c r="C429" s="3"/>
      <c r="D429" s="1" t="s">
        <v>24</v>
      </c>
      <c r="E429" s="1"/>
      <c r="G429" s="166"/>
      <c r="H429" s="11"/>
      <c r="I429" s="2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 x14ac:dyDescent="0.2">
      <c r="A430" s="1">
        <f t="shared" si="427"/>
        <v>405</v>
      </c>
      <c r="B430" s="1"/>
      <c r="C430" s="3"/>
      <c r="D430" s="1"/>
      <c r="E430" s="1" t="s">
        <v>70</v>
      </c>
      <c r="G430" s="166"/>
      <c r="H430" s="11"/>
      <c r="I430" s="2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 x14ac:dyDescent="0.2">
      <c r="A431" s="1">
        <f t="shared" si="427"/>
        <v>406</v>
      </c>
      <c r="B431" s="1"/>
      <c r="C431" s="3">
        <v>8700</v>
      </c>
      <c r="D431" s="1"/>
      <c r="E431" s="1"/>
      <c r="F431" s="1" t="s">
        <v>385</v>
      </c>
      <c r="G431" s="165">
        <v>10.6</v>
      </c>
      <c r="H431" s="11" t="str">
        <f t="shared" ref="H431:H453" si="463">VLOOKUP($G431,alloc,3)</f>
        <v>Composite of Accts. 871-879 &amp; 886-893 - Comm</v>
      </c>
      <c r="I431" s="2">
        <f>'O and M Class.'!L103</f>
        <v>3309.7238284512737</v>
      </c>
      <c r="J431" s="11">
        <f t="shared" ref="J431:J453" si="464">$I431*VLOOKUP($G431,alloc,6)</f>
        <v>1002.2160250609752</v>
      </c>
      <c r="K431" s="11">
        <f t="shared" ref="K431:K453" si="465">$I431*VLOOKUP($G431,alloc,7)</f>
        <v>679.1867541719721</v>
      </c>
      <c r="L431" s="11">
        <f t="shared" ref="L431:L453" si="466">$I431*VLOOKUP($G431,alloc,8)</f>
        <v>33.554682377561562</v>
      </c>
      <c r="M431" s="11">
        <f t="shared" ref="M431:M453" si="467">$I431*VLOOKUP($G431,alloc,9)</f>
        <v>751.22717882234952</v>
      </c>
      <c r="N431" s="11">
        <f t="shared" ref="N431:N453" si="468">$I431*VLOOKUP($G431,alloc,10)</f>
        <v>843.53918801841508</v>
      </c>
      <c r="O431" s="11">
        <f t="shared" ref="O431:O453" si="469">$I431*VLOOKUP($G431,alloc,11)</f>
        <v>0</v>
      </c>
      <c r="P431" s="11">
        <f t="shared" ref="P431:P453" si="470">$I431*VLOOKUP($G431,alloc,12)</f>
        <v>0</v>
      </c>
      <c r="Q431" s="11">
        <f t="shared" ref="Q431:Q453" si="471">$I431*VLOOKUP($G431,alloc,13)</f>
        <v>0</v>
      </c>
      <c r="R431" s="11">
        <f t="shared" ref="R431:R453" si="472">$I431*VLOOKUP($G431,alloc,14)</f>
        <v>0</v>
      </c>
      <c r="S431" s="11">
        <f t="shared" ref="S431:S453" si="473">$I431*VLOOKUP($G431,alloc,15)</f>
        <v>0</v>
      </c>
      <c r="T431" s="11">
        <f t="shared" ref="T431:T453" si="474">$I431*VLOOKUP($G431,alloc,16)</f>
        <v>0</v>
      </c>
      <c r="U431" s="11">
        <f t="shared" ref="U431:U453" si="475">$I431*VLOOKUP($G431,alloc,17)</f>
        <v>0</v>
      </c>
      <c r="V431" s="11">
        <f t="shared" ref="V431:V453" si="476">$I431*VLOOKUP($G431,alloc,18)</f>
        <v>0</v>
      </c>
      <c r="W431" s="11">
        <f t="shared" ref="W431:W453" si="477">$I431*VLOOKUP($G431,alloc,19)</f>
        <v>0</v>
      </c>
      <c r="X431" s="11">
        <f t="shared" ref="X431:X453" si="478">$I431*VLOOKUP($G431,alloc,20)</f>
        <v>0</v>
      </c>
      <c r="Y431" s="2">
        <f t="shared" ref="Y431:Y442" si="479">SUM(J431:X431)-I431</f>
        <v>0</v>
      </c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 x14ac:dyDescent="0.2">
      <c r="A432" s="1">
        <f t="shared" si="427"/>
        <v>407</v>
      </c>
      <c r="B432" s="1"/>
      <c r="C432" s="3">
        <v>8710</v>
      </c>
      <c r="D432" s="1"/>
      <c r="E432" s="1"/>
      <c r="F432" s="1" t="s">
        <v>188</v>
      </c>
      <c r="G432" s="165">
        <v>1</v>
      </c>
      <c r="H432" s="11" t="str">
        <f t="shared" si="463"/>
        <v>Mcf</v>
      </c>
      <c r="I432" s="2">
        <f>'O and M Class.'!L104</f>
        <v>662.75519588347731</v>
      </c>
      <c r="J432" s="11">
        <f t="shared" si="464"/>
        <v>200.68861102458158</v>
      </c>
      <c r="K432" s="11">
        <f t="shared" si="465"/>
        <v>136.00365880477133</v>
      </c>
      <c r="L432" s="11">
        <f t="shared" si="466"/>
        <v>6.719152788755431</v>
      </c>
      <c r="M432" s="11">
        <f t="shared" si="467"/>
        <v>150.42938379737029</v>
      </c>
      <c r="N432" s="11">
        <f t="shared" si="468"/>
        <v>168.91438946799869</v>
      </c>
      <c r="O432" s="11">
        <f t="shared" si="469"/>
        <v>0</v>
      </c>
      <c r="P432" s="11">
        <f t="shared" si="470"/>
        <v>0</v>
      </c>
      <c r="Q432" s="11">
        <f t="shared" si="471"/>
        <v>0</v>
      </c>
      <c r="R432" s="11">
        <f t="shared" si="472"/>
        <v>0</v>
      </c>
      <c r="S432" s="11">
        <f t="shared" si="473"/>
        <v>0</v>
      </c>
      <c r="T432" s="11">
        <f t="shared" si="474"/>
        <v>0</v>
      </c>
      <c r="U432" s="11">
        <f t="shared" si="475"/>
        <v>0</v>
      </c>
      <c r="V432" s="11">
        <f t="shared" si="476"/>
        <v>0</v>
      </c>
      <c r="W432" s="11">
        <f t="shared" si="477"/>
        <v>0</v>
      </c>
      <c r="X432" s="11">
        <f t="shared" si="478"/>
        <v>0</v>
      </c>
      <c r="Y432" s="2">
        <f t="shared" si="479"/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 x14ac:dyDescent="0.2">
      <c r="A433" s="1">
        <f t="shared" si="427"/>
        <v>408</v>
      </c>
      <c r="B433" s="1"/>
      <c r="C433" s="3">
        <v>8711</v>
      </c>
      <c r="D433" s="1"/>
      <c r="E433" s="1"/>
      <c r="F433" s="67" t="s">
        <v>393</v>
      </c>
      <c r="G433" s="165">
        <v>1</v>
      </c>
      <c r="H433" s="11" t="str">
        <f t="shared" si="463"/>
        <v>Mcf</v>
      </c>
      <c r="I433" s="2">
        <f>'O and M Class.'!L105</f>
        <v>19955.644053049011</v>
      </c>
      <c r="J433" s="11">
        <f t="shared" si="464"/>
        <v>6042.7598485572289</v>
      </c>
      <c r="K433" s="11">
        <f t="shared" si="465"/>
        <v>4095.0876309651931</v>
      </c>
      <c r="L433" s="11">
        <f t="shared" si="466"/>
        <v>202.31455328194698</v>
      </c>
      <c r="M433" s="11">
        <f t="shared" si="467"/>
        <v>4529.4480629128147</v>
      </c>
      <c r="N433" s="11">
        <f t="shared" si="468"/>
        <v>5086.033957331827</v>
      </c>
      <c r="O433" s="11">
        <f t="shared" si="469"/>
        <v>0</v>
      </c>
      <c r="P433" s="11">
        <f t="shared" si="470"/>
        <v>0</v>
      </c>
      <c r="Q433" s="11">
        <f t="shared" si="471"/>
        <v>0</v>
      </c>
      <c r="R433" s="11">
        <f t="shared" si="472"/>
        <v>0</v>
      </c>
      <c r="S433" s="11">
        <f t="shared" si="473"/>
        <v>0</v>
      </c>
      <c r="T433" s="11">
        <f t="shared" si="474"/>
        <v>0</v>
      </c>
      <c r="U433" s="11">
        <f t="shared" si="475"/>
        <v>0</v>
      </c>
      <c r="V433" s="11">
        <f t="shared" si="476"/>
        <v>0</v>
      </c>
      <c r="W433" s="11">
        <f t="shared" si="477"/>
        <v>0</v>
      </c>
      <c r="X433" s="11">
        <f t="shared" si="478"/>
        <v>0</v>
      </c>
      <c r="Y433" s="2">
        <f t="shared" si="479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 x14ac:dyDescent="0.2">
      <c r="A434" s="1">
        <f>A432+1</f>
        <v>408</v>
      </c>
      <c r="B434" s="1"/>
      <c r="C434" s="3">
        <v>8720</v>
      </c>
      <c r="D434" s="1"/>
      <c r="E434" s="1"/>
      <c r="F434" s="1" t="s">
        <v>386</v>
      </c>
      <c r="G434" s="165">
        <v>99</v>
      </c>
      <c r="H434" s="11" t="str">
        <f t="shared" si="463"/>
        <v>-</v>
      </c>
      <c r="I434" s="2">
        <f>'O and M Class.'!L106</f>
        <v>0</v>
      </c>
      <c r="J434" s="11">
        <f t="shared" si="464"/>
        <v>0</v>
      </c>
      <c r="K434" s="11">
        <f t="shared" si="465"/>
        <v>0</v>
      </c>
      <c r="L434" s="11">
        <f t="shared" si="466"/>
        <v>0</v>
      </c>
      <c r="M434" s="11">
        <f t="shared" si="467"/>
        <v>0</v>
      </c>
      <c r="N434" s="11">
        <f t="shared" si="468"/>
        <v>0</v>
      </c>
      <c r="O434" s="11">
        <f t="shared" si="469"/>
        <v>0</v>
      </c>
      <c r="P434" s="11">
        <f t="shared" si="470"/>
        <v>0</v>
      </c>
      <c r="Q434" s="11">
        <f t="shared" si="471"/>
        <v>0</v>
      </c>
      <c r="R434" s="11">
        <f t="shared" si="472"/>
        <v>0</v>
      </c>
      <c r="S434" s="11">
        <f t="shared" si="473"/>
        <v>0</v>
      </c>
      <c r="T434" s="11">
        <f t="shared" si="474"/>
        <v>0</v>
      </c>
      <c r="U434" s="11">
        <f t="shared" si="475"/>
        <v>0</v>
      </c>
      <c r="V434" s="11">
        <f t="shared" si="476"/>
        <v>0</v>
      </c>
      <c r="W434" s="11">
        <f t="shared" si="477"/>
        <v>0</v>
      </c>
      <c r="X434" s="11">
        <f t="shared" si="478"/>
        <v>0</v>
      </c>
      <c r="Y434" s="2">
        <f t="shared" si="479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 x14ac:dyDescent="0.2">
      <c r="A435" s="1">
        <f>A434+1</f>
        <v>409</v>
      </c>
      <c r="B435" s="1"/>
      <c r="C435" s="3">
        <v>8740</v>
      </c>
      <c r="D435" s="1"/>
      <c r="E435" s="1"/>
      <c r="F435" s="1" t="s">
        <v>63</v>
      </c>
      <c r="G435" s="165">
        <v>12.6</v>
      </c>
      <c r="H435" s="11" t="str">
        <f t="shared" si="463"/>
        <v>Composite of Accts. 374-379 - Comm</v>
      </c>
      <c r="I435" s="2">
        <f>'O and M Class.'!L107</f>
        <v>0</v>
      </c>
      <c r="J435" s="11">
        <f t="shared" si="464"/>
        <v>0</v>
      </c>
      <c r="K435" s="11">
        <f t="shared" si="465"/>
        <v>0</v>
      </c>
      <c r="L435" s="11">
        <f t="shared" si="466"/>
        <v>0</v>
      </c>
      <c r="M435" s="11">
        <f t="shared" si="467"/>
        <v>0</v>
      </c>
      <c r="N435" s="11">
        <f t="shared" si="468"/>
        <v>0</v>
      </c>
      <c r="O435" s="11">
        <f t="shared" si="469"/>
        <v>0</v>
      </c>
      <c r="P435" s="11">
        <f t="shared" si="470"/>
        <v>0</v>
      </c>
      <c r="Q435" s="11">
        <f t="shared" si="471"/>
        <v>0</v>
      </c>
      <c r="R435" s="11">
        <f t="shared" si="472"/>
        <v>0</v>
      </c>
      <c r="S435" s="11">
        <f t="shared" si="473"/>
        <v>0</v>
      </c>
      <c r="T435" s="11">
        <f t="shared" si="474"/>
        <v>0</v>
      </c>
      <c r="U435" s="11">
        <f t="shared" si="475"/>
        <v>0</v>
      </c>
      <c r="V435" s="11">
        <f t="shared" si="476"/>
        <v>0</v>
      </c>
      <c r="W435" s="11">
        <f t="shared" si="477"/>
        <v>0</v>
      </c>
      <c r="X435" s="11">
        <f t="shared" si="478"/>
        <v>0</v>
      </c>
      <c r="Y435" s="2">
        <f t="shared" si="479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 x14ac:dyDescent="0.2">
      <c r="A436" s="1">
        <f t="shared" si="427"/>
        <v>410</v>
      </c>
      <c r="B436" s="1"/>
      <c r="C436" s="3">
        <v>8750</v>
      </c>
      <c r="D436" s="1"/>
      <c r="E436" s="1"/>
      <c r="F436" s="1" t="s">
        <v>387</v>
      </c>
      <c r="G436" s="165">
        <v>12.6</v>
      </c>
      <c r="H436" s="11" t="str">
        <f t="shared" si="463"/>
        <v>Composite of Accts. 374-379 - Comm</v>
      </c>
      <c r="I436" s="2">
        <f>'O and M Class.'!L108</f>
        <v>0</v>
      </c>
      <c r="J436" s="11">
        <f t="shared" si="464"/>
        <v>0</v>
      </c>
      <c r="K436" s="11">
        <f t="shared" si="465"/>
        <v>0</v>
      </c>
      <c r="L436" s="11">
        <f t="shared" si="466"/>
        <v>0</v>
      </c>
      <c r="M436" s="11">
        <f t="shared" si="467"/>
        <v>0</v>
      </c>
      <c r="N436" s="11">
        <f t="shared" si="468"/>
        <v>0</v>
      </c>
      <c r="O436" s="11">
        <f t="shared" si="469"/>
        <v>0</v>
      </c>
      <c r="P436" s="11">
        <f t="shared" si="470"/>
        <v>0</v>
      </c>
      <c r="Q436" s="11">
        <f t="shared" si="471"/>
        <v>0</v>
      </c>
      <c r="R436" s="11">
        <f t="shared" si="472"/>
        <v>0</v>
      </c>
      <c r="S436" s="11">
        <f t="shared" si="473"/>
        <v>0</v>
      </c>
      <c r="T436" s="11">
        <f t="shared" si="474"/>
        <v>0</v>
      </c>
      <c r="U436" s="11">
        <f t="shared" si="475"/>
        <v>0</v>
      </c>
      <c r="V436" s="11">
        <f t="shared" si="476"/>
        <v>0</v>
      </c>
      <c r="W436" s="11">
        <f t="shared" si="477"/>
        <v>0</v>
      </c>
      <c r="X436" s="11">
        <f t="shared" si="478"/>
        <v>0</v>
      </c>
      <c r="Y436" s="2">
        <f>SUM(J436:X436)-I436</f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 x14ac:dyDescent="0.2">
      <c r="A437" s="1">
        <f t="shared" si="427"/>
        <v>411</v>
      </c>
      <c r="B437" s="1"/>
      <c r="C437" s="3">
        <v>8760</v>
      </c>
      <c r="D437" s="1"/>
      <c r="E437" s="1"/>
      <c r="F437" s="1" t="s">
        <v>388</v>
      </c>
      <c r="G437" s="165">
        <v>99</v>
      </c>
      <c r="H437" s="11" t="str">
        <f t="shared" si="463"/>
        <v>-</v>
      </c>
      <c r="I437" s="2">
        <f>'O and M Class.'!L109</f>
        <v>0</v>
      </c>
      <c r="J437" s="11">
        <f t="shared" si="464"/>
        <v>0</v>
      </c>
      <c r="K437" s="11">
        <f t="shared" si="465"/>
        <v>0</v>
      </c>
      <c r="L437" s="11">
        <f t="shared" si="466"/>
        <v>0</v>
      </c>
      <c r="M437" s="11">
        <f t="shared" si="467"/>
        <v>0</v>
      </c>
      <c r="N437" s="11">
        <f t="shared" si="468"/>
        <v>0</v>
      </c>
      <c r="O437" s="11">
        <f t="shared" si="469"/>
        <v>0</v>
      </c>
      <c r="P437" s="11">
        <f t="shared" si="470"/>
        <v>0</v>
      </c>
      <c r="Q437" s="11">
        <f t="shared" si="471"/>
        <v>0</v>
      </c>
      <c r="R437" s="11">
        <f t="shared" si="472"/>
        <v>0</v>
      </c>
      <c r="S437" s="11">
        <f t="shared" si="473"/>
        <v>0</v>
      </c>
      <c r="T437" s="11">
        <f t="shared" si="474"/>
        <v>0</v>
      </c>
      <c r="U437" s="11">
        <f t="shared" si="475"/>
        <v>0</v>
      </c>
      <c r="V437" s="11">
        <f t="shared" si="476"/>
        <v>0</v>
      </c>
      <c r="W437" s="11">
        <f t="shared" si="477"/>
        <v>0</v>
      </c>
      <c r="X437" s="11">
        <f t="shared" si="478"/>
        <v>0</v>
      </c>
      <c r="Y437" s="2">
        <f t="shared" si="479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 x14ac:dyDescent="0.2">
      <c r="A438" s="1">
        <f t="shared" si="427"/>
        <v>412</v>
      </c>
      <c r="B438" s="1"/>
      <c r="C438" s="3">
        <v>8770</v>
      </c>
      <c r="D438" s="1"/>
      <c r="E438" s="1"/>
      <c r="F438" s="1" t="s">
        <v>389</v>
      </c>
      <c r="G438" s="165">
        <v>12.6</v>
      </c>
      <c r="H438" s="11" t="str">
        <f t="shared" si="463"/>
        <v>Composite of Accts. 374-379 - Comm</v>
      </c>
      <c r="I438" s="2">
        <f>'O and M Class.'!L110</f>
        <v>0</v>
      </c>
      <c r="J438" s="11">
        <f t="shared" si="464"/>
        <v>0</v>
      </c>
      <c r="K438" s="11">
        <f t="shared" si="465"/>
        <v>0</v>
      </c>
      <c r="L438" s="11">
        <f t="shared" si="466"/>
        <v>0</v>
      </c>
      <c r="M438" s="11">
        <f t="shared" si="467"/>
        <v>0</v>
      </c>
      <c r="N438" s="11">
        <f t="shared" si="468"/>
        <v>0</v>
      </c>
      <c r="O438" s="11">
        <f t="shared" si="469"/>
        <v>0</v>
      </c>
      <c r="P438" s="11">
        <f t="shared" si="470"/>
        <v>0</v>
      </c>
      <c r="Q438" s="11">
        <f t="shared" si="471"/>
        <v>0</v>
      </c>
      <c r="R438" s="11">
        <f t="shared" si="472"/>
        <v>0</v>
      </c>
      <c r="S438" s="11">
        <f t="shared" si="473"/>
        <v>0</v>
      </c>
      <c r="T438" s="11">
        <f t="shared" si="474"/>
        <v>0</v>
      </c>
      <c r="U438" s="11">
        <f t="shared" si="475"/>
        <v>0</v>
      </c>
      <c r="V438" s="11">
        <f t="shared" si="476"/>
        <v>0</v>
      </c>
      <c r="W438" s="11">
        <f t="shared" si="477"/>
        <v>0</v>
      </c>
      <c r="X438" s="11">
        <f t="shared" si="478"/>
        <v>0</v>
      </c>
      <c r="Y438" s="2">
        <f t="shared" si="479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 x14ac:dyDescent="0.2">
      <c r="A439" s="1">
        <f t="shared" si="427"/>
        <v>413</v>
      </c>
      <c r="B439" s="1"/>
      <c r="C439" s="3">
        <v>8780</v>
      </c>
      <c r="D439" s="1"/>
      <c r="E439" s="1"/>
      <c r="F439" s="1" t="s">
        <v>390</v>
      </c>
      <c r="G439" s="165">
        <v>99</v>
      </c>
      <c r="H439" s="11" t="str">
        <f t="shared" si="463"/>
        <v>-</v>
      </c>
      <c r="I439" s="2">
        <f>'O and M Class.'!L111</f>
        <v>0</v>
      </c>
      <c r="J439" s="11">
        <f t="shared" si="464"/>
        <v>0</v>
      </c>
      <c r="K439" s="11">
        <f t="shared" si="465"/>
        <v>0</v>
      </c>
      <c r="L439" s="11">
        <f t="shared" si="466"/>
        <v>0</v>
      </c>
      <c r="M439" s="11">
        <f t="shared" si="467"/>
        <v>0</v>
      </c>
      <c r="N439" s="11">
        <f t="shared" si="468"/>
        <v>0</v>
      </c>
      <c r="O439" s="11">
        <f t="shared" si="469"/>
        <v>0</v>
      </c>
      <c r="P439" s="11">
        <f t="shared" si="470"/>
        <v>0</v>
      </c>
      <c r="Q439" s="11">
        <f t="shared" si="471"/>
        <v>0</v>
      </c>
      <c r="R439" s="11">
        <f t="shared" si="472"/>
        <v>0</v>
      </c>
      <c r="S439" s="11">
        <f t="shared" si="473"/>
        <v>0</v>
      </c>
      <c r="T439" s="11">
        <f t="shared" si="474"/>
        <v>0</v>
      </c>
      <c r="U439" s="11">
        <f t="shared" si="475"/>
        <v>0</v>
      </c>
      <c r="V439" s="11">
        <f t="shared" si="476"/>
        <v>0</v>
      </c>
      <c r="W439" s="11">
        <f t="shared" si="477"/>
        <v>0</v>
      </c>
      <c r="X439" s="11">
        <f t="shared" si="478"/>
        <v>0</v>
      </c>
      <c r="Y439" s="2">
        <f t="shared" si="479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 x14ac:dyDescent="0.2">
      <c r="A440" s="1">
        <f t="shared" si="427"/>
        <v>414</v>
      </c>
      <c r="B440" s="1"/>
      <c r="C440" s="3">
        <v>8790</v>
      </c>
      <c r="D440" s="1"/>
      <c r="E440" s="1"/>
      <c r="F440" s="1" t="s">
        <v>391</v>
      </c>
      <c r="G440" s="165">
        <v>99</v>
      </c>
      <c r="H440" s="11" t="str">
        <f t="shared" si="463"/>
        <v>-</v>
      </c>
      <c r="I440" s="2">
        <f>'O and M Class.'!L112</f>
        <v>0</v>
      </c>
      <c r="J440" s="11">
        <f t="shared" si="464"/>
        <v>0</v>
      </c>
      <c r="K440" s="11">
        <f t="shared" si="465"/>
        <v>0</v>
      </c>
      <c r="L440" s="11">
        <f t="shared" si="466"/>
        <v>0</v>
      </c>
      <c r="M440" s="11">
        <f t="shared" si="467"/>
        <v>0</v>
      </c>
      <c r="N440" s="11">
        <f t="shared" si="468"/>
        <v>0</v>
      </c>
      <c r="O440" s="11">
        <f t="shared" si="469"/>
        <v>0</v>
      </c>
      <c r="P440" s="11">
        <f t="shared" si="470"/>
        <v>0</v>
      </c>
      <c r="Q440" s="11">
        <f t="shared" si="471"/>
        <v>0</v>
      </c>
      <c r="R440" s="11">
        <f t="shared" si="472"/>
        <v>0</v>
      </c>
      <c r="S440" s="11">
        <f t="shared" si="473"/>
        <v>0</v>
      </c>
      <c r="T440" s="11">
        <f t="shared" si="474"/>
        <v>0</v>
      </c>
      <c r="U440" s="11">
        <f t="shared" si="475"/>
        <v>0</v>
      </c>
      <c r="V440" s="11">
        <f t="shared" si="476"/>
        <v>0</v>
      </c>
      <c r="W440" s="11">
        <f t="shared" si="477"/>
        <v>0</v>
      </c>
      <c r="X440" s="11">
        <f t="shared" si="478"/>
        <v>0</v>
      </c>
      <c r="Y440" s="2">
        <f t="shared" si="479"/>
        <v>0</v>
      </c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 x14ac:dyDescent="0.2">
      <c r="A441" s="1">
        <f t="shared" si="427"/>
        <v>415</v>
      </c>
      <c r="B441" s="1"/>
      <c r="C441" s="3">
        <v>8800</v>
      </c>
      <c r="D441" s="1"/>
      <c r="E441" s="1"/>
      <c r="F441" s="1" t="s">
        <v>392</v>
      </c>
      <c r="G441" s="165">
        <v>10.6</v>
      </c>
      <c r="H441" s="11" t="str">
        <f t="shared" si="463"/>
        <v>Composite of Accts. 871-879 &amp; 886-893 - Comm</v>
      </c>
      <c r="I441" s="2">
        <f>'O and M Class.'!L113</f>
        <v>11.005484688296018</v>
      </c>
      <c r="J441" s="11">
        <f t="shared" si="464"/>
        <v>3.3325660054647805</v>
      </c>
      <c r="K441" s="11">
        <f t="shared" si="465"/>
        <v>2.2584299509457262</v>
      </c>
      <c r="L441" s="11">
        <f t="shared" si="466"/>
        <v>0.11157593873918192</v>
      </c>
      <c r="M441" s="11">
        <f t="shared" si="467"/>
        <v>2.497978575399709</v>
      </c>
      <c r="N441" s="11">
        <f t="shared" si="468"/>
        <v>2.8049342177466206</v>
      </c>
      <c r="O441" s="11">
        <f t="shared" si="469"/>
        <v>0</v>
      </c>
      <c r="P441" s="11">
        <f t="shared" si="470"/>
        <v>0</v>
      </c>
      <c r="Q441" s="11">
        <f t="shared" si="471"/>
        <v>0</v>
      </c>
      <c r="R441" s="11">
        <f t="shared" si="472"/>
        <v>0</v>
      </c>
      <c r="S441" s="11">
        <f t="shared" si="473"/>
        <v>0</v>
      </c>
      <c r="T441" s="11">
        <f t="shared" si="474"/>
        <v>0</v>
      </c>
      <c r="U441" s="11">
        <f t="shared" si="475"/>
        <v>0</v>
      </c>
      <c r="V441" s="11">
        <f t="shared" si="476"/>
        <v>0</v>
      </c>
      <c r="W441" s="11">
        <f t="shared" si="477"/>
        <v>0</v>
      </c>
      <c r="X441" s="11">
        <f t="shared" si="478"/>
        <v>0</v>
      </c>
      <c r="Y441" s="2">
        <f t="shared" si="479"/>
        <v>0</v>
      </c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 x14ac:dyDescent="0.2">
      <c r="A442" s="1">
        <f t="shared" si="427"/>
        <v>416</v>
      </c>
      <c r="B442" s="1"/>
      <c r="C442" s="3">
        <v>8810</v>
      </c>
      <c r="D442" s="1"/>
      <c r="E442" s="1"/>
      <c r="F442" s="1" t="s">
        <v>90</v>
      </c>
      <c r="G442" s="165">
        <v>10.6</v>
      </c>
      <c r="H442" s="11" t="str">
        <f t="shared" si="463"/>
        <v>Composite of Accts. 871-879 &amp; 886-893 - Comm</v>
      </c>
      <c r="I442" s="2">
        <f>'O and M Class.'!L114</f>
        <v>1270.3097804527579</v>
      </c>
      <c r="J442" s="11">
        <f t="shared" si="464"/>
        <v>384.66194907784171</v>
      </c>
      <c r="K442" s="11">
        <f t="shared" si="465"/>
        <v>260.67962805897935</v>
      </c>
      <c r="L442" s="11">
        <f t="shared" si="466"/>
        <v>12.878670068417094</v>
      </c>
      <c r="M442" s="11">
        <f t="shared" si="467"/>
        <v>288.32956526360908</v>
      </c>
      <c r="N442" s="11">
        <f t="shared" si="468"/>
        <v>323.75996798391066</v>
      </c>
      <c r="O442" s="11">
        <f t="shared" si="469"/>
        <v>0</v>
      </c>
      <c r="P442" s="11">
        <f t="shared" si="470"/>
        <v>0</v>
      </c>
      <c r="Q442" s="11">
        <f t="shared" si="471"/>
        <v>0</v>
      </c>
      <c r="R442" s="11">
        <f t="shared" si="472"/>
        <v>0</v>
      </c>
      <c r="S442" s="11">
        <f t="shared" si="473"/>
        <v>0</v>
      </c>
      <c r="T442" s="11">
        <f t="shared" si="474"/>
        <v>0</v>
      </c>
      <c r="U442" s="11">
        <f t="shared" si="475"/>
        <v>0</v>
      </c>
      <c r="V442" s="11">
        <f t="shared" si="476"/>
        <v>0</v>
      </c>
      <c r="W442" s="11">
        <f t="shared" si="477"/>
        <v>0</v>
      </c>
      <c r="X442" s="11">
        <f t="shared" si="478"/>
        <v>0</v>
      </c>
      <c r="Y442" s="2">
        <f t="shared" si="479"/>
        <v>0</v>
      </c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 x14ac:dyDescent="0.2">
      <c r="A443" s="1">
        <f t="shared" si="427"/>
        <v>417</v>
      </c>
      <c r="B443" s="1"/>
      <c r="C443" s="3"/>
      <c r="D443" s="1"/>
      <c r="E443" s="1" t="s">
        <v>79</v>
      </c>
      <c r="F443" s="1"/>
      <c r="G443" s="166"/>
      <c r="H443" s="2"/>
      <c r="I443" s="2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 x14ac:dyDescent="0.2">
      <c r="A444" s="1">
        <f t="shared" si="427"/>
        <v>418</v>
      </c>
      <c r="B444" s="1"/>
      <c r="C444" s="3">
        <v>8850</v>
      </c>
      <c r="D444" s="1"/>
      <c r="E444" s="1"/>
      <c r="F444" s="1" t="s">
        <v>189</v>
      </c>
      <c r="G444" s="165">
        <v>10.6</v>
      </c>
      <c r="H444" s="11" t="str">
        <f t="shared" si="463"/>
        <v>Composite of Accts. 871-879 &amp; 886-893 - Comm</v>
      </c>
      <c r="I444" s="2">
        <f>'O and M Class.'!L$116</f>
        <v>5.4555217232688618</v>
      </c>
      <c r="J444" s="11">
        <f t="shared" si="464"/>
        <v>1.6519841471748389</v>
      </c>
      <c r="K444" s="11">
        <f t="shared" si="465"/>
        <v>1.1195248557265576</v>
      </c>
      <c r="L444" s="11">
        <f t="shared" si="466"/>
        <v>5.5309236696595564E-2</v>
      </c>
      <c r="M444" s="11">
        <f t="shared" si="467"/>
        <v>1.2382713499975173</v>
      </c>
      <c r="N444" s="11">
        <f t="shared" si="468"/>
        <v>1.3904321336733521</v>
      </c>
      <c r="O444" s="11">
        <f t="shared" si="469"/>
        <v>0</v>
      </c>
      <c r="P444" s="11">
        <f t="shared" si="470"/>
        <v>0</v>
      </c>
      <c r="Q444" s="11">
        <f t="shared" si="471"/>
        <v>0</v>
      </c>
      <c r="R444" s="11">
        <f t="shared" si="472"/>
        <v>0</v>
      </c>
      <c r="S444" s="11">
        <f t="shared" si="473"/>
        <v>0</v>
      </c>
      <c r="T444" s="11">
        <f t="shared" si="474"/>
        <v>0</v>
      </c>
      <c r="U444" s="11">
        <f t="shared" si="475"/>
        <v>0</v>
      </c>
      <c r="V444" s="11">
        <f t="shared" si="476"/>
        <v>0</v>
      </c>
      <c r="W444" s="11">
        <f t="shared" si="477"/>
        <v>0</v>
      </c>
      <c r="X444" s="11">
        <f t="shared" si="478"/>
        <v>0</v>
      </c>
      <c r="Y444" s="2">
        <f t="shared" ref="Y444:Y454" si="480">SUM(J444:X444)-I444</f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 x14ac:dyDescent="0.2">
      <c r="A445" s="1">
        <f t="shared" si="427"/>
        <v>419</v>
      </c>
      <c r="B445" s="1"/>
      <c r="C445" s="3">
        <v>8860</v>
      </c>
      <c r="D445" s="1"/>
      <c r="E445" s="1"/>
      <c r="F445" s="1" t="s">
        <v>190</v>
      </c>
      <c r="G445" s="165">
        <v>12.6</v>
      </c>
      <c r="H445" s="11" t="str">
        <f t="shared" si="463"/>
        <v>Composite of Accts. 374-379 - Comm</v>
      </c>
      <c r="I445" s="2">
        <f>'O and M Class.'!L$117</f>
        <v>0</v>
      </c>
      <c r="J445" s="11">
        <f t="shared" si="464"/>
        <v>0</v>
      </c>
      <c r="K445" s="11">
        <f t="shared" si="465"/>
        <v>0</v>
      </c>
      <c r="L445" s="11">
        <f t="shared" si="466"/>
        <v>0</v>
      </c>
      <c r="M445" s="11">
        <f t="shared" si="467"/>
        <v>0</v>
      </c>
      <c r="N445" s="11">
        <f t="shared" si="468"/>
        <v>0</v>
      </c>
      <c r="O445" s="11">
        <f t="shared" si="469"/>
        <v>0</v>
      </c>
      <c r="P445" s="11">
        <f t="shared" si="470"/>
        <v>0</v>
      </c>
      <c r="Q445" s="11">
        <f t="shared" si="471"/>
        <v>0</v>
      </c>
      <c r="R445" s="11">
        <f t="shared" si="472"/>
        <v>0</v>
      </c>
      <c r="S445" s="11">
        <f t="shared" si="473"/>
        <v>0</v>
      </c>
      <c r="T445" s="11">
        <f t="shared" si="474"/>
        <v>0</v>
      </c>
      <c r="U445" s="11">
        <f t="shared" si="475"/>
        <v>0</v>
      </c>
      <c r="V445" s="11">
        <f t="shared" si="476"/>
        <v>0</v>
      </c>
      <c r="W445" s="11">
        <f t="shared" si="477"/>
        <v>0</v>
      </c>
      <c r="X445" s="11">
        <f t="shared" si="478"/>
        <v>0</v>
      </c>
      <c r="Y445" s="2">
        <f t="shared" si="480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 x14ac:dyDescent="0.2">
      <c r="A446" s="1">
        <f t="shared" si="427"/>
        <v>420</v>
      </c>
      <c r="B446" s="1"/>
      <c r="C446" s="3">
        <v>8870</v>
      </c>
      <c r="D446" s="1"/>
      <c r="E446" s="1"/>
      <c r="F446" s="1" t="s">
        <v>191</v>
      </c>
      <c r="G446" s="165">
        <v>12.6</v>
      </c>
      <c r="H446" s="11" t="str">
        <f t="shared" si="463"/>
        <v>Composite of Accts. 374-379 - Comm</v>
      </c>
      <c r="I446" s="2">
        <f>'O and M Class.'!L$118</f>
        <v>0</v>
      </c>
      <c r="J446" s="11">
        <f t="shared" si="464"/>
        <v>0</v>
      </c>
      <c r="K446" s="11">
        <f t="shared" si="465"/>
        <v>0</v>
      </c>
      <c r="L446" s="11">
        <f t="shared" si="466"/>
        <v>0</v>
      </c>
      <c r="M446" s="11">
        <f t="shared" si="467"/>
        <v>0</v>
      </c>
      <c r="N446" s="11">
        <f t="shared" si="468"/>
        <v>0</v>
      </c>
      <c r="O446" s="11">
        <f t="shared" si="469"/>
        <v>0</v>
      </c>
      <c r="P446" s="11">
        <f t="shared" si="470"/>
        <v>0</v>
      </c>
      <c r="Q446" s="11">
        <f t="shared" si="471"/>
        <v>0</v>
      </c>
      <c r="R446" s="11">
        <f t="shared" si="472"/>
        <v>0</v>
      </c>
      <c r="S446" s="11">
        <f t="shared" si="473"/>
        <v>0</v>
      </c>
      <c r="T446" s="11">
        <f t="shared" si="474"/>
        <v>0</v>
      </c>
      <c r="U446" s="11">
        <f t="shared" si="475"/>
        <v>0</v>
      </c>
      <c r="V446" s="11">
        <f t="shared" si="476"/>
        <v>0</v>
      </c>
      <c r="W446" s="11">
        <f t="shared" si="477"/>
        <v>0</v>
      </c>
      <c r="X446" s="11">
        <f t="shared" si="478"/>
        <v>0</v>
      </c>
      <c r="Y446" s="2">
        <f t="shared" si="480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 x14ac:dyDescent="0.2">
      <c r="A447" s="1">
        <f t="shared" si="427"/>
        <v>421</v>
      </c>
      <c r="B447" s="1"/>
      <c r="C447" s="3">
        <v>8890</v>
      </c>
      <c r="D447" s="1"/>
      <c r="E447" s="1"/>
      <c r="F447" s="1" t="s">
        <v>192</v>
      </c>
      <c r="G447" s="165">
        <v>1</v>
      </c>
      <c r="H447" s="11" t="str">
        <f t="shared" si="463"/>
        <v>Mcf</v>
      </c>
      <c r="I447" s="2">
        <f>'O and M Class.'!L$119</f>
        <v>0</v>
      </c>
      <c r="J447" s="11">
        <f t="shared" si="464"/>
        <v>0</v>
      </c>
      <c r="K447" s="11">
        <f t="shared" si="465"/>
        <v>0</v>
      </c>
      <c r="L447" s="11">
        <f t="shared" si="466"/>
        <v>0</v>
      </c>
      <c r="M447" s="11">
        <f t="shared" si="467"/>
        <v>0</v>
      </c>
      <c r="N447" s="11">
        <f t="shared" si="468"/>
        <v>0</v>
      </c>
      <c r="O447" s="11">
        <f t="shared" si="469"/>
        <v>0</v>
      </c>
      <c r="P447" s="11">
        <f t="shared" si="470"/>
        <v>0</v>
      </c>
      <c r="Q447" s="11">
        <f t="shared" si="471"/>
        <v>0</v>
      </c>
      <c r="R447" s="11">
        <f t="shared" si="472"/>
        <v>0</v>
      </c>
      <c r="S447" s="11">
        <f t="shared" si="473"/>
        <v>0</v>
      </c>
      <c r="T447" s="11">
        <f t="shared" si="474"/>
        <v>0</v>
      </c>
      <c r="U447" s="11">
        <f t="shared" si="475"/>
        <v>0</v>
      </c>
      <c r="V447" s="11">
        <f t="shared" si="476"/>
        <v>0</v>
      </c>
      <c r="W447" s="11">
        <f t="shared" si="477"/>
        <v>0</v>
      </c>
      <c r="X447" s="11">
        <f t="shared" si="478"/>
        <v>0</v>
      </c>
      <c r="Y447" s="2">
        <f t="shared" si="480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 x14ac:dyDescent="0.2">
      <c r="A448" s="1">
        <f t="shared" si="427"/>
        <v>422</v>
      </c>
      <c r="B448" s="1"/>
      <c r="C448" s="3">
        <v>8900</v>
      </c>
      <c r="D448" s="1"/>
      <c r="E448" s="1"/>
      <c r="F448" s="1" t="s">
        <v>193</v>
      </c>
      <c r="G448" s="165">
        <v>12.6</v>
      </c>
      <c r="H448" s="11" t="str">
        <f t="shared" si="463"/>
        <v>Composite of Accts. 374-379 - Comm</v>
      </c>
      <c r="I448" s="2">
        <f>'O and M Class.'!L$120</f>
        <v>0</v>
      </c>
      <c r="J448" s="11">
        <f t="shared" si="464"/>
        <v>0</v>
      </c>
      <c r="K448" s="11">
        <f t="shared" si="465"/>
        <v>0</v>
      </c>
      <c r="L448" s="11">
        <f t="shared" si="466"/>
        <v>0</v>
      </c>
      <c r="M448" s="11">
        <f t="shared" si="467"/>
        <v>0</v>
      </c>
      <c r="N448" s="11">
        <f t="shared" si="468"/>
        <v>0</v>
      </c>
      <c r="O448" s="11">
        <f t="shared" si="469"/>
        <v>0</v>
      </c>
      <c r="P448" s="11">
        <f t="shared" si="470"/>
        <v>0</v>
      </c>
      <c r="Q448" s="11">
        <f t="shared" si="471"/>
        <v>0</v>
      </c>
      <c r="R448" s="11">
        <f t="shared" si="472"/>
        <v>0</v>
      </c>
      <c r="S448" s="11">
        <f t="shared" si="473"/>
        <v>0</v>
      </c>
      <c r="T448" s="11">
        <f t="shared" si="474"/>
        <v>0</v>
      </c>
      <c r="U448" s="11">
        <f t="shared" si="475"/>
        <v>0</v>
      </c>
      <c r="V448" s="11">
        <f t="shared" si="476"/>
        <v>0</v>
      </c>
      <c r="W448" s="11">
        <f t="shared" si="477"/>
        <v>0</v>
      </c>
      <c r="X448" s="11">
        <f t="shared" si="478"/>
        <v>0</v>
      </c>
      <c r="Y448" s="2">
        <f t="shared" si="480"/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 x14ac:dyDescent="0.2">
      <c r="A449" s="1">
        <f t="shared" si="427"/>
        <v>423</v>
      </c>
      <c r="B449" s="1"/>
      <c r="C449" s="3">
        <v>8910</v>
      </c>
      <c r="D449" s="1"/>
      <c r="E449" s="1"/>
      <c r="F449" s="1" t="s">
        <v>194</v>
      </c>
      <c r="G449" s="165">
        <v>5</v>
      </c>
      <c r="H449" s="11" t="str">
        <f t="shared" si="463"/>
        <v>Direct to Transport</v>
      </c>
      <c r="I449" s="2">
        <f>'O and M Class.'!L$121</f>
        <v>0</v>
      </c>
      <c r="J449" s="11">
        <f t="shared" si="464"/>
        <v>0</v>
      </c>
      <c r="K449" s="11">
        <f t="shared" si="465"/>
        <v>0</v>
      </c>
      <c r="L449" s="11">
        <f t="shared" si="466"/>
        <v>0</v>
      </c>
      <c r="M449" s="11">
        <f t="shared" si="467"/>
        <v>0</v>
      </c>
      <c r="N449" s="11">
        <f t="shared" si="468"/>
        <v>0</v>
      </c>
      <c r="O449" s="11">
        <f t="shared" si="469"/>
        <v>0</v>
      </c>
      <c r="P449" s="11">
        <f t="shared" si="470"/>
        <v>0</v>
      </c>
      <c r="Q449" s="11">
        <f t="shared" si="471"/>
        <v>0</v>
      </c>
      <c r="R449" s="11">
        <f t="shared" si="472"/>
        <v>0</v>
      </c>
      <c r="S449" s="11">
        <f t="shared" si="473"/>
        <v>0</v>
      </c>
      <c r="T449" s="11">
        <f t="shared" si="474"/>
        <v>0</v>
      </c>
      <c r="U449" s="11">
        <f t="shared" si="475"/>
        <v>0</v>
      </c>
      <c r="V449" s="11">
        <f t="shared" si="476"/>
        <v>0</v>
      </c>
      <c r="W449" s="11">
        <f t="shared" si="477"/>
        <v>0</v>
      </c>
      <c r="X449" s="11">
        <f t="shared" si="478"/>
        <v>0</v>
      </c>
      <c r="Y449" s="2">
        <f t="shared" si="480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 x14ac:dyDescent="0.2">
      <c r="A450" s="1">
        <f t="shared" si="427"/>
        <v>424</v>
      </c>
      <c r="B450" s="1"/>
      <c r="C450" s="3">
        <v>8920</v>
      </c>
      <c r="D450" s="1"/>
      <c r="E450" s="1"/>
      <c r="F450" s="1" t="s">
        <v>195</v>
      </c>
      <c r="G450" s="165">
        <v>12.6</v>
      </c>
      <c r="H450" s="11" t="str">
        <f t="shared" si="463"/>
        <v>Composite of Accts. 374-379 - Comm</v>
      </c>
      <c r="I450" s="2">
        <f>'O and M Class.'!L$122</f>
        <v>0</v>
      </c>
      <c r="J450" s="11">
        <f t="shared" si="464"/>
        <v>0</v>
      </c>
      <c r="K450" s="11">
        <f t="shared" si="465"/>
        <v>0</v>
      </c>
      <c r="L450" s="11">
        <f t="shared" si="466"/>
        <v>0</v>
      </c>
      <c r="M450" s="11">
        <f t="shared" si="467"/>
        <v>0</v>
      </c>
      <c r="N450" s="11">
        <f t="shared" si="468"/>
        <v>0</v>
      </c>
      <c r="O450" s="11">
        <f t="shared" si="469"/>
        <v>0</v>
      </c>
      <c r="P450" s="11">
        <f t="shared" si="470"/>
        <v>0</v>
      </c>
      <c r="Q450" s="11">
        <f t="shared" si="471"/>
        <v>0</v>
      </c>
      <c r="R450" s="11">
        <f t="shared" si="472"/>
        <v>0</v>
      </c>
      <c r="S450" s="11">
        <f t="shared" si="473"/>
        <v>0</v>
      </c>
      <c r="T450" s="11">
        <f t="shared" si="474"/>
        <v>0</v>
      </c>
      <c r="U450" s="11">
        <f t="shared" si="475"/>
        <v>0</v>
      </c>
      <c r="V450" s="11">
        <f t="shared" si="476"/>
        <v>0</v>
      </c>
      <c r="W450" s="11">
        <f t="shared" si="477"/>
        <v>0</v>
      </c>
      <c r="X450" s="11">
        <f t="shared" si="478"/>
        <v>0</v>
      </c>
      <c r="Y450" s="2">
        <f t="shared" si="480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 x14ac:dyDescent="0.2">
      <c r="A451" s="1">
        <f t="shared" si="427"/>
        <v>425</v>
      </c>
      <c r="B451" s="1"/>
      <c r="C451" s="3">
        <v>8930</v>
      </c>
      <c r="D451" s="1"/>
      <c r="E451" s="1"/>
      <c r="F451" s="1" t="s">
        <v>196</v>
      </c>
      <c r="G451" s="165">
        <v>14.6</v>
      </c>
      <c r="H451" s="11" t="str">
        <f t="shared" si="463"/>
        <v>Account 380 - Comm</v>
      </c>
      <c r="I451" s="2">
        <f>'O and M Class.'!L$123</f>
        <v>0</v>
      </c>
      <c r="J451" s="11">
        <f t="shared" si="464"/>
        <v>0</v>
      </c>
      <c r="K451" s="11">
        <f t="shared" si="465"/>
        <v>0</v>
      </c>
      <c r="L451" s="11">
        <f t="shared" si="466"/>
        <v>0</v>
      </c>
      <c r="M451" s="11">
        <f t="shared" si="467"/>
        <v>0</v>
      </c>
      <c r="N451" s="11">
        <f t="shared" si="468"/>
        <v>0</v>
      </c>
      <c r="O451" s="11">
        <f t="shared" si="469"/>
        <v>0</v>
      </c>
      <c r="P451" s="11">
        <f t="shared" si="470"/>
        <v>0</v>
      </c>
      <c r="Q451" s="11">
        <f t="shared" si="471"/>
        <v>0</v>
      </c>
      <c r="R451" s="11">
        <f t="shared" si="472"/>
        <v>0</v>
      </c>
      <c r="S451" s="11">
        <f t="shared" si="473"/>
        <v>0</v>
      </c>
      <c r="T451" s="11">
        <f t="shared" si="474"/>
        <v>0</v>
      </c>
      <c r="U451" s="11">
        <f t="shared" si="475"/>
        <v>0</v>
      </c>
      <c r="V451" s="11">
        <f t="shared" si="476"/>
        <v>0</v>
      </c>
      <c r="W451" s="11">
        <f t="shared" si="477"/>
        <v>0</v>
      </c>
      <c r="X451" s="11">
        <f t="shared" si="478"/>
        <v>0</v>
      </c>
      <c r="Y451" s="2">
        <f t="shared" si="480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 x14ac:dyDescent="0.2">
      <c r="A452" s="1">
        <f>A451+1</f>
        <v>426</v>
      </c>
      <c r="B452" s="1"/>
      <c r="C452" s="3">
        <v>8940</v>
      </c>
      <c r="D452" s="1"/>
      <c r="E452" s="1"/>
      <c r="F452" s="1" t="s">
        <v>197</v>
      </c>
      <c r="G452" s="165">
        <v>13.6</v>
      </c>
      <c r="H452" s="11" t="str">
        <f t="shared" si="463"/>
        <v>Composite of Accts. 381-383 - Comm</v>
      </c>
      <c r="I452" s="2">
        <f>'O and M Class.'!L$124</f>
        <v>0</v>
      </c>
      <c r="J452" s="11">
        <f t="shared" si="464"/>
        <v>0</v>
      </c>
      <c r="K452" s="11">
        <f t="shared" si="465"/>
        <v>0</v>
      </c>
      <c r="L452" s="11">
        <f t="shared" si="466"/>
        <v>0</v>
      </c>
      <c r="M452" s="11">
        <f t="shared" si="467"/>
        <v>0</v>
      </c>
      <c r="N452" s="11">
        <f t="shared" si="468"/>
        <v>0</v>
      </c>
      <c r="O452" s="11">
        <f t="shared" si="469"/>
        <v>0</v>
      </c>
      <c r="P452" s="11">
        <f t="shared" si="470"/>
        <v>0</v>
      </c>
      <c r="Q452" s="11">
        <f t="shared" si="471"/>
        <v>0</v>
      </c>
      <c r="R452" s="11">
        <f t="shared" si="472"/>
        <v>0</v>
      </c>
      <c r="S452" s="11">
        <f t="shared" si="473"/>
        <v>0</v>
      </c>
      <c r="T452" s="11">
        <f t="shared" si="474"/>
        <v>0</v>
      </c>
      <c r="U452" s="11">
        <f t="shared" si="475"/>
        <v>0</v>
      </c>
      <c r="V452" s="11">
        <f t="shared" si="476"/>
        <v>0</v>
      </c>
      <c r="W452" s="11">
        <f t="shared" si="477"/>
        <v>0</v>
      </c>
      <c r="X452" s="11">
        <f t="shared" si="478"/>
        <v>0</v>
      </c>
      <c r="Y452" s="2">
        <f t="shared" si="480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 x14ac:dyDescent="0.2">
      <c r="A453" s="1">
        <f>A452+1</f>
        <v>427</v>
      </c>
      <c r="B453" s="1"/>
      <c r="C453" s="3" t="s">
        <v>394</v>
      </c>
      <c r="D453" s="1"/>
      <c r="E453" s="1"/>
      <c r="F453" s="1" t="s">
        <v>105</v>
      </c>
      <c r="G453" s="165">
        <v>10.6</v>
      </c>
      <c r="H453" s="11" t="str">
        <f t="shared" si="463"/>
        <v>Composite of Accts. 871-879 &amp; 886-893 - Comm</v>
      </c>
      <c r="I453" s="2">
        <f>'O and M Class.'!L$125</f>
        <v>20.152869350972328</v>
      </c>
      <c r="J453" s="11">
        <f t="shared" si="464"/>
        <v>6.1024815547693949</v>
      </c>
      <c r="K453" s="11">
        <f t="shared" si="465"/>
        <v>4.1355601346785376</v>
      </c>
      <c r="L453" s="11">
        <f t="shared" si="466"/>
        <v>0.20431406519643006</v>
      </c>
      <c r="M453" s="11">
        <f t="shared" si="467"/>
        <v>4.5742134306083599</v>
      </c>
      <c r="N453" s="11">
        <f t="shared" si="468"/>
        <v>5.1363001657196046</v>
      </c>
      <c r="O453" s="11">
        <f t="shared" si="469"/>
        <v>0</v>
      </c>
      <c r="P453" s="11">
        <f t="shared" si="470"/>
        <v>0</v>
      </c>
      <c r="Q453" s="11">
        <f t="shared" si="471"/>
        <v>0</v>
      </c>
      <c r="R453" s="11">
        <f t="shared" si="472"/>
        <v>0</v>
      </c>
      <c r="S453" s="11">
        <f t="shared" si="473"/>
        <v>0</v>
      </c>
      <c r="T453" s="11">
        <f t="shared" si="474"/>
        <v>0</v>
      </c>
      <c r="U453" s="11">
        <f t="shared" si="475"/>
        <v>0</v>
      </c>
      <c r="V453" s="11">
        <f t="shared" si="476"/>
        <v>0</v>
      </c>
      <c r="W453" s="11">
        <f t="shared" si="477"/>
        <v>0</v>
      </c>
      <c r="X453" s="11">
        <f t="shared" si="478"/>
        <v>0</v>
      </c>
      <c r="Y453" s="2">
        <f t="shared" si="480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 x14ac:dyDescent="0.2">
      <c r="A454" s="1">
        <f t="shared" si="427"/>
        <v>428</v>
      </c>
      <c r="B454" s="1"/>
      <c r="C454" s="3"/>
      <c r="D454" s="1" t="s">
        <v>25</v>
      </c>
      <c r="E454" s="1"/>
      <c r="G454" s="166"/>
      <c r="H454" s="11"/>
      <c r="I454" s="2">
        <f>'O and M Class.'!L$126</f>
        <v>25235.046733599058</v>
      </c>
      <c r="J454" s="2">
        <f t="shared" ref="J454:X454" si="481">SUM(J431:J453)</f>
        <v>7641.4134654280379</v>
      </c>
      <c r="K454" s="2">
        <f t="shared" si="481"/>
        <v>5178.4711869422672</v>
      </c>
      <c r="L454" s="2">
        <f t="shared" si="481"/>
        <v>255.83825775731324</v>
      </c>
      <c r="M454" s="2">
        <f t="shared" si="481"/>
        <v>5727.7446541521485</v>
      </c>
      <c r="N454" s="2">
        <f t="shared" si="481"/>
        <v>6431.5791693192905</v>
      </c>
      <c r="O454" s="2">
        <f t="shared" si="481"/>
        <v>0</v>
      </c>
      <c r="P454" s="2">
        <f t="shared" si="481"/>
        <v>0</v>
      </c>
      <c r="Q454" s="2">
        <f t="shared" si="481"/>
        <v>0</v>
      </c>
      <c r="R454" s="2">
        <f t="shared" si="481"/>
        <v>0</v>
      </c>
      <c r="S454" s="2">
        <f t="shared" si="481"/>
        <v>0</v>
      </c>
      <c r="T454" s="2">
        <f t="shared" si="481"/>
        <v>0</v>
      </c>
      <c r="U454" s="2">
        <f t="shared" si="481"/>
        <v>0</v>
      </c>
      <c r="V454" s="2">
        <f t="shared" si="481"/>
        <v>0</v>
      </c>
      <c r="W454" s="2">
        <f t="shared" si="481"/>
        <v>0</v>
      </c>
      <c r="X454" s="2">
        <f t="shared" si="481"/>
        <v>0</v>
      </c>
      <c r="Y454" s="2">
        <f t="shared" si="480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 x14ac:dyDescent="0.2">
      <c r="A455" s="1">
        <f t="shared" si="427"/>
        <v>429</v>
      </c>
      <c r="B455" s="1"/>
      <c r="C455" s="3"/>
      <c r="D455" s="1"/>
      <c r="E455" s="1"/>
      <c r="G455" s="166"/>
      <c r="H455" s="11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 x14ac:dyDescent="0.2">
      <c r="A456" s="1">
        <f t="shared" si="427"/>
        <v>430</v>
      </c>
      <c r="B456" s="1"/>
      <c r="C456" s="3"/>
      <c r="D456" s="1" t="s">
        <v>208</v>
      </c>
      <c r="E456" s="1"/>
      <c r="G456" s="166"/>
      <c r="H456" s="11"/>
      <c r="I456" s="2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 x14ac:dyDescent="0.2">
      <c r="A457" s="1">
        <f t="shared" si="427"/>
        <v>431</v>
      </c>
      <c r="B457" s="1"/>
      <c r="C457" s="3">
        <v>9010</v>
      </c>
      <c r="D457" s="1"/>
      <c r="E457" s="1" t="s">
        <v>113</v>
      </c>
      <c r="G457" s="165">
        <v>99</v>
      </c>
      <c r="H457" s="11" t="str">
        <f>VLOOKUP($G457,alloc,3)</f>
        <v>-</v>
      </c>
      <c r="I457" s="2">
        <f>'O and M Class.'!L$129</f>
        <v>0</v>
      </c>
      <c r="J457" s="11">
        <f>$I457*VLOOKUP($G457,alloc,6)</f>
        <v>0</v>
      </c>
      <c r="K457" s="11">
        <f>$I457*VLOOKUP($G457,alloc,7)</f>
        <v>0</v>
      </c>
      <c r="L457" s="11">
        <f>$I457*VLOOKUP($G457,alloc,8)</f>
        <v>0</v>
      </c>
      <c r="M457" s="11">
        <f>$I457*VLOOKUP($G457,alloc,9)</f>
        <v>0</v>
      </c>
      <c r="N457" s="11">
        <f>$I457*VLOOKUP($G457,alloc,10)</f>
        <v>0</v>
      </c>
      <c r="O457" s="11">
        <f>$I457*VLOOKUP($G457,alloc,11)</f>
        <v>0</v>
      </c>
      <c r="P457" s="11">
        <f>$I457*VLOOKUP($G457,alloc,12)</f>
        <v>0</v>
      </c>
      <c r="Q457" s="11">
        <f>$I457*VLOOKUP($G457,alloc,13)</f>
        <v>0</v>
      </c>
      <c r="R457" s="11">
        <f>$I457*VLOOKUP($G457,alloc,14)</f>
        <v>0</v>
      </c>
      <c r="S457" s="11">
        <f>$I457*VLOOKUP($G457,alloc,15)</f>
        <v>0</v>
      </c>
      <c r="T457" s="11">
        <f>$I457*VLOOKUP($G457,alloc,16)</f>
        <v>0</v>
      </c>
      <c r="U457" s="11">
        <f>$I457*VLOOKUP($G457,alloc,17)</f>
        <v>0</v>
      </c>
      <c r="V457" s="11">
        <f>$I457*VLOOKUP($G457,alloc,18)</f>
        <v>0</v>
      </c>
      <c r="W457" s="11">
        <f>$I457*VLOOKUP($G457,alloc,19)</f>
        <v>0</v>
      </c>
      <c r="X457" s="11">
        <f>$I457*VLOOKUP($G457,alloc,20)</f>
        <v>0</v>
      </c>
      <c r="Y457" s="2">
        <f t="shared" ref="Y457:Y462" si="482">SUM(J457:X457)-I457</f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 x14ac:dyDescent="0.2">
      <c r="A458" s="1">
        <f t="shared" si="427"/>
        <v>432</v>
      </c>
      <c r="B458" s="1"/>
      <c r="C458" s="3">
        <v>9020</v>
      </c>
      <c r="D458" s="1"/>
      <c r="E458" s="1" t="s">
        <v>205</v>
      </c>
      <c r="G458" s="165">
        <v>99</v>
      </c>
      <c r="H458" s="11" t="str">
        <f>VLOOKUP($G458,alloc,3)</f>
        <v>-</v>
      </c>
      <c r="I458" s="2">
        <f>'O and M Class.'!L$130</f>
        <v>0</v>
      </c>
      <c r="J458" s="11">
        <f>$I458*VLOOKUP($G458,alloc,6)</f>
        <v>0</v>
      </c>
      <c r="K458" s="11">
        <f>$I458*VLOOKUP($G458,alloc,7)</f>
        <v>0</v>
      </c>
      <c r="L458" s="11">
        <f>$I458*VLOOKUP($G458,alloc,8)</f>
        <v>0</v>
      </c>
      <c r="M458" s="11">
        <f>$I458*VLOOKUP($G458,alloc,9)</f>
        <v>0</v>
      </c>
      <c r="N458" s="11">
        <f>$I458*VLOOKUP($G458,alloc,10)</f>
        <v>0</v>
      </c>
      <c r="O458" s="11">
        <f>$I458*VLOOKUP($G458,alloc,11)</f>
        <v>0</v>
      </c>
      <c r="P458" s="11">
        <f>$I458*VLOOKUP($G458,alloc,12)</f>
        <v>0</v>
      </c>
      <c r="Q458" s="11">
        <f>$I458*VLOOKUP($G458,alloc,13)</f>
        <v>0</v>
      </c>
      <c r="R458" s="11">
        <f>$I458*VLOOKUP($G458,alloc,14)</f>
        <v>0</v>
      </c>
      <c r="S458" s="11">
        <f>$I458*VLOOKUP($G458,alloc,15)</f>
        <v>0</v>
      </c>
      <c r="T458" s="11">
        <f>$I458*VLOOKUP($G458,alloc,16)</f>
        <v>0</v>
      </c>
      <c r="U458" s="11">
        <f>$I458*VLOOKUP($G458,alloc,17)</f>
        <v>0</v>
      </c>
      <c r="V458" s="11">
        <f>$I458*VLOOKUP($G458,alloc,18)</f>
        <v>0</v>
      </c>
      <c r="W458" s="11">
        <f>$I458*VLOOKUP($G458,alloc,19)</f>
        <v>0</v>
      </c>
      <c r="X458" s="11">
        <f>$I458*VLOOKUP($G458,alloc,20)</f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 x14ac:dyDescent="0.2">
      <c r="A459" s="1">
        <f t="shared" si="427"/>
        <v>433</v>
      </c>
      <c r="B459" s="1"/>
      <c r="C459" s="3">
        <v>9030</v>
      </c>
      <c r="D459" s="1"/>
      <c r="E459" s="1" t="s">
        <v>206</v>
      </c>
      <c r="G459" s="165">
        <v>99</v>
      </c>
      <c r="H459" s="11" t="str">
        <f>VLOOKUP($G459,alloc,3)</f>
        <v>-</v>
      </c>
      <c r="I459" s="2">
        <f>'O and M Class.'!L$131</f>
        <v>0</v>
      </c>
      <c r="J459" s="11">
        <f>$I459*VLOOKUP($G459,alloc,6)</f>
        <v>0</v>
      </c>
      <c r="K459" s="11">
        <f>$I459*VLOOKUP($G459,alloc,7)</f>
        <v>0</v>
      </c>
      <c r="L459" s="11">
        <f>$I459*VLOOKUP($G459,alloc,8)</f>
        <v>0</v>
      </c>
      <c r="M459" s="11">
        <f>$I459*VLOOKUP($G459,alloc,9)</f>
        <v>0</v>
      </c>
      <c r="N459" s="11">
        <f>$I459*VLOOKUP($G459,alloc,10)</f>
        <v>0</v>
      </c>
      <c r="O459" s="11">
        <f>$I459*VLOOKUP($G459,alloc,11)</f>
        <v>0</v>
      </c>
      <c r="P459" s="11">
        <f>$I459*VLOOKUP($G459,alloc,12)</f>
        <v>0</v>
      </c>
      <c r="Q459" s="11">
        <f>$I459*VLOOKUP($G459,alloc,13)</f>
        <v>0</v>
      </c>
      <c r="R459" s="11">
        <f>$I459*VLOOKUP($G459,alloc,14)</f>
        <v>0</v>
      </c>
      <c r="S459" s="11">
        <f>$I459*VLOOKUP($G459,alloc,15)</f>
        <v>0</v>
      </c>
      <c r="T459" s="11">
        <f>$I459*VLOOKUP($G459,alloc,16)</f>
        <v>0</v>
      </c>
      <c r="U459" s="11">
        <f>$I459*VLOOKUP($G459,alloc,17)</f>
        <v>0</v>
      </c>
      <c r="V459" s="11">
        <f>$I459*VLOOKUP($G459,alloc,18)</f>
        <v>0</v>
      </c>
      <c r="W459" s="11">
        <f>$I459*VLOOKUP($G459,alloc,19)</f>
        <v>0</v>
      </c>
      <c r="X459" s="11">
        <f>$I459*VLOOKUP($G459,alloc,20)</f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 x14ac:dyDescent="0.2">
      <c r="A460" s="1">
        <f t="shared" si="427"/>
        <v>434</v>
      </c>
      <c r="B460" s="1"/>
      <c r="C460" s="3">
        <v>9040</v>
      </c>
      <c r="D460" s="1"/>
      <c r="E460" s="1" t="s">
        <v>114</v>
      </c>
      <c r="G460" s="165">
        <v>99</v>
      </c>
      <c r="H460" s="11" t="str">
        <f>VLOOKUP($G460,alloc,3)</f>
        <v>-</v>
      </c>
      <c r="I460" s="2">
        <f>'O and M Class.'!L$132</f>
        <v>0</v>
      </c>
      <c r="J460" s="11">
        <f>$I460*VLOOKUP($G460,alloc,6)</f>
        <v>0</v>
      </c>
      <c r="K460" s="11">
        <f>$I460*VLOOKUP($G460,alloc,7)</f>
        <v>0</v>
      </c>
      <c r="L460" s="11">
        <f>$I460*VLOOKUP($G460,alloc,8)</f>
        <v>0</v>
      </c>
      <c r="M460" s="11">
        <f>$I460*VLOOKUP($G460,alloc,9)</f>
        <v>0</v>
      </c>
      <c r="N460" s="11">
        <f>$I460*VLOOKUP($G460,alloc,10)</f>
        <v>0</v>
      </c>
      <c r="O460" s="11">
        <f>$I460*VLOOKUP($G460,alloc,11)</f>
        <v>0</v>
      </c>
      <c r="P460" s="11">
        <f>$I460*VLOOKUP($G460,alloc,12)</f>
        <v>0</v>
      </c>
      <c r="Q460" s="11">
        <f>$I460*VLOOKUP($G460,alloc,13)</f>
        <v>0</v>
      </c>
      <c r="R460" s="11">
        <f>$I460*VLOOKUP($G460,alloc,14)</f>
        <v>0</v>
      </c>
      <c r="S460" s="11">
        <f>$I460*VLOOKUP($G460,alloc,15)</f>
        <v>0</v>
      </c>
      <c r="T460" s="11">
        <f>$I460*VLOOKUP($G460,alloc,16)</f>
        <v>0</v>
      </c>
      <c r="U460" s="11">
        <f>$I460*VLOOKUP($G460,alloc,17)</f>
        <v>0</v>
      </c>
      <c r="V460" s="11">
        <f>$I460*VLOOKUP($G460,alloc,18)</f>
        <v>0</v>
      </c>
      <c r="W460" s="11">
        <f>$I460*VLOOKUP($G460,alloc,19)</f>
        <v>0</v>
      </c>
      <c r="X460" s="11">
        <f>$I460*VLOOKUP($G460,alloc,20)</f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 x14ac:dyDescent="0.2">
      <c r="A461" s="1">
        <f t="shared" si="427"/>
        <v>435</v>
      </c>
      <c r="B461" s="1"/>
      <c r="C461" s="3">
        <v>9050</v>
      </c>
      <c r="D461" s="1"/>
      <c r="E461" s="1" t="s">
        <v>207</v>
      </c>
      <c r="G461" s="165">
        <v>99</v>
      </c>
      <c r="H461" s="11" t="str">
        <f>VLOOKUP($G461,alloc,3)</f>
        <v>-</v>
      </c>
      <c r="I461" s="2">
        <f>'O and M Class.'!L$133</f>
        <v>0</v>
      </c>
      <c r="J461" s="11">
        <f>$I461*VLOOKUP($G461,alloc,6)</f>
        <v>0</v>
      </c>
      <c r="K461" s="11">
        <f>$I461*VLOOKUP($G461,alloc,7)</f>
        <v>0</v>
      </c>
      <c r="L461" s="11">
        <f>$I461*VLOOKUP($G461,alloc,8)</f>
        <v>0</v>
      </c>
      <c r="M461" s="11">
        <f>$I461*VLOOKUP($G461,alloc,9)</f>
        <v>0</v>
      </c>
      <c r="N461" s="11">
        <f>$I461*VLOOKUP($G461,alloc,10)</f>
        <v>0</v>
      </c>
      <c r="O461" s="11">
        <f>$I461*VLOOKUP($G461,alloc,11)</f>
        <v>0</v>
      </c>
      <c r="P461" s="11">
        <f>$I461*VLOOKUP($G461,alloc,12)</f>
        <v>0</v>
      </c>
      <c r="Q461" s="11">
        <f>$I461*VLOOKUP($G461,alloc,13)</f>
        <v>0</v>
      </c>
      <c r="R461" s="11">
        <f>$I461*VLOOKUP($G461,alloc,14)</f>
        <v>0</v>
      </c>
      <c r="S461" s="11">
        <f>$I461*VLOOKUP($G461,alloc,15)</f>
        <v>0</v>
      </c>
      <c r="T461" s="11">
        <f>$I461*VLOOKUP($G461,alloc,16)</f>
        <v>0</v>
      </c>
      <c r="U461" s="11">
        <f>$I461*VLOOKUP($G461,alloc,17)</f>
        <v>0</v>
      </c>
      <c r="V461" s="11">
        <f>$I461*VLOOKUP($G461,alloc,18)</f>
        <v>0</v>
      </c>
      <c r="W461" s="11">
        <f>$I461*VLOOKUP($G461,alloc,19)</f>
        <v>0</v>
      </c>
      <c r="X461" s="11">
        <f>$I461*VLOOKUP($G461,alloc,20)</f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 x14ac:dyDescent="0.2">
      <c r="A462" s="1">
        <f t="shared" si="427"/>
        <v>436</v>
      </c>
      <c r="B462" s="1"/>
      <c r="C462" s="3"/>
      <c r="D462" s="1" t="s">
        <v>209</v>
      </c>
      <c r="E462" s="1"/>
      <c r="G462" s="165"/>
      <c r="H462" s="11"/>
      <c r="I462" s="2">
        <f>'O and M Class.'!L$134</f>
        <v>0</v>
      </c>
      <c r="J462" s="11">
        <f t="shared" ref="J462:X462" si="483">SUM(J457:J461)</f>
        <v>0</v>
      </c>
      <c r="K462" s="11">
        <f t="shared" si="483"/>
        <v>0</v>
      </c>
      <c r="L462" s="11">
        <f t="shared" si="483"/>
        <v>0</v>
      </c>
      <c r="M462" s="11">
        <f t="shared" si="483"/>
        <v>0</v>
      </c>
      <c r="N462" s="11">
        <f t="shared" si="483"/>
        <v>0</v>
      </c>
      <c r="O462" s="11">
        <f t="shared" si="483"/>
        <v>0</v>
      </c>
      <c r="P462" s="11">
        <f t="shared" si="483"/>
        <v>0</v>
      </c>
      <c r="Q462" s="11">
        <f t="shared" si="483"/>
        <v>0</v>
      </c>
      <c r="R462" s="11">
        <f t="shared" si="483"/>
        <v>0</v>
      </c>
      <c r="S462" s="11">
        <f t="shared" si="483"/>
        <v>0</v>
      </c>
      <c r="T462" s="11">
        <f t="shared" si="483"/>
        <v>0</v>
      </c>
      <c r="U462" s="11">
        <f t="shared" si="483"/>
        <v>0</v>
      </c>
      <c r="V462" s="11">
        <f t="shared" si="483"/>
        <v>0</v>
      </c>
      <c r="W462" s="11">
        <f t="shared" si="483"/>
        <v>0</v>
      </c>
      <c r="X462" s="11">
        <f t="shared" si="483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 x14ac:dyDescent="0.2">
      <c r="A463" s="1">
        <f t="shared" si="427"/>
        <v>437</v>
      </c>
      <c r="B463" s="1"/>
      <c r="C463" s="3"/>
      <c r="D463" s="1"/>
      <c r="E463" s="1"/>
      <c r="G463" s="165"/>
      <c r="H463" s="11"/>
      <c r="I463" s="2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 x14ac:dyDescent="0.2">
      <c r="A464" s="1">
        <f t="shared" si="427"/>
        <v>438</v>
      </c>
      <c r="B464" s="1"/>
      <c r="C464" s="3"/>
      <c r="D464" s="1" t="s">
        <v>214</v>
      </c>
      <c r="E464" s="1"/>
      <c r="G464" s="165"/>
      <c r="H464" s="11"/>
      <c r="I464" s="2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 x14ac:dyDescent="0.2">
      <c r="A465" s="1">
        <f t="shared" ref="A465:A495" si="484">A464+1</f>
        <v>439</v>
      </c>
      <c r="B465" s="1"/>
      <c r="C465" s="3">
        <v>9070</v>
      </c>
      <c r="D465" s="1"/>
      <c r="E465" s="1" t="s">
        <v>113</v>
      </c>
      <c r="G465" s="165">
        <v>99</v>
      </c>
      <c r="H465" s="11" t="str">
        <f>VLOOKUP($G465,alloc,3)</f>
        <v>-</v>
      </c>
      <c r="I465" s="2">
        <f>'O and M Class.'!L$137</f>
        <v>0</v>
      </c>
      <c r="J465" s="11">
        <f>$I465*VLOOKUP($G465,alloc,6)</f>
        <v>0</v>
      </c>
      <c r="K465" s="11">
        <f>$I465*VLOOKUP($G465,alloc,7)</f>
        <v>0</v>
      </c>
      <c r="L465" s="11">
        <f>$I465*VLOOKUP($G465,alloc,8)</f>
        <v>0</v>
      </c>
      <c r="M465" s="11">
        <f>$I465*VLOOKUP($G465,alloc,9)</f>
        <v>0</v>
      </c>
      <c r="N465" s="11">
        <f>$I465*VLOOKUP($G465,alloc,10)</f>
        <v>0</v>
      </c>
      <c r="O465" s="11">
        <f>$I465*VLOOKUP($G465,alloc,11)</f>
        <v>0</v>
      </c>
      <c r="P465" s="11">
        <f>$I465*VLOOKUP($G465,alloc,12)</f>
        <v>0</v>
      </c>
      <c r="Q465" s="11">
        <f>$I465*VLOOKUP($G465,alloc,13)</f>
        <v>0</v>
      </c>
      <c r="R465" s="11">
        <f>$I465*VLOOKUP($G465,alloc,14)</f>
        <v>0</v>
      </c>
      <c r="S465" s="11">
        <f>$I465*VLOOKUP($G465,alloc,15)</f>
        <v>0</v>
      </c>
      <c r="T465" s="11">
        <f>$I465*VLOOKUP($G465,alloc,16)</f>
        <v>0</v>
      </c>
      <c r="U465" s="11">
        <f>$I465*VLOOKUP($G465,alloc,17)</f>
        <v>0</v>
      </c>
      <c r="V465" s="11">
        <f>$I465*VLOOKUP($G465,alloc,18)</f>
        <v>0</v>
      </c>
      <c r="W465" s="11">
        <f>$I465*VLOOKUP($G465,alloc,19)</f>
        <v>0</v>
      </c>
      <c r="X465" s="11">
        <f>$I465*VLOOKUP($G465,alloc,20)</f>
        <v>0</v>
      </c>
      <c r="Y465" s="2">
        <f>SUM(J465:X465)-I465</f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 x14ac:dyDescent="0.2">
      <c r="A466" s="1">
        <f t="shared" si="484"/>
        <v>440</v>
      </c>
      <c r="B466" s="1"/>
      <c r="C466" s="3">
        <v>9080</v>
      </c>
      <c r="D466" s="1"/>
      <c r="E466" s="1" t="s">
        <v>210</v>
      </c>
      <c r="G466" s="165">
        <v>99</v>
      </c>
      <c r="H466" s="11" t="str">
        <f>VLOOKUP($G466,alloc,3)</f>
        <v>-</v>
      </c>
      <c r="I466" s="2">
        <f>'O and M Class.'!L$138</f>
        <v>0</v>
      </c>
      <c r="J466" s="11">
        <f>$I466*VLOOKUP($G466,alloc,6)</f>
        <v>0</v>
      </c>
      <c r="K466" s="11">
        <f>$I466*VLOOKUP($G466,alloc,7)</f>
        <v>0</v>
      </c>
      <c r="L466" s="11">
        <f>$I466*VLOOKUP($G466,alloc,8)</f>
        <v>0</v>
      </c>
      <c r="M466" s="11">
        <f>$I466*VLOOKUP($G466,alloc,9)</f>
        <v>0</v>
      </c>
      <c r="N466" s="11">
        <f>$I466*VLOOKUP($G466,alloc,10)</f>
        <v>0</v>
      </c>
      <c r="O466" s="11">
        <f>$I466*VLOOKUP($G466,alloc,11)</f>
        <v>0</v>
      </c>
      <c r="P466" s="11">
        <f>$I466*VLOOKUP($G466,alloc,12)</f>
        <v>0</v>
      </c>
      <c r="Q466" s="11">
        <f>$I466*VLOOKUP($G466,alloc,13)</f>
        <v>0</v>
      </c>
      <c r="R466" s="11">
        <f>$I466*VLOOKUP($G466,alloc,14)</f>
        <v>0</v>
      </c>
      <c r="S466" s="11">
        <f>$I466*VLOOKUP($G466,alloc,15)</f>
        <v>0</v>
      </c>
      <c r="T466" s="11">
        <f>$I466*VLOOKUP($G466,alloc,16)</f>
        <v>0</v>
      </c>
      <c r="U466" s="11">
        <f>$I466*VLOOKUP($G466,alloc,17)</f>
        <v>0</v>
      </c>
      <c r="V466" s="11">
        <f>$I466*VLOOKUP($G466,alloc,18)</f>
        <v>0</v>
      </c>
      <c r="W466" s="11">
        <f>$I466*VLOOKUP($G466,alloc,19)</f>
        <v>0</v>
      </c>
      <c r="X466" s="11">
        <f>$I466*VLOOKUP($G466,alloc,20)</f>
        <v>0</v>
      </c>
      <c r="Y466" s="2">
        <f>SUM(J466:X466)-I466</f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 x14ac:dyDescent="0.2">
      <c r="A467" s="1">
        <f t="shared" si="484"/>
        <v>441</v>
      </c>
      <c r="B467" s="1"/>
      <c r="C467" s="3">
        <v>9090</v>
      </c>
      <c r="D467" s="1"/>
      <c r="E467" s="1" t="s">
        <v>211</v>
      </c>
      <c r="G467" s="165">
        <v>99</v>
      </c>
      <c r="H467" s="11" t="str">
        <f>VLOOKUP($G467,alloc,3)</f>
        <v>-</v>
      </c>
      <c r="I467" s="2">
        <f>'O and M Class.'!L$139</f>
        <v>0</v>
      </c>
      <c r="J467" s="11">
        <f>$I467*VLOOKUP($G467,alloc,6)</f>
        <v>0</v>
      </c>
      <c r="K467" s="11">
        <f>$I467*VLOOKUP($G467,alloc,7)</f>
        <v>0</v>
      </c>
      <c r="L467" s="11">
        <f>$I467*VLOOKUP($G467,alloc,8)</f>
        <v>0</v>
      </c>
      <c r="M467" s="11">
        <f>$I467*VLOOKUP($G467,alloc,9)</f>
        <v>0</v>
      </c>
      <c r="N467" s="11">
        <f>$I467*VLOOKUP($G467,alloc,10)</f>
        <v>0</v>
      </c>
      <c r="O467" s="11">
        <f>$I467*VLOOKUP($G467,alloc,11)</f>
        <v>0</v>
      </c>
      <c r="P467" s="11">
        <f>$I467*VLOOKUP($G467,alloc,12)</f>
        <v>0</v>
      </c>
      <c r="Q467" s="11">
        <f>$I467*VLOOKUP($G467,alloc,13)</f>
        <v>0</v>
      </c>
      <c r="R467" s="11">
        <f>$I467*VLOOKUP($G467,alloc,14)</f>
        <v>0</v>
      </c>
      <c r="S467" s="11">
        <f>$I467*VLOOKUP($G467,alloc,15)</f>
        <v>0</v>
      </c>
      <c r="T467" s="11">
        <f>$I467*VLOOKUP($G467,alloc,16)</f>
        <v>0</v>
      </c>
      <c r="U467" s="11">
        <f>$I467*VLOOKUP($G467,alloc,17)</f>
        <v>0</v>
      </c>
      <c r="V467" s="11">
        <f>$I467*VLOOKUP($G467,alloc,18)</f>
        <v>0</v>
      </c>
      <c r="W467" s="11">
        <f>$I467*VLOOKUP($G467,alloc,19)</f>
        <v>0</v>
      </c>
      <c r="X467" s="11">
        <f>$I467*VLOOKUP($G467,alloc,20)</f>
        <v>0</v>
      </c>
      <c r="Y467" s="2">
        <f>SUM(J467:X467)-I467</f>
        <v>0</v>
      </c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 x14ac:dyDescent="0.2">
      <c r="A468" s="1">
        <f t="shared" si="484"/>
        <v>442</v>
      </c>
      <c r="B468" s="1"/>
      <c r="C468" s="3">
        <v>9100</v>
      </c>
      <c r="D468" s="1"/>
      <c r="E468" s="1" t="s">
        <v>212</v>
      </c>
      <c r="G468" s="165">
        <v>99</v>
      </c>
      <c r="H468" s="11" t="str">
        <f>VLOOKUP($G468,alloc,3)</f>
        <v>-</v>
      </c>
      <c r="I468" s="2">
        <f>'O and M Class.'!L$140</f>
        <v>0</v>
      </c>
      <c r="J468" s="11">
        <f>$I468*VLOOKUP($G468,alloc,6)</f>
        <v>0</v>
      </c>
      <c r="K468" s="11">
        <f>$I468*VLOOKUP($G468,alloc,7)</f>
        <v>0</v>
      </c>
      <c r="L468" s="11">
        <f>$I468*VLOOKUP($G468,alloc,8)</f>
        <v>0</v>
      </c>
      <c r="M468" s="11">
        <f>$I468*VLOOKUP($G468,alloc,9)</f>
        <v>0</v>
      </c>
      <c r="N468" s="11">
        <f>$I468*VLOOKUP($G468,alloc,10)</f>
        <v>0</v>
      </c>
      <c r="O468" s="11">
        <f>$I468*VLOOKUP($G468,alloc,11)</f>
        <v>0</v>
      </c>
      <c r="P468" s="11">
        <f>$I468*VLOOKUP($G468,alloc,12)</f>
        <v>0</v>
      </c>
      <c r="Q468" s="11">
        <f>$I468*VLOOKUP($G468,alloc,13)</f>
        <v>0</v>
      </c>
      <c r="R468" s="11">
        <f>$I468*VLOOKUP($G468,alloc,14)</f>
        <v>0</v>
      </c>
      <c r="S468" s="11">
        <f>$I468*VLOOKUP($G468,alloc,15)</f>
        <v>0</v>
      </c>
      <c r="T468" s="11">
        <f>$I468*VLOOKUP($G468,alloc,16)</f>
        <v>0</v>
      </c>
      <c r="U468" s="11">
        <f>$I468*VLOOKUP($G468,alloc,17)</f>
        <v>0</v>
      </c>
      <c r="V468" s="11">
        <f>$I468*VLOOKUP($G468,alloc,18)</f>
        <v>0</v>
      </c>
      <c r="W468" s="11">
        <f>$I468*VLOOKUP($G468,alloc,19)</f>
        <v>0</v>
      </c>
      <c r="X468" s="11">
        <f>$I468*VLOOKUP($G468,alloc,20)</f>
        <v>0</v>
      </c>
      <c r="Y468" s="2">
        <f>SUM(J468:X468)-I468</f>
        <v>0</v>
      </c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 x14ac:dyDescent="0.2">
      <c r="A469" s="1">
        <f t="shared" si="484"/>
        <v>443</v>
      </c>
      <c r="B469" s="1"/>
      <c r="C469" s="3"/>
      <c r="D469" s="1" t="s">
        <v>213</v>
      </c>
      <c r="E469" s="1"/>
      <c r="G469" s="165"/>
      <c r="H469" s="11"/>
      <c r="I469" s="2">
        <f>'O and M Class.'!L$141</f>
        <v>0</v>
      </c>
      <c r="J469" s="11">
        <f t="shared" ref="J469:X469" si="485">SUM(J465:J468)</f>
        <v>0</v>
      </c>
      <c r="K469" s="11">
        <f t="shared" si="485"/>
        <v>0</v>
      </c>
      <c r="L469" s="11">
        <f t="shared" si="485"/>
        <v>0</v>
      </c>
      <c r="M469" s="11">
        <f t="shared" si="485"/>
        <v>0</v>
      </c>
      <c r="N469" s="11">
        <f t="shared" si="485"/>
        <v>0</v>
      </c>
      <c r="O469" s="11">
        <f t="shared" si="485"/>
        <v>0</v>
      </c>
      <c r="P469" s="11">
        <f t="shared" si="485"/>
        <v>0</v>
      </c>
      <c r="Q469" s="11">
        <f t="shared" si="485"/>
        <v>0</v>
      </c>
      <c r="R469" s="11">
        <f t="shared" si="485"/>
        <v>0</v>
      </c>
      <c r="S469" s="11">
        <f t="shared" si="485"/>
        <v>0</v>
      </c>
      <c r="T469" s="11">
        <f t="shared" si="485"/>
        <v>0</v>
      </c>
      <c r="U469" s="11">
        <f t="shared" si="485"/>
        <v>0</v>
      </c>
      <c r="V469" s="11">
        <f t="shared" si="485"/>
        <v>0</v>
      </c>
      <c r="W469" s="11">
        <f t="shared" si="485"/>
        <v>0</v>
      </c>
      <c r="X469" s="11">
        <f t="shared" si="485"/>
        <v>0</v>
      </c>
      <c r="Y469" s="2">
        <f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 x14ac:dyDescent="0.2">
      <c r="A470" s="1">
        <f t="shared" si="484"/>
        <v>444</v>
      </c>
      <c r="B470" s="1"/>
      <c r="C470" s="3"/>
      <c r="D470" s="1"/>
      <c r="E470" s="1"/>
      <c r="G470" s="165"/>
      <c r="H470" s="11"/>
      <c r="I470" s="2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 x14ac:dyDescent="0.2">
      <c r="A471" s="1">
        <f t="shared" si="484"/>
        <v>445</v>
      </c>
      <c r="B471" s="1"/>
      <c r="C471" s="3"/>
      <c r="D471" s="1" t="s">
        <v>219</v>
      </c>
      <c r="E471" s="1"/>
      <c r="G471" s="165"/>
      <c r="H471" s="11"/>
      <c r="I471" s="2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 x14ac:dyDescent="0.2">
      <c r="A472" s="1">
        <f t="shared" si="484"/>
        <v>446</v>
      </c>
      <c r="B472" s="1"/>
      <c r="C472" s="3">
        <v>9110</v>
      </c>
      <c r="D472" s="1"/>
      <c r="E472" s="1" t="s">
        <v>113</v>
      </c>
      <c r="G472" s="165">
        <v>99</v>
      </c>
      <c r="H472" s="11" t="str">
        <f>VLOOKUP($G472,alloc,3)</f>
        <v>-</v>
      </c>
      <c r="I472" s="2">
        <f>'O and M Class.'!L$144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>SUM(J472:X472)-I472</f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 x14ac:dyDescent="0.2">
      <c r="A473" s="1">
        <f t="shared" si="484"/>
        <v>447</v>
      </c>
      <c r="B473" s="1"/>
      <c r="C473" s="3">
        <v>9120</v>
      </c>
      <c r="D473" s="1"/>
      <c r="E473" s="1" t="s">
        <v>215</v>
      </c>
      <c r="G473" s="165">
        <v>99</v>
      </c>
      <c r="H473" s="11" t="str">
        <f>VLOOKUP($G473,alloc,3)</f>
        <v>-</v>
      </c>
      <c r="I473" s="2">
        <f>'O and M Class.'!L$145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>SUM(J473:X473)-I473</f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 x14ac:dyDescent="0.2">
      <c r="A474" s="1">
        <f t="shared" si="484"/>
        <v>448</v>
      </c>
      <c r="B474" s="1"/>
      <c r="C474" s="3">
        <v>9130</v>
      </c>
      <c r="D474" s="1"/>
      <c r="E474" s="1" t="s">
        <v>216</v>
      </c>
      <c r="G474" s="165">
        <v>99</v>
      </c>
      <c r="H474" s="11" t="str">
        <f>VLOOKUP($G474,alloc,3)</f>
        <v>-</v>
      </c>
      <c r="I474" s="2">
        <f>'O and M Class.'!L$146</f>
        <v>0</v>
      </c>
      <c r="J474" s="11">
        <f>$I474*VLOOKUP($G474,alloc,6)</f>
        <v>0</v>
      </c>
      <c r="K474" s="11">
        <f>$I474*VLOOKUP($G474,alloc,7)</f>
        <v>0</v>
      </c>
      <c r="L474" s="11">
        <f>$I474*VLOOKUP($G474,alloc,8)</f>
        <v>0</v>
      </c>
      <c r="M474" s="11">
        <f>$I474*VLOOKUP($G474,alloc,9)</f>
        <v>0</v>
      </c>
      <c r="N474" s="11">
        <f>$I474*VLOOKUP($G474,alloc,10)</f>
        <v>0</v>
      </c>
      <c r="O474" s="11">
        <f>$I474*VLOOKUP($G474,alloc,11)</f>
        <v>0</v>
      </c>
      <c r="P474" s="11">
        <f>$I474*VLOOKUP($G474,alloc,12)</f>
        <v>0</v>
      </c>
      <c r="Q474" s="11">
        <f>$I474*VLOOKUP($G474,alloc,13)</f>
        <v>0</v>
      </c>
      <c r="R474" s="11">
        <f>$I474*VLOOKUP($G474,alloc,14)</f>
        <v>0</v>
      </c>
      <c r="S474" s="11">
        <f>$I474*VLOOKUP($G474,alloc,15)</f>
        <v>0</v>
      </c>
      <c r="T474" s="11">
        <f>$I474*VLOOKUP($G474,alloc,16)</f>
        <v>0</v>
      </c>
      <c r="U474" s="11">
        <f>$I474*VLOOKUP($G474,alloc,17)</f>
        <v>0</v>
      </c>
      <c r="V474" s="11">
        <f>$I474*VLOOKUP($G474,alloc,18)</f>
        <v>0</v>
      </c>
      <c r="W474" s="11">
        <f>$I474*VLOOKUP($G474,alloc,19)</f>
        <v>0</v>
      </c>
      <c r="X474" s="11">
        <f>$I474*VLOOKUP($G474,alloc,20)</f>
        <v>0</v>
      </c>
      <c r="Y474" s="2">
        <f>SUM(J474:X474)-I474</f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 x14ac:dyDescent="0.2">
      <c r="A475" s="1">
        <f t="shared" si="484"/>
        <v>449</v>
      </c>
      <c r="B475" s="1"/>
      <c r="C475" s="3">
        <v>9160</v>
      </c>
      <c r="D475" s="1"/>
      <c r="E475" s="1" t="s">
        <v>217</v>
      </c>
      <c r="G475" s="165">
        <v>99</v>
      </c>
      <c r="H475" s="11" t="str">
        <f>VLOOKUP($G475,alloc,3)</f>
        <v>-</v>
      </c>
      <c r="I475" s="2">
        <f>'O and M Class.'!L$147</f>
        <v>0</v>
      </c>
      <c r="J475" s="11">
        <f>$I475*VLOOKUP($G475,alloc,6)</f>
        <v>0</v>
      </c>
      <c r="K475" s="11">
        <f>$I475*VLOOKUP($G475,alloc,7)</f>
        <v>0</v>
      </c>
      <c r="L475" s="11">
        <f>$I475*VLOOKUP($G475,alloc,8)</f>
        <v>0</v>
      </c>
      <c r="M475" s="11">
        <f>$I475*VLOOKUP($G475,alloc,9)</f>
        <v>0</v>
      </c>
      <c r="N475" s="11">
        <f>$I475*VLOOKUP($G475,alloc,10)</f>
        <v>0</v>
      </c>
      <c r="O475" s="11">
        <f>$I475*VLOOKUP($G475,alloc,11)</f>
        <v>0</v>
      </c>
      <c r="P475" s="11">
        <f>$I475*VLOOKUP($G475,alloc,12)</f>
        <v>0</v>
      </c>
      <c r="Q475" s="11">
        <f>$I475*VLOOKUP($G475,alloc,13)</f>
        <v>0</v>
      </c>
      <c r="R475" s="11">
        <f>$I475*VLOOKUP($G475,alloc,14)</f>
        <v>0</v>
      </c>
      <c r="S475" s="11">
        <f>$I475*VLOOKUP($G475,alloc,15)</f>
        <v>0</v>
      </c>
      <c r="T475" s="11">
        <f>$I475*VLOOKUP($G475,alloc,16)</f>
        <v>0</v>
      </c>
      <c r="U475" s="11">
        <f>$I475*VLOOKUP($G475,alloc,17)</f>
        <v>0</v>
      </c>
      <c r="V475" s="11">
        <f>$I475*VLOOKUP($G475,alloc,18)</f>
        <v>0</v>
      </c>
      <c r="W475" s="11">
        <f>$I475*VLOOKUP($G475,alloc,19)</f>
        <v>0</v>
      </c>
      <c r="X475" s="11">
        <f>$I475*VLOOKUP($G475,alloc,20)</f>
        <v>0</v>
      </c>
      <c r="Y475" s="2">
        <f>SUM(J475:X475)-I475</f>
        <v>0</v>
      </c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 x14ac:dyDescent="0.2">
      <c r="A476" s="1">
        <f t="shared" si="484"/>
        <v>450</v>
      </c>
      <c r="B476" s="1"/>
      <c r="C476" s="3"/>
      <c r="D476" s="1" t="s">
        <v>218</v>
      </c>
      <c r="E476" s="1"/>
      <c r="G476" s="165"/>
      <c r="H476" s="11"/>
      <c r="I476" s="2">
        <f>'O and M Class.'!L$148</f>
        <v>0</v>
      </c>
      <c r="J476" s="11">
        <f t="shared" ref="J476:X476" si="486">SUM(J472:J475)</f>
        <v>0</v>
      </c>
      <c r="K476" s="11">
        <f t="shared" si="486"/>
        <v>0</v>
      </c>
      <c r="L476" s="11">
        <f t="shared" si="486"/>
        <v>0</v>
      </c>
      <c r="M476" s="11">
        <f t="shared" si="486"/>
        <v>0</v>
      </c>
      <c r="N476" s="11">
        <f t="shared" si="486"/>
        <v>0</v>
      </c>
      <c r="O476" s="11">
        <f t="shared" si="486"/>
        <v>0</v>
      </c>
      <c r="P476" s="11">
        <f t="shared" si="486"/>
        <v>0</v>
      </c>
      <c r="Q476" s="11">
        <f t="shared" si="486"/>
        <v>0</v>
      </c>
      <c r="R476" s="11">
        <f t="shared" si="486"/>
        <v>0</v>
      </c>
      <c r="S476" s="11">
        <f t="shared" si="486"/>
        <v>0</v>
      </c>
      <c r="T476" s="11">
        <f t="shared" si="486"/>
        <v>0</v>
      </c>
      <c r="U476" s="11">
        <f t="shared" si="486"/>
        <v>0</v>
      </c>
      <c r="V476" s="11">
        <f t="shared" si="486"/>
        <v>0</v>
      </c>
      <c r="W476" s="11">
        <f t="shared" si="486"/>
        <v>0</v>
      </c>
      <c r="X476" s="11">
        <f t="shared" si="486"/>
        <v>0</v>
      </c>
      <c r="Y476" s="2">
        <f>SUM(J476:X476)-I476</f>
        <v>0</v>
      </c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 x14ac:dyDescent="0.2">
      <c r="A477" s="1">
        <f t="shared" si="484"/>
        <v>451</v>
      </c>
      <c r="B477" s="1"/>
      <c r="C477" s="3"/>
      <c r="D477" s="1"/>
      <c r="E477" s="1"/>
      <c r="G477" s="166"/>
      <c r="H477" s="11"/>
      <c r="I477" s="2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 x14ac:dyDescent="0.2">
      <c r="A478" s="1">
        <f t="shared" si="484"/>
        <v>452</v>
      </c>
      <c r="B478" s="1"/>
      <c r="C478" s="3"/>
      <c r="D478" s="1" t="s">
        <v>31</v>
      </c>
      <c r="E478" s="1"/>
      <c r="G478" s="166"/>
      <c r="H478" s="1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 x14ac:dyDescent="0.2">
      <c r="A479" s="1">
        <f t="shared" si="484"/>
        <v>453</v>
      </c>
      <c r="B479" s="1"/>
      <c r="C479" s="3"/>
      <c r="D479" s="1"/>
      <c r="E479" s="1" t="s">
        <v>70</v>
      </c>
      <c r="G479" s="166"/>
      <c r="H479" s="2"/>
      <c r="I479" s="2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 x14ac:dyDescent="0.2">
      <c r="A480" s="1">
        <f t="shared" si="484"/>
        <v>454</v>
      </c>
      <c r="B480" s="1"/>
      <c r="C480" s="3">
        <v>9200</v>
      </c>
      <c r="D480" s="1"/>
      <c r="F480" s="1" t="s">
        <v>198</v>
      </c>
      <c r="G480" s="165">
        <v>17.600000000000001</v>
      </c>
      <c r="H480" s="11" t="str">
        <f t="shared" ref="H480:H492" si="487">VLOOKUP($G480,alloc,3)</f>
        <v>Composite of Accts. 870-902, 905-916, 924 &amp; 928-930.1 - Comm</v>
      </c>
      <c r="I480" s="2">
        <f>'O and M Class.'!L$152</f>
        <v>-2191.4957639845857</v>
      </c>
      <c r="J480" s="11">
        <f t="shared" ref="J480:J492" si="488">$I480*VLOOKUP($G480,alloc,6)</f>
        <v>-663.84808117077341</v>
      </c>
      <c r="K480" s="11">
        <f t="shared" ref="K480:K492" si="489">$I480*VLOOKUP($G480,alloc,7)</f>
        <v>-449.80862767040429</v>
      </c>
      <c r="L480" s="11">
        <f t="shared" ref="L480:L492" si="490">$I480*VLOOKUP($G480,alloc,8)</f>
        <v>-22.226390522393732</v>
      </c>
      <c r="M480" s="11">
        <f t="shared" ref="M480:M492" si="491">$I480*VLOOKUP($G480,alloc,9)</f>
        <v>-497.27865183397574</v>
      </c>
      <c r="N480" s="11">
        <f t="shared" ref="N480:N492" si="492">$I480*VLOOKUP($G480,alloc,10)</f>
        <v>-558.33401278703855</v>
      </c>
      <c r="O480" s="11">
        <f t="shared" ref="O480:O492" si="493">$I480*VLOOKUP($G480,alloc,11)</f>
        <v>0</v>
      </c>
      <c r="P480" s="11">
        <f t="shared" ref="P480:P492" si="494">$I480*VLOOKUP($G480,alloc,12)</f>
        <v>0</v>
      </c>
      <c r="Q480" s="11">
        <f t="shared" ref="Q480:Q492" si="495">$I480*VLOOKUP($G480,alloc,13)</f>
        <v>0</v>
      </c>
      <c r="R480" s="11">
        <f t="shared" ref="R480:R492" si="496">$I480*VLOOKUP($G480,alloc,14)</f>
        <v>0</v>
      </c>
      <c r="S480" s="11">
        <f t="shared" ref="S480:S492" si="497">$I480*VLOOKUP($G480,alloc,15)</f>
        <v>0</v>
      </c>
      <c r="T480" s="11">
        <f t="shared" ref="T480:T492" si="498">$I480*VLOOKUP($G480,alloc,16)</f>
        <v>0</v>
      </c>
      <c r="U480" s="11">
        <f t="shared" ref="U480:U492" si="499">$I480*VLOOKUP($G480,alloc,17)</f>
        <v>0</v>
      </c>
      <c r="V480" s="11">
        <f t="shared" ref="V480:V492" si="500">$I480*VLOOKUP($G480,alloc,18)</f>
        <v>0</v>
      </c>
      <c r="W480" s="11">
        <f t="shared" ref="W480:W492" si="501">$I480*VLOOKUP($G480,alloc,19)</f>
        <v>0</v>
      </c>
      <c r="X480" s="11">
        <f t="shared" ref="X480:X492" si="502">$I480*VLOOKUP($G480,alloc,20)</f>
        <v>0</v>
      </c>
      <c r="Y480" s="2">
        <f t="shared" ref="Y480:Y492" si="503"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 x14ac:dyDescent="0.2">
      <c r="A481" s="1">
        <f t="shared" si="484"/>
        <v>455</v>
      </c>
      <c r="B481" s="1"/>
      <c r="C481" s="3">
        <v>9210</v>
      </c>
      <c r="D481" s="1"/>
      <c r="F481" s="1" t="s">
        <v>106</v>
      </c>
      <c r="G481" s="165">
        <v>17.600000000000001</v>
      </c>
      <c r="H481" s="11" t="str">
        <f t="shared" si="487"/>
        <v>Composite of Accts. 870-902, 905-916, 924 &amp; 928-930.1 - Comm</v>
      </c>
      <c r="I481" s="2">
        <f>'O and M Class.'!L$153</f>
        <v>46.258034446171166</v>
      </c>
      <c r="J481" s="11">
        <f t="shared" si="488"/>
        <v>14.01248768557431</v>
      </c>
      <c r="K481" s="11">
        <f t="shared" si="489"/>
        <v>9.4945485795193605</v>
      </c>
      <c r="L481" s="11">
        <f t="shared" si="490"/>
        <v>0.46915406148426997</v>
      </c>
      <c r="M481" s="11">
        <f t="shared" si="491"/>
        <v>10.496544590192238</v>
      </c>
      <c r="N481" s="11">
        <f t="shared" si="492"/>
        <v>11.785299529400991</v>
      </c>
      <c r="O481" s="11">
        <f t="shared" si="493"/>
        <v>0</v>
      </c>
      <c r="P481" s="11">
        <f t="shared" si="494"/>
        <v>0</v>
      </c>
      <c r="Q481" s="11">
        <f t="shared" si="495"/>
        <v>0</v>
      </c>
      <c r="R481" s="11">
        <f t="shared" si="496"/>
        <v>0</v>
      </c>
      <c r="S481" s="11">
        <f t="shared" si="497"/>
        <v>0</v>
      </c>
      <c r="T481" s="11">
        <f t="shared" si="498"/>
        <v>0</v>
      </c>
      <c r="U481" s="11">
        <f t="shared" si="499"/>
        <v>0</v>
      </c>
      <c r="V481" s="11">
        <f t="shared" si="500"/>
        <v>0</v>
      </c>
      <c r="W481" s="11">
        <f t="shared" si="501"/>
        <v>0</v>
      </c>
      <c r="X481" s="11">
        <f t="shared" si="502"/>
        <v>0</v>
      </c>
      <c r="Y481" s="2">
        <f t="shared" si="503"/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 x14ac:dyDescent="0.2">
      <c r="A482" s="1">
        <f t="shared" si="484"/>
        <v>456</v>
      </c>
      <c r="B482" s="1"/>
      <c r="C482" s="3">
        <v>9220</v>
      </c>
      <c r="D482" s="1"/>
      <c r="F482" s="159" t="s">
        <v>199</v>
      </c>
      <c r="G482" s="165">
        <v>99</v>
      </c>
      <c r="H482" s="11" t="str">
        <f t="shared" si="487"/>
        <v>-</v>
      </c>
      <c r="I482" s="2">
        <f>'O and M Class.'!L$154</f>
        <v>0</v>
      </c>
      <c r="J482" s="11">
        <f t="shared" si="488"/>
        <v>0</v>
      </c>
      <c r="K482" s="11">
        <f t="shared" si="489"/>
        <v>0</v>
      </c>
      <c r="L482" s="11">
        <f t="shared" si="490"/>
        <v>0</v>
      </c>
      <c r="M482" s="11">
        <f t="shared" si="491"/>
        <v>0</v>
      </c>
      <c r="N482" s="11">
        <f t="shared" si="492"/>
        <v>0</v>
      </c>
      <c r="O482" s="11">
        <f t="shared" si="493"/>
        <v>0</v>
      </c>
      <c r="P482" s="11">
        <f t="shared" si="494"/>
        <v>0</v>
      </c>
      <c r="Q482" s="11">
        <f t="shared" si="495"/>
        <v>0</v>
      </c>
      <c r="R482" s="11">
        <f t="shared" si="496"/>
        <v>0</v>
      </c>
      <c r="S482" s="11">
        <f t="shared" si="497"/>
        <v>0</v>
      </c>
      <c r="T482" s="11">
        <f t="shared" si="498"/>
        <v>0</v>
      </c>
      <c r="U482" s="11">
        <f t="shared" si="499"/>
        <v>0</v>
      </c>
      <c r="V482" s="11">
        <f t="shared" si="500"/>
        <v>0</v>
      </c>
      <c r="W482" s="11">
        <f t="shared" si="501"/>
        <v>0</v>
      </c>
      <c r="X482" s="11">
        <f t="shared" si="502"/>
        <v>0</v>
      </c>
      <c r="Y482" s="2">
        <f t="shared" si="503"/>
        <v>0</v>
      </c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 x14ac:dyDescent="0.2">
      <c r="A483" s="1">
        <f t="shared" si="484"/>
        <v>457</v>
      </c>
      <c r="B483" s="1"/>
      <c r="C483" s="3">
        <v>9220</v>
      </c>
      <c r="D483" s="1"/>
      <c r="F483" s="159" t="s">
        <v>200</v>
      </c>
      <c r="G483" s="165">
        <v>17.600000000000001</v>
      </c>
      <c r="H483" s="11" t="str">
        <f t="shared" si="487"/>
        <v>Composite of Accts. 870-902, 905-916, 924 &amp; 928-930.1 - Comm</v>
      </c>
      <c r="I483" s="2">
        <f>'O and M Class.'!L$155</f>
        <v>38073.527826955462</v>
      </c>
      <c r="J483" s="11">
        <f t="shared" si="488"/>
        <v>11533.236252015959</v>
      </c>
      <c r="K483" s="11">
        <f t="shared" si="489"/>
        <v>7814.6632012081054</v>
      </c>
      <c r="L483" s="11">
        <f t="shared" si="490"/>
        <v>386.14589722432567</v>
      </c>
      <c r="M483" s="11">
        <f t="shared" si="491"/>
        <v>8639.3744854552879</v>
      </c>
      <c r="N483" s="11">
        <f t="shared" si="492"/>
        <v>9700.1079910517874</v>
      </c>
      <c r="O483" s="11">
        <f t="shared" si="493"/>
        <v>0</v>
      </c>
      <c r="P483" s="11">
        <f t="shared" si="494"/>
        <v>0</v>
      </c>
      <c r="Q483" s="11">
        <f t="shared" si="495"/>
        <v>0</v>
      </c>
      <c r="R483" s="11">
        <f t="shared" si="496"/>
        <v>0</v>
      </c>
      <c r="S483" s="11">
        <f t="shared" si="497"/>
        <v>0</v>
      </c>
      <c r="T483" s="11">
        <f t="shared" si="498"/>
        <v>0</v>
      </c>
      <c r="U483" s="11">
        <f t="shared" si="499"/>
        <v>0</v>
      </c>
      <c r="V483" s="11">
        <f t="shared" si="500"/>
        <v>0</v>
      </c>
      <c r="W483" s="11">
        <f t="shared" si="501"/>
        <v>0</v>
      </c>
      <c r="X483" s="11">
        <f t="shared" si="502"/>
        <v>0</v>
      </c>
      <c r="Y483" s="2">
        <f t="shared" si="503"/>
        <v>0</v>
      </c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 x14ac:dyDescent="0.2">
      <c r="A484" s="1">
        <f t="shared" si="484"/>
        <v>458</v>
      </c>
      <c r="B484" s="1"/>
      <c r="C484" s="3">
        <v>9230</v>
      </c>
      <c r="D484" s="1"/>
      <c r="F484" s="1" t="s">
        <v>107</v>
      </c>
      <c r="G484" s="165">
        <v>17.600000000000001</v>
      </c>
      <c r="H484" s="11" t="str">
        <f t="shared" si="487"/>
        <v>Composite of Accts. 870-902, 905-916, 924 &amp; 928-930.1 - Comm</v>
      </c>
      <c r="I484" s="2">
        <f>'O and M Class.'!L$156</f>
        <v>892.03858720483947</v>
      </c>
      <c r="J484" s="11">
        <f t="shared" si="488"/>
        <v>270.21640387272294</v>
      </c>
      <c r="K484" s="11">
        <f t="shared" si="489"/>
        <v>183.09259791134934</v>
      </c>
      <c r="L484" s="11">
        <f t="shared" si="490"/>
        <v>9.0471532393975433</v>
      </c>
      <c r="M484" s="11">
        <f t="shared" si="491"/>
        <v>202.41505975926088</v>
      </c>
      <c r="N484" s="11">
        <f t="shared" si="492"/>
        <v>227.26737242210879</v>
      </c>
      <c r="O484" s="11">
        <f t="shared" si="493"/>
        <v>0</v>
      </c>
      <c r="P484" s="11">
        <f t="shared" si="494"/>
        <v>0</v>
      </c>
      <c r="Q484" s="11">
        <f t="shared" si="495"/>
        <v>0</v>
      </c>
      <c r="R484" s="11">
        <f t="shared" si="496"/>
        <v>0</v>
      </c>
      <c r="S484" s="11">
        <f t="shared" si="497"/>
        <v>0</v>
      </c>
      <c r="T484" s="11">
        <f t="shared" si="498"/>
        <v>0</v>
      </c>
      <c r="U484" s="11">
        <f t="shared" si="499"/>
        <v>0</v>
      </c>
      <c r="V484" s="11">
        <f t="shared" si="500"/>
        <v>0</v>
      </c>
      <c r="W484" s="11">
        <f t="shared" si="501"/>
        <v>0</v>
      </c>
      <c r="X484" s="11">
        <f t="shared" si="502"/>
        <v>0</v>
      </c>
      <c r="Y484" s="2">
        <f t="shared" si="503"/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 x14ac:dyDescent="0.2">
      <c r="A485" s="1">
        <f t="shared" si="484"/>
        <v>459</v>
      </c>
      <c r="B485" s="1"/>
      <c r="C485" s="3">
        <v>9240</v>
      </c>
      <c r="D485" s="1"/>
      <c r="F485" s="1" t="s">
        <v>102</v>
      </c>
      <c r="G485" s="165">
        <v>9.6</v>
      </c>
      <c r="H485" s="11" t="str">
        <f t="shared" si="487"/>
        <v>Allocated Net Plant - Comm</v>
      </c>
      <c r="I485" s="2">
        <f>'O and M Class.'!L$157</f>
        <v>36.83858952796345</v>
      </c>
      <c r="J485" s="11">
        <f t="shared" si="488"/>
        <v>13.948162477762436</v>
      </c>
      <c r="K485" s="11">
        <f t="shared" si="489"/>
        <v>8.6308109968681119</v>
      </c>
      <c r="L485" s="11">
        <f t="shared" si="490"/>
        <v>0.47197640334124868</v>
      </c>
      <c r="M485" s="11">
        <f t="shared" si="491"/>
        <v>6.7720486945727227</v>
      </c>
      <c r="N485" s="11">
        <f t="shared" si="492"/>
        <v>7.0155909554189373</v>
      </c>
      <c r="O485" s="11">
        <f t="shared" si="493"/>
        <v>0</v>
      </c>
      <c r="P485" s="11">
        <f t="shared" si="494"/>
        <v>0</v>
      </c>
      <c r="Q485" s="11">
        <f t="shared" si="495"/>
        <v>0</v>
      </c>
      <c r="R485" s="11">
        <f t="shared" si="496"/>
        <v>0</v>
      </c>
      <c r="S485" s="11">
        <f t="shared" si="497"/>
        <v>0</v>
      </c>
      <c r="T485" s="11">
        <f t="shared" si="498"/>
        <v>0</v>
      </c>
      <c r="U485" s="11">
        <f t="shared" si="499"/>
        <v>0</v>
      </c>
      <c r="V485" s="11">
        <f t="shared" si="500"/>
        <v>0</v>
      </c>
      <c r="W485" s="11">
        <f t="shared" si="501"/>
        <v>0</v>
      </c>
      <c r="X485" s="11">
        <f t="shared" si="502"/>
        <v>0</v>
      </c>
      <c r="Y485" s="2">
        <f t="shared" si="503"/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 x14ac:dyDescent="0.2">
      <c r="A486" s="1">
        <f t="shared" si="484"/>
        <v>460</v>
      </c>
      <c r="B486" s="1"/>
      <c r="C486" s="3">
        <v>9250</v>
      </c>
      <c r="D486" s="1"/>
      <c r="F486" s="1" t="s">
        <v>103</v>
      </c>
      <c r="G486" s="165">
        <v>17.600000000000001</v>
      </c>
      <c r="H486" s="11" t="str">
        <f t="shared" si="487"/>
        <v>Composite of Accts. 870-902, 905-916, 924 &amp; 928-930.1 - Comm</v>
      </c>
      <c r="I486" s="2">
        <f>'O and M Class.'!L$158</f>
        <v>194.350302311664</v>
      </c>
      <c r="J486" s="11">
        <f t="shared" si="488"/>
        <v>58.872609924636549</v>
      </c>
      <c r="K486" s="11">
        <f t="shared" si="489"/>
        <v>39.890765114320644</v>
      </c>
      <c r="L486" s="11">
        <f t="shared" si="490"/>
        <v>1.9711220930996554</v>
      </c>
      <c r="M486" s="11">
        <f t="shared" si="491"/>
        <v>44.10059006518329</v>
      </c>
      <c r="N486" s="11">
        <f t="shared" si="492"/>
        <v>49.51521511442386</v>
      </c>
      <c r="O486" s="11">
        <f t="shared" si="493"/>
        <v>0</v>
      </c>
      <c r="P486" s="11">
        <f t="shared" si="494"/>
        <v>0</v>
      </c>
      <c r="Q486" s="11">
        <f t="shared" si="495"/>
        <v>0</v>
      </c>
      <c r="R486" s="11">
        <f t="shared" si="496"/>
        <v>0</v>
      </c>
      <c r="S486" s="11">
        <f t="shared" si="497"/>
        <v>0</v>
      </c>
      <c r="T486" s="11">
        <f t="shared" si="498"/>
        <v>0</v>
      </c>
      <c r="U486" s="11">
        <f t="shared" si="499"/>
        <v>0</v>
      </c>
      <c r="V486" s="11">
        <f t="shared" si="500"/>
        <v>0</v>
      </c>
      <c r="W486" s="11">
        <f t="shared" si="501"/>
        <v>0</v>
      </c>
      <c r="X486" s="11">
        <f t="shared" si="502"/>
        <v>0</v>
      </c>
      <c r="Y486" s="2">
        <f t="shared" si="503"/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 x14ac:dyDescent="0.2">
      <c r="A487" s="1">
        <f t="shared" si="484"/>
        <v>461</v>
      </c>
      <c r="B487" s="1"/>
      <c r="C487" s="3">
        <v>9260</v>
      </c>
      <c r="D487" s="1"/>
      <c r="F487" s="1" t="s">
        <v>201</v>
      </c>
      <c r="G487" s="165">
        <v>17.600000000000001</v>
      </c>
      <c r="H487" s="11" t="str">
        <f t="shared" si="487"/>
        <v>Composite of Accts. 870-902, 905-916, 924 &amp; 928-930.1 - Comm</v>
      </c>
      <c r="I487" s="2">
        <f>'O and M Class.'!L$159</f>
        <v>2843.7864033998439</v>
      </c>
      <c r="J487" s="11">
        <f t="shared" si="488"/>
        <v>861.44001653192333</v>
      </c>
      <c r="K487" s="11">
        <f t="shared" si="489"/>
        <v>583.69250834200363</v>
      </c>
      <c r="L487" s="11">
        <f t="shared" si="490"/>
        <v>28.84199376653827</v>
      </c>
      <c r="M487" s="11">
        <f t="shared" si="491"/>
        <v>645.29181029090591</v>
      </c>
      <c r="N487" s="11">
        <f t="shared" si="492"/>
        <v>724.5200744684729</v>
      </c>
      <c r="O487" s="11">
        <f t="shared" si="493"/>
        <v>0</v>
      </c>
      <c r="P487" s="11">
        <f t="shared" si="494"/>
        <v>0</v>
      </c>
      <c r="Q487" s="11">
        <f t="shared" si="495"/>
        <v>0</v>
      </c>
      <c r="R487" s="11">
        <f t="shared" si="496"/>
        <v>0</v>
      </c>
      <c r="S487" s="11">
        <f t="shared" si="497"/>
        <v>0</v>
      </c>
      <c r="T487" s="11">
        <f t="shared" si="498"/>
        <v>0</v>
      </c>
      <c r="U487" s="11">
        <f t="shared" si="499"/>
        <v>0</v>
      </c>
      <c r="V487" s="11">
        <f t="shared" si="500"/>
        <v>0</v>
      </c>
      <c r="W487" s="11">
        <f t="shared" si="501"/>
        <v>0</v>
      </c>
      <c r="X487" s="11">
        <f t="shared" si="502"/>
        <v>0</v>
      </c>
      <c r="Y487" s="2">
        <f t="shared" si="503"/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 x14ac:dyDescent="0.2">
      <c r="A488" s="1">
        <f t="shared" si="484"/>
        <v>462</v>
      </c>
      <c r="B488" s="1"/>
      <c r="C488" s="3">
        <v>9270</v>
      </c>
      <c r="D488" s="1"/>
      <c r="F488" s="67" t="s">
        <v>395</v>
      </c>
      <c r="G488" s="165">
        <v>99</v>
      </c>
      <c r="H488" s="11" t="str">
        <f t="shared" si="487"/>
        <v>-</v>
      </c>
      <c r="I488" s="2">
        <f>'O and M Class.'!L$160</f>
        <v>0</v>
      </c>
      <c r="J488" s="11">
        <f t="shared" si="488"/>
        <v>0</v>
      </c>
      <c r="K488" s="11">
        <f t="shared" si="489"/>
        <v>0</v>
      </c>
      <c r="L488" s="11">
        <f t="shared" si="490"/>
        <v>0</v>
      </c>
      <c r="M488" s="11">
        <f t="shared" si="491"/>
        <v>0</v>
      </c>
      <c r="N488" s="11">
        <f t="shared" si="492"/>
        <v>0</v>
      </c>
      <c r="O488" s="11">
        <f t="shared" si="493"/>
        <v>0</v>
      </c>
      <c r="P488" s="11">
        <f t="shared" si="494"/>
        <v>0</v>
      </c>
      <c r="Q488" s="11">
        <f t="shared" si="495"/>
        <v>0</v>
      </c>
      <c r="R488" s="11">
        <f t="shared" si="496"/>
        <v>0</v>
      </c>
      <c r="S488" s="11">
        <f t="shared" si="497"/>
        <v>0</v>
      </c>
      <c r="T488" s="11">
        <f t="shared" si="498"/>
        <v>0</v>
      </c>
      <c r="U488" s="11">
        <f t="shared" si="499"/>
        <v>0</v>
      </c>
      <c r="V488" s="11">
        <f t="shared" si="500"/>
        <v>0</v>
      </c>
      <c r="W488" s="11">
        <f t="shared" si="501"/>
        <v>0</v>
      </c>
      <c r="X488" s="11">
        <f t="shared" si="502"/>
        <v>0</v>
      </c>
      <c r="Y488" s="2">
        <f t="shared" si="503"/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 x14ac:dyDescent="0.2">
      <c r="A489" s="1">
        <f t="shared" si="484"/>
        <v>463</v>
      </c>
      <c r="B489" s="1"/>
      <c r="C489" s="3">
        <v>9280</v>
      </c>
      <c r="D489" s="1"/>
      <c r="F489" s="1" t="s">
        <v>202</v>
      </c>
      <c r="G489" s="165">
        <v>99</v>
      </c>
      <c r="H489" s="11" t="str">
        <f t="shared" si="487"/>
        <v>-</v>
      </c>
      <c r="I489" s="2">
        <f>'O and M Class.'!L$161</f>
        <v>0</v>
      </c>
      <c r="J489" s="11">
        <f t="shared" si="488"/>
        <v>0</v>
      </c>
      <c r="K489" s="11">
        <f t="shared" si="489"/>
        <v>0</v>
      </c>
      <c r="L489" s="11">
        <f t="shared" si="490"/>
        <v>0</v>
      </c>
      <c r="M489" s="11">
        <f t="shared" si="491"/>
        <v>0</v>
      </c>
      <c r="N489" s="11">
        <f t="shared" si="492"/>
        <v>0</v>
      </c>
      <c r="O489" s="11">
        <f t="shared" si="493"/>
        <v>0</v>
      </c>
      <c r="P489" s="11">
        <f t="shared" si="494"/>
        <v>0</v>
      </c>
      <c r="Q489" s="11">
        <f t="shared" si="495"/>
        <v>0</v>
      </c>
      <c r="R489" s="11">
        <f t="shared" si="496"/>
        <v>0</v>
      </c>
      <c r="S489" s="11">
        <f t="shared" si="497"/>
        <v>0</v>
      </c>
      <c r="T489" s="11">
        <f t="shared" si="498"/>
        <v>0</v>
      </c>
      <c r="U489" s="11">
        <f t="shared" si="499"/>
        <v>0</v>
      </c>
      <c r="V489" s="11">
        <f t="shared" si="500"/>
        <v>0</v>
      </c>
      <c r="W489" s="11">
        <f t="shared" si="501"/>
        <v>0</v>
      </c>
      <c r="X489" s="11">
        <f t="shared" si="502"/>
        <v>0</v>
      </c>
      <c r="Y489" s="2">
        <f t="shared" si="503"/>
        <v>0</v>
      </c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 x14ac:dyDescent="0.2">
      <c r="A490" s="1">
        <f t="shared" si="484"/>
        <v>464</v>
      </c>
      <c r="B490" s="1"/>
      <c r="C490" s="21">
        <v>930.1</v>
      </c>
      <c r="D490" s="1"/>
      <c r="F490" s="1" t="s">
        <v>203</v>
      </c>
      <c r="G490" s="165">
        <v>99</v>
      </c>
      <c r="H490" s="11" t="str">
        <f t="shared" si="487"/>
        <v>-</v>
      </c>
      <c r="I490" s="2">
        <f>'O and M Class.'!L$162</f>
        <v>0</v>
      </c>
      <c r="J490" s="11">
        <f t="shared" si="488"/>
        <v>0</v>
      </c>
      <c r="K490" s="11">
        <f t="shared" si="489"/>
        <v>0</v>
      </c>
      <c r="L490" s="11">
        <f t="shared" si="490"/>
        <v>0</v>
      </c>
      <c r="M490" s="11">
        <f t="shared" si="491"/>
        <v>0</v>
      </c>
      <c r="N490" s="11">
        <f t="shared" si="492"/>
        <v>0</v>
      </c>
      <c r="O490" s="11">
        <f t="shared" si="493"/>
        <v>0</v>
      </c>
      <c r="P490" s="11">
        <f t="shared" si="494"/>
        <v>0</v>
      </c>
      <c r="Q490" s="11">
        <f t="shared" si="495"/>
        <v>0</v>
      </c>
      <c r="R490" s="11">
        <f t="shared" si="496"/>
        <v>0</v>
      </c>
      <c r="S490" s="11">
        <f t="shared" si="497"/>
        <v>0</v>
      </c>
      <c r="T490" s="11">
        <f t="shared" si="498"/>
        <v>0</v>
      </c>
      <c r="U490" s="11">
        <f t="shared" si="499"/>
        <v>0</v>
      </c>
      <c r="V490" s="11">
        <f t="shared" si="500"/>
        <v>0</v>
      </c>
      <c r="W490" s="11">
        <f t="shared" si="501"/>
        <v>0</v>
      </c>
      <c r="X490" s="11">
        <f t="shared" si="502"/>
        <v>0</v>
      </c>
      <c r="Y490" s="2">
        <f t="shared" si="503"/>
        <v>0</v>
      </c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 x14ac:dyDescent="0.2">
      <c r="A491" s="1">
        <f t="shared" si="484"/>
        <v>465</v>
      </c>
      <c r="B491" s="1"/>
      <c r="C491" s="21">
        <v>930.2</v>
      </c>
      <c r="D491" s="1"/>
      <c r="F491" s="1" t="s">
        <v>204</v>
      </c>
      <c r="G491" s="165">
        <v>17.600000000000001</v>
      </c>
      <c r="H491" s="11" t="str">
        <f t="shared" si="487"/>
        <v>Composite of Accts. 870-902, 905-916, 924 &amp; 928-930.1 - Comm</v>
      </c>
      <c r="I491" s="2">
        <f>'O and M Class.'!L$163</f>
        <v>-111.14599365200404</v>
      </c>
      <c r="J491" s="11">
        <f t="shared" si="488"/>
        <v>-33.668353746460092</v>
      </c>
      <c r="K491" s="11">
        <f t="shared" si="489"/>
        <v>-22.812924258074471</v>
      </c>
      <c r="L491" s="11">
        <f t="shared" si="490"/>
        <v>-1.1272548642381552</v>
      </c>
      <c r="M491" s="11">
        <f t="shared" si="491"/>
        <v>-25.220459372243145</v>
      </c>
      <c r="N491" s="11">
        <f t="shared" si="492"/>
        <v>-28.31700141098818</v>
      </c>
      <c r="O491" s="11">
        <f t="shared" si="493"/>
        <v>0</v>
      </c>
      <c r="P491" s="11">
        <f t="shared" si="494"/>
        <v>0</v>
      </c>
      <c r="Q491" s="11">
        <f t="shared" si="495"/>
        <v>0</v>
      </c>
      <c r="R491" s="11">
        <f t="shared" si="496"/>
        <v>0</v>
      </c>
      <c r="S491" s="11">
        <f t="shared" si="497"/>
        <v>0</v>
      </c>
      <c r="T491" s="11">
        <f t="shared" si="498"/>
        <v>0</v>
      </c>
      <c r="U491" s="11">
        <f t="shared" si="499"/>
        <v>0</v>
      </c>
      <c r="V491" s="11">
        <f t="shared" si="500"/>
        <v>0</v>
      </c>
      <c r="W491" s="11">
        <f t="shared" si="501"/>
        <v>0</v>
      </c>
      <c r="X491" s="11">
        <f t="shared" si="502"/>
        <v>0</v>
      </c>
      <c r="Y491" s="2">
        <f t="shared" si="503"/>
        <v>0</v>
      </c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 x14ac:dyDescent="0.2">
      <c r="A492" s="1">
        <f t="shared" si="484"/>
        <v>466</v>
      </c>
      <c r="B492" s="1"/>
      <c r="C492" s="3">
        <v>9310</v>
      </c>
      <c r="D492" s="1"/>
      <c r="F492" s="1" t="s">
        <v>90</v>
      </c>
      <c r="G492" s="165">
        <v>17.600000000000001</v>
      </c>
      <c r="H492" s="11" t="str">
        <f t="shared" si="487"/>
        <v>Composite of Accts. 870-902, 905-916, 924 &amp; 928-930.1 - Comm</v>
      </c>
      <c r="I492" s="2">
        <f>'O and M Class.'!L$164</f>
        <v>-21.730043973529813</v>
      </c>
      <c r="J492" s="11">
        <f t="shared" si="488"/>
        <v>-6.582466748352684</v>
      </c>
      <c r="K492" s="11">
        <f t="shared" si="489"/>
        <v>-4.4601323988777439</v>
      </c>
      <c r="L492" s="11">
        <f t="shared" si="490"/>
        <v>-0.22038849052863568</v>
      </c>
      <c r="M492" s="11">
        <f t="shared" si="491"/>
        <v>-4.93082722268311</v>
      </c>
      <c r="N492" s="11">
        <f t="shared" si="492"/>
        <v>-5.5362291130876411</v>
      </c>
      <c r="O492" s="11">
        <f t="shared" si="493"/>
        <v>0</v>
      </c>
      <c r="P492" s="11">
        <f t="shared" si="494"/>
        <v>0</v>
      </c>
      <c r="Q492" s="11">
        <f t="shared" si="495"/>
        <v>0</v>
      </c>
      <c r="R492" s="11">
        <f t="shared" si="496"/>
        <v>0</v>
      </c>
      <c r="S492" s="11">
        <f t="shared" si="497"/>
        <v>0</v>
      </c>
      <c r="T492" s="11">
        <f t="shared" si="498"/>
        <v>0</v>
      </c>
      <c r="U492" s="11">
        <f t="shared" si="499"/>
        <v>0</v>
      </c>
      <c r="V492" s="11">
        <f t="shared" si="500"/>
        <v>0</v>
      </c>
      <c r="W492" s="11">
        <f t="shared" si="501"/>
        <v>0</v>
      </c>
      <c r="X492" s="11">
        <f t="shared" si="502"/>
        <v>0</v>
      </c>
      <c r="Y492" s="2">
        <f t="shared" si="503"/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 x14ac:dyDescent="0.2">
      <c r="A493" s="1">
        <f t="shared" si="484"/>
        <v>467</v>
      </c>
      <c r="B493" s="1"/>
      <c r="C493" s="3"/>
      <c r="D493" s="1"/>
      <c r="E493" s="1" t="s">
        <v>79</v>
      </c>
      <c r="F493" s="1"/>
      <c r="G493" s="165"/>
      <c r="H493" s="11"/>
      <c r="I493" s="2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 x14ac:dyDescent="0.2">
      <c r="A494" s="1">
        <f t="shared" si="484"/>
        <v>468</v>
      </c>
      <c r="B494" s="1"/>
      <c r="C494" s="3">
        <v>9320</v>
      </c>
      <c r="D494" s="1"/>
      <c r="F494" s="1" t="s">
        <v>108</v>
      </c>
      <c r="G494" s="165">
        <v>17.600000000000001</v>
      </c>
      <c r="H494" s="11" t="str">
        <f>VLOOKUP($G494,alloc,3)</f>
        <v>Composite of Accts. 870-902, 905-916, 924 &amp; 928-930.1 - Comm</v>
      </c>
      <c r="I494" s="2">
        <f>'O and M Class.'!L$166</f>
        <v>30.996586345942962</v>
      </c>
      <c r="J494" s="11">
        <f>$I494*VLOOKUP($G494,alloc,6)</f>
        <v>9.3894885432884472</v>
      </c>
      <c r="K494" s="11">
        <f>$I494*VLOOKUP($G494,alloc,7)</f>
        <v>6.3621076507971122</v>
      </c>
      <c r="L494" s="11">
        <f>$I494*VLOOKUP($G494,alloc,8)</f>
        <v>0.31437078013483732</v>
      </c>
      <c r="M494" s="11">
        <f>$I494*VLOOKUP($G494,alloc,9)</f>
        <v>7.0335251944727712</v>
      </c>
      <c r="N494" s="11">
        <f>$I494*VLOOKUP($G494,alloc,10)</f>
        <v>7.8970941772497953</v>
      </c>
      <c r="O494" s="11">
        <f>$I494*VLOOKUP($G494,alloc,11)</f>
        <v>0</v>
      </c>
      <c r="P494" s="11">
        <f>$I494*VLOOKUP($G494,alloc,12)</f>
        <v>0</v>
      </c>
      <c r="Q494" s="11">
        <f>$I494*VLOOKUP($G494,alloc,13)</f>
        <v>0</v>
      </c>
      <c r="R494" s="11">
        <f>$I494*VLOOKUP($G494,alloc,14)</f>
        <v>0</v>
      </c>
      <c r="S494" s="11">
        <f>$I494*VLOOKUP($G494,alloc,15)</f>
        <v>0</v>
      </c>
      <c r="T494" s="11">
        <f>$I494*VLOOKUP($G494,alloc,16)</f>
        <v>0</v>
      </c>
      <c r="U494" s="11">
        <f>$I494*VLOOKUP($G494,alloc,17)</f>
        <v>0</v>
      </c>
      <c r="V494" s="11">
        <f>$I494*VLOOKUP($G494,alloc,18)</f>
        <v>0</v>
      </c>
      <c r="W494" s="11">
        <f>$I494*VLOOKUP($G494,alloc,19)</f>
        <v>0</v>
      </c>
      <c r="X494" s="11">
        <f>$I494*VLOOKUP($G494,alloc,20)</f>
        <v>0</v>
      </c>
      <c r="Y494" s="2">
        <f>SUM(J494:X494)-I494</f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 x14ac:dyDescent="0.2">
      <c r="A495" s="1">
        <f t="shared" si="484"/>
        <v>469</v>
      </c>
      <c r="B495" s="1"/>
      <c r="C495" s="3"/>
      <c r="D495" s="1" t="s">
        <v>32</v>
      </c>
      <c r="E495" s="1"/>
      <c r="G495" s="166"/>
      <c r="H495" s="11"/>
      <c r="I495" s="2">
        <f>'O and M Class.'!L$167</f>
        <v>39793.424528581774</v>
      </c>
      <c r="J495" s="2">
        <f t="shared" ref="J495:X495" si="504">SUM(J480:J494)</f>
        <v>12057.016519386281</v>
      </c>
      <c r="K495" s="2">
        <f t="shared" si="504"/>
        <v>8168.7448554756065</v>
      </c>
      <c r="L495" s="2">
        <f t="shared" si="504"/>
        <v>403.68763369116095</v>
      </c>
      <c r="M495" s="2">
        <f t="shared" si="504"/>
        <v>9028.0541256209744</v>
      </c>
      <c r="N495" s="2">
        <f t="shared" si="504"/>
        <v>10135.921394407749</v>
      </c>
      <c r="O495" s="2">
        <f t="shared" si="504"/>
        <v>0</v>
      </c>
      <c r="P495" s="2">
        <f t="shared" si="504"/>
        <v>0</v>
      </c>
      <c r="Q495" s="2">
        <f t="shared" si="504"/>
        <v>0</v>
      </c>
      <c r="R495" s="2">
        <f t="shared" si="504"/>
        <v>0</v>
      </c>
      <c r="S495" s="2">
        <f t="shared" si="504"/>
        <v>0</v>
      </c>
      <c r="T495" s="2">
        <f t="shared" si="504"/>
        <v>0</v>
      </c>
      <c r="U495" s="2">
        <f t="shared" si="504"/>
        <v>0</v>
      </c>
      <c r="V495" s="2">
        <f t="shared" si="504"/>
        <v>0</v>
      </c>
      <c r="W495" s="2">
        <f t="shared" si="504"/>
        <v>0</v>
      </c>
      <c r="X495" s="2">
        <f t="shared" si="504"/>
        <v>0</v>
      </c>
      <c r="Y495" s="2">
        <f>SUM(J495:X495)-I495</f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 x14ac:dyDescent="0.2">
      <c r="A496" s="1">
        <f>A495+1</f>
        <v>470</v>
      </c>
      <c r="B496" s="1"/>
      <c r="C496" s="1"/>
      <c r="D496" s="1"/>
      <c r="E496" s="1"/>
      <c r="F496" s="1"/>
      <c r="G496" s="166"/>
      <c r="H496" s="11"/>
      <c r="I496" s="2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 x14ac:dyDescent="0.2">
      <c r="A497" s="1">
        <f>A496+1</f>
        <v>471</v>
      </c>
      <c r="B497" s="1"/>
      <c r="C497" s="1"/>
      <c r="D497" s="1" t="s">
        <v>130</v>
      </c>
      <c r="E497" s="1"/>
      <c r="G497" s="166"/>
      <c r="H497" s="11"/>
      <c r="I497" s="2">
        <f>'O and M Class.'!L$169</f>
        <v>78691839.679372609</v>
      </c>
      <c r="J497" s="2">
        <f t="shared" ref="J497:X497" si="505">J495+J476+J469+J462+J454+J427+J403+J380+J359</f>
        <v>46118716.498161137</v>
      </c>
      <c r="K497" s="2">
        <f t="shared" si="505"/>
        <v>31333529.360688914</v>
      </c>
      <c r="L497" s="2">
        <f t="shared" si="505"/>
        <v>1116777.176145473</v>
      </c>
      <c r="M497" s="2">
        <f t="shared" si="505"/>
        <v>59694.410719575666</v>
      </c>
      <c r="N497" s="2">
        <f t="shared" si="505"/>
        <v>63122.233657513803</v>
      </c>
      <c r="O497" s="2">
        <f t="shared" si="505"/>
        <v>0</v>
      </c>
      <c r="P497" s="2">
        <f t="shared" si="505"/>
        <v>0</v>
      </c>
      <c r="Q497" s="2">
        <f t="shared" si="505"/>
        <v>0</v>
      </c>
      <c r="R497" s="2">
        <f t="shared" si="505"/>
        <v>0</v>
      </c>
      <c r="S497" s="2">
        <f t="shared" si="505"/>
        <v>0</v>
      </c>
      <c r="T497" s="2">
        <f t="shared" si="505"/>
        <v>0</v>
      </c>
      <c r="U497" s="2">
        <f t="shared" si="505"/>
        <v>0</v>
      </c>
      <c r="V497" s="2">
        <f t="shared" si="505"/>
        <v>0</v>
      </c>
      <c r="W497" s="2">
        <f t="shared" si="505"/>
        <v>0</v>
      </c>
      <c r="X497" s="2">
        <f t="shared" si="505"/>
        <v>0</v>
      </c>
      <c r="Y497" s="2">
        <f>SUM(J497:X497)-I497</f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 x14ac:dyDescent="0.2">
      <c r="A498" s="1"/>
    </row>
    <row r="499" spans="1:57" x14ac:dyDescent="0.2">
      <c r="A499" s="1"/>
      <c r="B499" s="1"/>
      <c r="C499" s="1"/>
      <c r="D499" s="1"/>
      <c r="E499" s="1"/>
      <c r="F499" s="3" t="s">
        <v>131</v>
      </c>
      <c r="G499" s="166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57" x14ac:dyDescent="0.2">
      <c r="A500" s="1"/>
      <c r="B500" s="1"/>
      <c r="C500" s="1"/>
      <c r="D500" s="1"/>
      <c r="E500" s="1"/>
      <c r="G500" s="166"/>
      <c r="H500" s="1"/>
      <c r="I500" s="1"/>
      <c r="J500" s="1"/>
      <c r="K500" s="1"/>
      <c r="L500" s="1"/>
      <c r="M500" s="1"/>
      <c r="N500" s="4"/>
      <c r="O500" s="4"/>
      <c r="P500" s="1"/>
      <c r="Q500" s="3"/>
      <c r="R500" s="3"/>
      <c r="S500" s="3"/>
      <c r="T500" s="3"/>
      <c r="U500" s="3"/>
      <c r="V500" s="3"/>
      <c r="W500" s="1"/>
      <c r="X500" s="1"/>
      <c r="Y500" s="1"/>
      <c r="Z500" s="1"/>
      <c r="AB500" s="1"/>
      <c r="AC500" s="1"/>
      <c r="AD500" s="1"/>
      <c r="AE500" s="1"/>
      <c r="AF500" s="1"/>
      <c r="AG500" s="1"/>
    </row>
    <row r="501" spans="1:57" x14ac:dyDescent="0.2">
      <c r="A501" s="1"/>
      <c r="B501" s="1"/>
      <c r="C501" s="1"/>
      <c r="D501" s="1"/>
      <c r="E501" s="1"/>
      <c r="F501" s="1"/>
      <c r="G501" s="166"/>
      <c r="H501" s="1"/>
      <c r="I501" s="1"/>
      <c r="J501" s="42"/>
      <c r="K501" s="4"/>
      <c r="L501" s="4"/>
      <c r="M501" s="4"/>
      <c r="N501" s="3"/>
      <c r="O501" s="3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1"/>
      <c r="AB501" s="1"/>
      <c r="AC501" s="1"/>
      <c r="AD501" s="1"/>
      <c r="AE501" s="1"/>
      <c r="AF501" s="1"/>
      <c r="AG501" s="1"/>
    </row>
    <row r="502" spans="1:57" x14ac:dyDescent="0.2">
      <c r="A502" s="64" t="s">
        <v>290</v>
      </c>
      <c r="B502" s="1"/>
      <c r="C502" s="64" t="s">
        <v>288</v>
      </c>
      <c r="D502" s="1"/>
      <c r="E502" s="1"/>
      <c r="F502" s="1"/>
      <c r="G502" s="167" t="s">
        <v>38</v>
      </c>
      <c r="H502" s="13" t="s">
        <v>38</v>
      </c>
      <c r="I502" s="3" t="s">
        <v>1</v>
      </c>
      <c r="J502" s="3" t="s">
        <v>56</v>
      </c>
      <c r="K502" s="3" t="s">
        <v>545</v>
      </c>
      <c r="L502" s="3" t="s">
        <v>545</v>
      </c>
      <c r="M502" s="68" t="s">
        <v>546</v>
      </c>
      <c r="N502" s="68" t="s">
        <v>546</v>
      </c>
      <c r="O502" s="3"/>
      <c r="P502" s="3"/>
      <c r="Q502" s="3"/>
      <c r="R502" s="3"/>
      <c r="S502" s="3"/>
      <c r="T502" s="4"/>
      <c r="U502" s="4"/>
      <c r="V502" s="4"/>
      <c r="W502" s="3"/>
      <c r="X502" s="3"/>
      <c r="Y502" s="3"/>
      <c r="Z502" s="1"/>
      <c r="AB502" s="1"/>
      <c r="AC502" s="1"/>
      <c r="AD502" s="1"/>
      <c r="AE502" s="1"/>
      <c r="AF502" s="1"/>
      <c r="AG502" s="1"/>
    </row>
    <row r="503" spans="1:57" x14ac:dyDescent="0.2">
      <c r="A503" s="65" t="s">
        <v>289</v>
      </c>
      <c r="B503" s="14"/>
      <c r="C503" s="65" t="s">
        <v>289</v>
      </c>
      <c r="D503" s="1"/>
      <c r="E503" s="1"/>
      <c r="F503" s="1"/>
      <c r="G503" s="167" t="s">
        <v>39</v>
      </c>
      <c r="H503" s="13" t="s">
        <v>21</v>
      </c>
      <c r="I503" s="3" t="s">
        <v>2</v>
      </c>
      <c r="J503" s="3" t="s">
        <v>467</v>
      </c>
      <c r="K503" s="68" t="s">
        <v>547</v>
      </c>
      <c r="L503" s="68" t="s">
        <v>548</v>
      </c>
      <c r="M503" s="68" t="s">
        <v>547</v>
      </c>
      <c r="N503" s="68" t="s">
        <v>548</v>
      </c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1"/>
      <c r="AB503" s="1"/>
      <c r="AC503" s="1"/>
      <c r="AD503" s="1"/>
      <c r="AE503" s="1"/>
      <c r="AF503" s="1"/>
      <c r="AG503" s="1"/>
    </row>
    <row r="504" spans="1:57" x14ac:dyDescent="0.2">
      <c r="A504" s="1">
        <f>+A497+1</f>
        <v>472</v>
      </c>
      <c r="B504" s="1"/>
      <c r="C504" s="3"/>
      <c r="D504" s="1" t="s">
        <v>110</v>
      </c>
      <c r="E504" s="1"/>
      <c r="G504" s="16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1"/>
      <c r="Z504" s="1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 x14ac:dyDescent="0.2">
      <c r="A505" s="1">
        <f t="shared" ref="A505:A564" si="506">A504+1</f>
        <v>473</v>
      </c>
      <c r="B505" s="1"/>
      <c r="C505" s="3"/>
      <c r="D505" s="1"/>
      <c r="E505" s="1" t="s">
        <v>70</v>
      </c>
      <c r="G505" s="16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 x14ac:dyDescent="0.2">
      <c r="A506" s="1">
        <f t="shared" si="506"/>
        <v>474</v>
      </c>
      <c r="B506" s="1"/>
      <c r="C506" s="72">
        <v>7500</v>
      </c>
      <c r="D506" s="1"/>
      <c r="E506" s="1"/>
      <c r="F506" s="1" t="s">
        <v>78</v>
      </c>
      <c r="G506" s="165"/>
      <c r="H506" s="11"/>
      <c r="I506" s="2">
        <f>'O and M Class.'!G$14</f>
        <v>0</v>
      </c>
      <c r="J506" s="2">
        <f t="shared" ref="J506:X506" si="507">+J14+J178+J342</f>
        <v>0</v>
      </c>
      <c r="K506" s="2">
        <f t="shared" si="507"/>
        <v>0</v>
      </c>
      <c r="L506" s="2">
        <f t="shared" si="507"/>
        <v>0</v>
      </c>
      <c r="M506" s="2">
        <f t="shared" si="507"/>
        <v>0</v>
      </c>
      <c r="N506" s="2">
        <f t="shared" si="507"/>
        <v>0</v>
      </c>
      <c r="O506" s="2">
        <f t="shared" si="507"/>
        <v>0</v>
      </c>
      <c r="P506" s="2">
        <f t="shared" si="507"/>
        <v>0</v>
      </c>
      <c r="Q506" s="2">
        <f t="shared" si="507"/>
        <v>0</v>
      </c>
      <c r="R506" s="2">
        <f t="shared" si="507"/>
        <v>0</v>
      </c>
      <c r="S506" s="2">
        <f t="shared" si="507"/>
        <v>0</v>
      </c>
      <c r="T506" s="2">
        <f t="shared" si="507"/>
        <v>0</v>
      </c>
      <c r="U506" s="2">
        <f t="shared" si="507"/>
        <v>0</v>
      </c>
      <c r="V506" s="2">
        <f t="shared" si="507"/>
        <v>0</v>
      </c>
      <c r="W506" s="2">
        <f t="shared" si="507"/>
        <v>0</v>
      </c>
      <c r="X506" s="2">
        <f t="shared" si="507"/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 x14ac:dyDescent="0.2">
      <c r="A507" s="1">
        <f t="shared" si="506"/>
        <v>475</v>
      </c>
      <c r="B507" s="1"/>
      <c r="C507" s="72">
        <v>7510</v>
      </c>
      <c r="D507" s="1"/>
      <c r="E507" s="1"/>
      <c r="F507" s="1" t="s">
        <v>71</v>
      </c>
      <c r="G507" s="165"/>
      <c r="H507" s="11"/>
      <c r="I507" s="2">
        <f>'O and M Class.'!G$15</f>
        <v>0</v>
      </c>
      <c r="J507" s="2">
        <f t="shared" ref="J507:X507" si="508">+J15+J179+J343</f>
        <v>0</v>
      </c>
      <c r="K507" s="2">
        <f t="shared" si="508"/>
        <v>0</v>
      </c>
      <c r="L507" s="2">
        <f t="shared" si="508"/>
        <v>0</v>
      </c>
      <c r="M507" s="2">
        <f t="shared" si="508"/>
        <v>0</v>
      </c>
      <c r="N507" s="2">
        <f t="shared" si="508"/>
        <v>0</v>
      </c>
      <c r="O507" s="2">
        <f t="shared" si="508"/>
        <v>0</v>
      </c>
      <c r="P507" s="2">
        <f t="shared" si="508"/>
        <v>0</v>
      </c>
      <c r="Q507" s="2">
        <f t="shared" si="508"/>
        <v>0</v>
      </c>
      <c r="R507" s="2">
        <f t="shared" si="508"/>
        <v>0</v>
      </c>
      <c r="S507" s="2">
        <f t="shared" si="508"/>
        <v>0</v>
      </c>
      <c r="T507" s="2">
        <f t="shared" si="508"/>
        <v>0</v>
      </c>
      <c r="U507" s="2">
        <f t="shared" si="508"/>
        <v>0</v>
      </c>
      <c r="V507" s="2">
        <f t="shared" si="508"/>
        <v>0</v>
      </c>
      <c r="W507" s="2">
        <f t="shared" si="508"/>
        <v>0</v>
      </c>
      <c r="X507" s="2">
        <f t="shared" si="508"/>
        <v>0</v>
      </c>
      <c r="Y507" s="2">
        <f t="shared" ref="Y507:Y513" si="509"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 x14ac:dyDescent="0.2">
      <c r="A508" s="1">
        <f t="shared" si="506"/>
        <v>476</v>
      </c>
      <c r="B508" s="1"/>
      <c r="C508" s="3">
        <v>7530</v>
      </c>
      <c r="D508" s="1"/>
      <c r="E508" s="1"/>
      <c r="F508" s="1" t="s">
        <v>72</v>
      </c>
      <c r="G508" s="165"/>
      <c r="H508" s="11"/>
      <c r="I508" s="2">
        <f>'O and M Class.'!G$16</f>
        <v>0</v>
      </c>
      <c r="J508" s="2">
        <f t="shared" ref="J508:X508" si="510">+J16+J180+J344</f>
        <v>0</v>
      </c>
      <c r="K508" s="2">
        <f t="shared" si="510"/>
        <v>0</v>
      </c>
      <c r="L508" s="2">
        <f t="shared" si="510"/>
        <v>0</v>
      </c>
      <c r="M508" s="2">
        <f t="shared" si="510"/>
        <v>0</v>
      </c>
      <c r="N508" s="2">
        <f t="shared" si="510"/>
        <v>0</v>
      </c>
      <c r="O508" s="2">
        <f t="shared" si="510"/>
        <v>0</v>
      </c>
      <c r="P508" s="2">
        <f t="shared" si="510"/>
        <v>0</v>
      </c>
      <c r="Q508" s="2">
        <f t="shared" si="510"/>
        <v>0</v>
      </c>
      <c r="R508" s="2">
        <f t="shared" si="510"/>
        <v>0</v>
      </c>
      <c r="S508" s="2">
        <f t="shared" si="510"/>
        <v>0</v>
      </c>
      <c r="T508" s="2">
        <f t="shared" si="510"/>
        <v>0</v>
      </c>
      <c r="U508" s="2">
        <f t="shared" si="510"/>
        <v>0</v>
      </c>
      <c r="V508" s="2">
        <f t="shared" si="510"/>
        <v>0</v>
      </c>
      <c r="W508" s="2">
        <f t="shared" si="510"/>
        <v>0</v>
      </c>
      <c r="X508" s="2">
        <f t="shared" si="510"/>
        <v>0</v>
      </c>
      <c r="Y508" s="2">
        <f t="shared" si="509"/>
        <v>0</v>
      </c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 x14ac:dyDescent="0.2">
      <c r="A509" s="1">
        <f t="shared" si="506"/>
        <v>477</v>
      </c>
      <c r="B509" s="1"/>
      <c r="C509" s="3">
        <v>7540</v>
      </c>
      <c r="D509" s="1"/>
      <c r="E509" s="1"/>
      <c r="F509" s="1" t="s">
        <v>73</v>
      </c>
      <c r="G509" s="165"/>
      <c r="H509" s="11"/>
      <c r="I509" s="2">
        <f>'O and M Class.'!G$17</f>
        <v>0</v>
      </c>
      <c r="J509" s="2">
        <f t="shared" ref="J509:X509" si="511">+J17+J181+J345</f>
        <v>0</v>
      </c>
      <c r="K509" s="2">
        <f t="shared" si="511"/>
        <v>0</v>
      </c>
      <c r="L509" s="2">
        <f t="shared" si="511"/>
        <v>0</v>
      </c>
      <c r="M509" s="2">
        <f t="shared" si="511"/>
        <v>0</v>
      </c>
      <c r="N509" s="2">
        <f t="shared" si="511"/>
        <v>0</v>
      </c>
      <c r="O509" s="2">
        <f t="shared" si="511"/>
        <v>0</v>
      </c>
      <c r="P509" s="2">
        <f t="shared" si="511"/>
        <v>0</v>
      </c>
      <c r="Q509" s="2">
        <f t="shared" si="511"/>
        <v>0</v>
      </c>
      <c r="R509" s="2">
        <f t="shared" si="511"/>
        <v>0</v>
      </c>
      <c r="S509" s="2">
        <f t="shared" si="511"/>
        <v>0</v>
      </c>
      <c r="T509" s="2">
        <f t="shared" si="511"/>
        <v>0</v>
      </c>
      <c r="U509" s="2">
        <f t="shared" si="511"/>
        <v>0</v>
      </c>
      <c r="V509" s="2">
        <f t="shared" si="511"/>
        <v>0</v>
      </c>
      <c r="W509" s="2">
        <f t="shared" si="511"/>
        <v>0</v>
      </c>
      <c r="X509" s="2">
        <f t="shared" si="511"/>
        <v>0</v>
      </c>
      <c r="Y509" s="2">
        <f t="shared" si="509"/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 x14ac:dyDescent="0.2">
      <c r="A510" s="1">
        <f t="shared" si="506"/>
        <v>478</v>
      </c>
      <c r="B510" s="1"/>
      <c r="C510" s="3">
        <v>7550</v>
      </c>
      <c r="D510" s="1"/>
      <c r="E510" s="1"/>
      <c r="F510" s="1" t="s">
        <v>74</v>
      </c>
      <c r="G510" s="165"/>
      <c r="H510" s="11"/>
      <c r="I510" s="2">
        <f>'O and M Class.'!G$18</f>
        <v>0</v>
      </c>
      <c r="J510" s="2">
        <f t="shared" ref="J510:X510" si="512">+J18+J182+J346</f>
        <v>0</v>
      </c>
      <c r="K510" s="2">
        <f t="shared" si="512"/>
        <v>0</v>
      </c>
      <c r="L510" s="2">
        <f t="shared" si="512"/>
        <v>0</v>
      </c>
      <c r="M510" s="2">
        <f t="shared" si="512"/>
        <v>0</v>
      </c>
      <c r="N510" s="2">
        <f t="shared" si="512"/>
        <v>0</v>
      </c>
      <c r="O510" s="2">
        <f t="shared" si="512"/>
        <v>0</v>
      </c>
      <c r="P510" s="2">
        <f t="shared" si="512"/>
        <v>0</v>
      </c>
      <c r="Q510" s="2">
        <f t="shared" si="512"/>
        <v>0</v>
      </c>
      <c r="R510" s="2">
        <f t="shared" si="512"/>
        <v>0</v>
      </c>
      <c r="S510" s="2">
        <f t="shared" si="512"/>
        <v>0</v>
      </c>
      <c r="T510" s="2">
        <f t="shared" si="512"/>
        <v>0</v>
      </c>
      <c r="U510" s="2">
        <f t="shared" si="512"/>
        <v>0</v>
      </c>
      <c r="V510" s="2">
        <f t="shared" si="512"/>
        <v>0</v>
      </c>
      <c r="W510" s="2">
        <f t="shared" si="512"/>
        <v>0</v>
      </c>
      <c r="X510" s="2">
        <f t="shared" si="512"/>
        <v>0</v>
      </c>
      <c r="Y510" s="2">
        <f t="shared" si="509"/>
        <v>0</v>
      </c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</row>
    <row r="511" spans="1:57" x14ac:dyDescent="0.2">
      <c r="A511" s="1">
        <f t="shared" si="506"/>
        <v>479</v>
      </c>
      <c r="B511" s="1"/>
      <c r="C511" s="72">
        <v>7560</v>
      </c>
      <c r="D511" s="1"/>
      <c r="E511" s="1"/>
      <c r="F511" s="1" t="s">
        <v>75</v>
      </c>
      <c r="G511" s="165"/>
      <c r="H511" s="11"/>
      <c r="I511" s="2">
        <f>'O and M Class.'!G$19</f>
        <v>0</v>
      </c>
      <c r="J511" s="2">
        <f t="shared" ref="J511:X511" si="513">+J19+J183+J347</f>
        <v>0</v>
      </c>
      <c r="K511" s="2">
        <f t="shared" si="513"/>
        <v>0</v>
      </c>
      <c r="L511" s="2">
        <f t="shared" si="513"/>
        <v>0</v>
      </c>
      <c r="M511" s="2">
        <f t="shared" si="513"/>
        <v>0</v>
      </c>
      <c r="N511" s="2">
        <f t="shared" si="513"/>
        <v>0</v>
      </c>
      <c r="O511" s="2">
        <f t="shared" si="513"/>
        <v>0</v>
      </c>
      <c r="P511" s="2">
        <f t="shared" si="513"/>
        <v>0</v>
      </c>
      <c r="Q511" s="2">
        <f t="shared" si="513"/>
        <v>0</v>
      </c>
      <c r="R511" s="2">
        <f t="shared" si="513"/>
        <v>0</v>
      </c>
      <c r="S511" s="2">
        <f t="shared" si="513"/>
        <v>0</v>
      </c>
      <c r="T511" s="2">
        <f t="shared" si="513"/>
        <v>0</v>
      </c>
      <c r="U511" s="2">
        <f t="shared" si="513"/>
        <v>0</v>
      </c>
      <c r="V511" s="2">
        <f t="shared" si="513"/>
        <v>0</v>
      </c>
      <c r="W511" s="2">
        <f t="shared" si="513"/>
        <v>0</v>
      </c>
      <c r="X511" s="2">
        <f t="shared" si="513"/>
        <v>0</v>
      </c>
      <c r="Y511" s="2">
        <f t="shared" si="509"/>
        <v>0</v>
      </c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</row>
    <row r="512" spans="1:57" x14ac:dyDescent="0.2">
      <c r="A512" s="1">
        <f t="shared" si="506"/>
        <v>480</v>
      </c>
      <c r="B512" s="1"/>
      <c r="C512" s="3">
        <v>7570</v>
      </c>
      <c r="D512" s="1"/>
      <c r="E512" s="1"/>
      <c r="F512" s="1" t="s">
        <v>76</v>
      </c>
      <c r="G512" s="165"/>
      <c r="H512" s="11"/>
      <c r="I512" s="2">
        <f>'O and M Class.'!G$20</f>
        <v>0</v>
      </c>
      <c r="J512" s="2">
        <f t="shared" ref="J512:X512" si="514">+J20+J184+J348</f>
        <v>0</v>
      </c>
      <c r="K512" s="2">
        <f t="shared" si="514"/>
        <v>0</v>
      </c>
      <c r="L512" s="2">
        <f t="shared" si="514"/>
        <v>0</v>
      </c>
      <c r="M512" s="2">
        <f t="shared" si="514"/>
        <v>0</v>
      </c>
      <c r="N512" s="2">
        <f t="shared" si="514"/>
        <v>0</v>
      </c>
      <c r="O512" s="2">
        <f t="shared" si="514"/>
        <v>0</v>
      </c>
      <c r="P512" s="2">
        <f t="shared" si="514"/>
        <v>0</v>
      </c>
      <c r="Q512" s="2">
        <f t="shared" si="514"/>
        <v>0</v>
      </c>
      <c r="R512" s="2">
        <f t="shared" si="514"/>
        <v>0</v>
      </c>
      <c r="S512" s="2">
        <f t="shared" si="514"/>
        <v>0</v>
      </c>
      <c r="T512" s="2">
        <f t="shared" si="514"/>
        <v>0</v>
      </c>
      <c r="U512" s="2">
        <f t="shared" si="514"/>
        <v>0</v>
      </c>
      <c r="V512" s="2">
        <f t="shared" si="514"/>
        <v>0</v>
      </c>
      <c r="W512" s="2">
        <f t="shared" si="514"/>
        <v>0</v>
      </c>
      <c r="X512" s="2">
        <f t="shared" si="514"/>
        <v>0</v>
      </c>
      <c r="Y512" s="2">
        <f t="shared" si="509"/>
        <v>0</v>
      </c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</row>
    <row r="513" spans="1:57" x14ac:dyDescent="0.2">
      <c r="A513" s="1">
        <f t="shared" si="506"/>
        <v>481</v>
      </c>
      <c r="B513" s="1"/>
      <c r="C513" s="3">
        <v>7590</v>
      </c>
      <c r="D513" s="1"/>
      <c r="E513" s="1"/>
      <c r="F513" s="1" t="s">
        <v>77</v>
      </c>
      <c r="G513" s="165"/>
      <c r="H513" s="11"/>
      <c r="I513" s="2">
        <f>'O and M Class.'!G$21</f>
        <v>0</v>
      </c>
      <c r="J513" s="2">
        <f t="shared" ref="J513:X513" si="515">+J21+J185+J349</f>
        <v>0</v>
      </c>
      <c r="K513" s="2">
        <f t="shared" si="515"/>
        <v>0</v>
      </c>
      <c r="L513" s="2">
        <f t="shared" si="515"/>
        <v>0</v>
      </c>
      <c r="M513" s="2">
        <f t="shared" si="515"/>
        <v>0</v>
      </c>
      <c r="N513" s="2">
        <f t="shared" si="515"/>
        <v>0</v>
      </c>
      <c r="O513" s="2">
        <f t="shared" si="515"/>
        <v>0</v>
      </c>
      <c r="P513" s="2">
        <f t="shared" si="515"/>
        <v>0</v>
      </c>
      <c r="Q513" s="2">
        <f t="shared" si="515"/>
        <v>0</v>
      </c>
      <c r="R513" s="2">
        <f t="shared" si="515"/>
        <v>0</v>
      </c>
      <c r="S513" s="2">
        <f t="shared" si="515"/>
        <v>0</v>
      </c>
      <c r="T513" s="2">
        <f t="shared" si="515"/>
        <v>0</v>
      </c>
      <c r="U513" s="2">
        <f t="shared" si="515"/>
        <v>0</v>
      </c>
      <c r="V513" s="2">
        <f t="shared" si="515"/>
        <v>0</v>
      </c>
      <c r="W513" s="2">
        <f t="shared" si="515"/>
        <v>0</v>
      </c>
      <c r="X513" s="2">
        <f t="shared" si="515"/>
        <v>0</v>
      </c>
      <c r="Y513" s="2">
        <f t="shared" si="509"/>
        <v>0</v>
      </c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</row>
    <row r="514" spans="1:57" x14ac:dyDescent="0.2">
      <c r="A514" s="1">
        <f t="shared" si="506"/>
        <v>482</v>
      </c>
      <c r="B514" s="1"/>
      <c r="C514" s="3"/>
      <c r="D514" s="1"/>
      <c r="E514" s="1" t="s">
        <v>79</v>
      </c>
      <c r="G514" s="166"/>
      <c r="H514" s="11"/>
      <c r="I514" s="2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</row>
    <row r="515" spans="1:57" x14ac:dyDescent="0.2">
      <c r="A515" s="1">
        <f t="shared" si="506"/>
        <v>483</v>
      </c>
      <c r="B515" s="1"/>
      <c r="C515" s="72">
        <v>7610</v>
      </c>
      <c r="D515" s="1"/>
      <c r="E515" s="1"/>
      <c r="F515" s="1" t="s">
        <v>87</v>
      </c>
      <c r="G515" s="165"/>
      <c r="H515" s="11"/>
      <c r="I515" s="2">
        <f>'O and M Class.'!G$23</f>
        <v>0</v>
      </c>
      <c r="J515" s="2">
        <f t="shared" ref="J515:X515" si="516">+J23+J187+J351</f>
        <v>0</v>
      </c>
      <c r="K515" s="2">
        <f t="shared" si="516"/>
        <v>0</v>
      </c>
      <c r="L515" s="2">
        <f t="shared" si="516"/>
        <v>0</v>
      </c>
      <c r="M515" s="2">
        <f t="shared" si="516"/>
        <v>0</v>
      </c>
      <c r="N515" s="2">
        <f t="shared" si="516"/>
        <v>0</v>
      </c>
      <c r="O515" s="2">
        <f t="shared" si="516"/>
        <v>0</v>
      </c>
      <c r="P515" s="2">
        <f t="shared" si="516"/>
        <v>0</v>
      </c>
      <c r="Q515" s="2">
        <f t="shared" si="516"/>
        <v>0</v>
      </c>
      <c r="R515" s="2">
        <f t="shared" si="516"/>
        <v>0</v>
      </c>
      <c r="S515" s="2">
        <f t="shared" si="516"/>
        <v>0</v>
      </c>
      <c r="T515" s="2">
        <f t="shared" si="516"/>
        <v>0</v>
      </c>
      <c r="U515" s="2">
        <f t="shared" si="516"/>
        <v>0</v>
      </c>
      <c r="V515" s="2">
        <f t="shared" si="516"/>
        <v>0</v>
      </c>
      <c r="W515" s="2">
        <f t="shared" si="516"/>
        <v>0</v>
      </c>
      <c r="X515" s="2">
        <f t="shared" si="516"/>
        <v>0</v>
      </c>
      <c r="Y515" s="2">
        <f t="shared" ref="Y515:Y523" si="517">SUM(J515:X515)-I515</f>
        <v>0</v>
      </c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</row>
    <row r="516" spans="1:57" x14ac:dyDescent="0.2">
      <c r="A516" s="1">
        <f t="shared" si="506"/>
        <v>484</v>
      </c>
      <c r="B516" s="1"/>
      <c r="C516" s="3">
        <v>7620</v>
      </c>
      <c r="D516" s="1"/>
      <c r="E516" s="1"/>
      <c r="F516" s="1" t="s">
        <v>80</v>
      </c>
      <c r="G516" s="165"/>
      <c r="H516" s="11"/>
      <c r="I516" s="2">
        <f>'O and M Class.'!G$24</f>
        <v>0</v>
      </c>
      <c r="J516" s="2">
        <f t="shared" ref="J516:X516" si="518">+J24+J188+J352</f>
        <v>0</v>
      </c>
      <c r="K516" s="2">
        <f t="shared" si="518"/>
        <v>0</v>
      </c>
      <c r="L516" s="2">
        <f t="shared" si="518"/>
        <v>0</v>
      </c>
      <c r="M516" s="2">
        <f t="shared" si="518"/>
        <v>0</v>
      </c>
      <c r="N516" s="2">
        <f t="shared" si="518"/>
        <v>0</v>
      </c>
      <c r="O516" s="2">
        <f t="shared" si="518"/>
        <v>0</v>
      </c>
      <c r="P516" s="2">
        <f t="shared" si="518"/>
        <v>0</v>
      </c>
      <c r="Q516" s="2">
        <f t="shared" si="518"/>
        <v>0</v>
      </c>
      <c r="R516" s="2">
        <f t="shared" si="518"/>
        <v>0</v>
      </c>
      <c r="S516" s="2">
        <f t="shared" si="518"/>
        <v>0</v>
      </c>
      <c r="T516" s="2">
        <f t="shared" si="518"/>
        <v>0</v>
      </c>
      <c r="U516" s="2">
        <f t="shared" si="518"/>
        <v>0</v>
      </c>
      <c r="V516" s="2">
        <f t="shared" si="518"/>
        <v>0</v>
      </c>
      <c r="W516" s="2">
        <f t="shared" si="518"/>
        <v>0</v>
      </c>
      <c r="X516" s="2">
        <f t="shared" si="518"/>
        <v>0</v>
      </c>
      <c r="Y516" s="2">
        <f t="shared" si="517"/>
        <v>0</v>
      </c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 x14ac:dyDescent="0.2">
      <c r="A517" s="1">
        <f t="shared" si="506"/>
        <v>485</v>
      </c>
      <c r="B517" s="1"/>
      <c r="C517" s="3">
        <v>7640</v>
      </c>
      <c r="D517" s="1"/>
      <c r="E517" s="1"/>
      <c r="F517" s="1" t="s">
        <v>81</v>
      </c>
      <c r="G517" s="165"/>
      <c r="H517" s="11"/>
      <c r="I517" s="2">
        <f>'O and M Class.'!G$25</f>
        <v>0</v>
      </c>
      <c r="J517" s="2">
        <f t="shared" ref="J517:X517" si="519">+J25+J189+J353</f>
        <v>0</v>
      </c>
      <c r="K517" s="2">
        <f t="shared" si="519"/>
        <v>0</v>
      </c>
      <c r="L517" s="2">
        <f t="shared" si="519"/>
        <v>0</v>
      </c>
      <c r="M517" s="2">
        <f t="shared" si="519"/>
        <v>0</v>
      </c>
      <c r="N517" s="2">
        <f t="shared" si="519"/>
        <v>0</v>
      </c>
      <c r="O517" s="2">
        <f t="shared" si="519"/>
        <v>0</v>
      </c>
      <c r="P517" s="2">
        <f t="shared" si="519"/>
        <v>0</v>
      </c>
      <c r="Q517" s="2">
        <f t="shared" si="519"/>
        <v>0</v>
      </c>
      <c r="R517" s="2">
        <f t="shared" si="519"/>
        <v>0</v>
      </c>
      <c r="S517" s="2">
        <f t="shared" si="519"/>
        <v>0</v>
      </c>
      <c r="T517" s="2">
        <f t="shared" si="519"/>
        <v>0</v>
      </c>
      <c r="U517" s="2">
        <f t="shared" si="519"/>
        <v>0</v>
      </c>
      <c r="V517" s="2">
        <f t="shared" si="519"/>
        <v>0</v>
      </c>
      <c r="W517" s="2">
        <f t="shared" si="519"/>
        <v>0</v>
      </c>
      <c r="X517" s="2">
        <f t="shared" si="519"/>
        <v>0</v>
      </c>
      <c r="Y517" s="2">
        <f t="shared" si="517"/>
        <v>0</v>
      </c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 x14ac:dyDescent="0.2">
      <c r="A518" s="1">
        <f t="shared" si="506"/>
        <v>486</v>
      </c>
      <c r="B518" s="1"/>
      <c r="C518" s="3">
        <v>7650</v>
      </c>
      <c r="D518" s="1"/>
      <c r="E518" s="1"/>
      <c r="F518" s="1" t="s">
        <v>82</v>
      </c>
      <c r="G518" s="165"/>
      <c r="H518" s="11"/>
      <c r="I518" s="2">
        <f>'O and M Class.'!G$26</f>
        <v>0</v>
      </c>
      <c r="J518" s="2">
        <f t="shared" ref="J518:X518" si="520">+J26+J190+J354</f>
        <v>0</v>
      </c>
      <c r="K518" s="2">
        <f t="shared" si="520"/>
        <v>0</v>
      </c>
      <c r="L518" s="2">
        <f t="shared" si="520"/>
        <v>0</v>
      </c>
      <c r="M518" s="2">
        <f t="shared" si="520"/>
        <v>0</v>
      </c>
      <c r="N518" s="2">
        <f t="shared" si="520"/>
        <v>0</v>
      </c>
      <c r="O518" s="2">
        <f t="shared" si="520"/>
        <v>0</v>
      </c>
      <c r="P518" s="2">
        <f t="shared" si="520"/>
        <v>0</v>
      </c>
      <c r="Q518" s="2">
        <f t="shared" si="520"/>
        <v>0</v>
      </c>
      <c r="R518" s="2">
        <f t="shared" si="520"/>
        <v>0</v>
      </c>
      <c r="S518" s="2">
        <f t="shared" si="520"/>
        <v>0</v>
      </c>
      <c r="T518" s="2">
        <f t="shared" si="520"/>
        <v>0</v>
      </c>
      <c r="U518" s="2">
        <f t="shared" si="520"/>
        <v>0</v>
      </c>
      <c r="V518" s="2">
        <f t="shared" si="520"/>
        <v>0</v>
      </c>
      <c r="W518" s="2">
        <f t="shared" si="520"/>
        <v>0</v>
      </c>
      <c r="X518" s="2">
        <f t="shared" si="520"/>
        <v>0</v>
      </c>
      <c r="Y518" s="2">
        <f t="shared" si="517"/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 x14ac:dyDescent="0.2">
      <c r="A519" s="1">
        <f t="shared" si="506"/>
        <v>487</v>
      </c>
      <c r="B519" s="1"/>
      <c r="C519" s="3">
        <v>7660</v>
      </c>
      <c r="D519" s="1"/>
      <c r="E519" s="1"/>
      <c r="F519" s="1" t="s">
        <v>83</v>
      </c>
      <c r="G519" s="165"/>
      <c r="H519" s="11"/>
      <c r="I519" s="2">
        <f>'O and M Class.'!G$27</f>
        <v>0</v>
      </c>
      <c r="J519" s="2">
        <f t="shared" ref="J519:X519" si="521">+J27+J191+J355</f>
        <v>0</v>
      </c>
      <c r="K519" s="2">
        <f t="shared" si="521"/>
        <v>0</v>
      </c>
      <c r="L519" s="2">
        <f t="shared" si="521"/>
        <v>0</v>
      </c>
      <c r="M519" s="2">
        <f t="shared" si="521"/>
        <v>0</v>
      </c>
      <c r="N519" s="2">
        <f t="shared" si="521"/>
        <v>0</v>
      </c>
      <c r="O519" s="2">
        <f t="shared" si="521"/>
        <v>0</v>
      </c>
      <c r="P519" s="2">
        <f t="shared" si="521"/>
        <v>0</v>
      </c>
      <c r="Q519" s="2">
        <f t="shared" si="521"/>
        <v>0</v>
      </c>
      <c r="R519" s="2">
        <f t="shared" si="521"/>
        <v>0</v>
      </c>
      <c r="S519" s="2">
        <f t="shared" si="521"/>
        <v>0</v>
      </c>
      <c r="T519" s="2">
        <f t="shared" si="521"/>
        <v>0</v>
      </c>
      <c r="U519" s="2">
        <f t="shared" si="521"/>
        <v>0</v>
      </c>
      <c r="V519" s="2">
        <f t="shared" si="521"/>
        <v>0</v>
      </c>
      <c r="W519" s="2">
        <f t="shared" si="521"/>
        <v>0</v>
      </c>
      <c r="X519" s="2">
        <f t="shared" si="521"/>
        <v>0</v>
      </c>
      <c r="Y519" s="2">
        <f t="shared" si="517"/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 x14ac:dyDescent="0.2">
      <c r="A520" s="1">
        <f t="shared" si="506"/>
        <v>488</v>
      </c>
      <c r="B520" s="1"/>
      <c r="C520" s="3">
        <v>7670</v>
      </c>
      <c r="D520" s="1"/>
      <c r="E520" s="1"/>
      <c r="F520" s="1" t="s">
        <v>84</v>
      </c>
      <c r="G520" s="165"/>
      <c r="H520" s="11"/>
      <c r="I520" s="2">
        <f>'O and M Class.'!G$28</f>
        <v>0</v>
      </c>
      <c r="J520" s="2">
        <f t="shared" ref="J520:X520" si="522">+J28+J192+J356</f>
        <v>0</v>
      </c>
      <c r="K520" s="2">
        <f t="shared" si="522"/>
        <v>0</v>
      </c>
      <c r="L520" s="2">
        <f t="shared" si="522"/>
        <v>0</v>
      </c>
      <c r="M520" s="2">
        <f t="shared" si="522"/>
        <v>0</v>
      </c>
      <c r="N520" s="2">
        <f t="shared" si="522"/>
        <v>0</v>
      </c>
      <c r="O520" s="2">
        <f t="shared" si="522"/>
        <v>0</v>
      </c>
      <c r="P520" s="2">
        <f t="shared" si="522"/>
        <v>0</v>
      </c>
      <c r="Q520" s="2">
        <f t="shared" si="522"/>
        <v>0</v>
      </c>
      <c r="R520" s="2">
        <f t="shared" si="522"/>
        <v>0</v>
      </c>
      <c r="S520" s="2">
        <f t="shared" si="522"/>
        <v>0</v>
      </c>
      <c r="T520" s="2">
        <f t="shared" si="522"/>
        <v>0</v>
      </c>
      <c r="U520" s="2">
        <f t="shared" si="522"/>
        <v>0</v>
      </c>
      <c r="V520" s="2">
        <f t="shared" si="522"/>
        <v>0</v>
      </c>
      <c r="W520" s="2">
        <f t="shared" si="522"/>
        <v>0</v>
      </c>
      <c r="X520" s="2">
        <f t="shared" si="522"/>
        <v>0</v>
      </c>
      <c r="Y520" s="2">
        <f t="shared" si="517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 x14ac:dyDescent="0.2">
      <c r="A521" s="1">
        <f t="shared" si="506"/>
        <v>489</v>
      </c>
      <c r="B521" s="1"/>
      <c r="C521" s="3">
        <v>7680</v>
      </c>
      <c r="D521" s="1"/>
      <c r="E521" s="1"/>
      <c r="F521" s="1" t="s">
        <v>85</v>
      </c>
      <c r="G521" s="165"/>
      <c r="H521" s="11"/>
      <c r="I521" s="2">
        <f>'O and M Class.'!G$29</f>
        <v>0</v>
      </c>
      <c r="J521" s="2">
        <f t="shared" ref="J521:X521" si="523">+J29+J193+J357</f>
        <v>0</v>
      </c>
      <c r="K521" s="2">
        <f t="shared" si="523"/>
        <v>0</v>
      </c>
      <c r="L521" s="2">
        <f t="shared" si="523"/>
        <v>0</v>
      </c>
      <c r="M521" s="2">
        <f t="shared" si="523"/>
        <v>0</v>
      </c>
      <c r="N521" s="2">
        <f t="shared" si="523"/>
        <v>0</v>
      </c>
      <c r="O521" s="2">
        <f t="shared" si="523"/>
        <v>0</v>
      </c>
      <c r="P521" s="2">
        <f t="shared" si="523"/>
        <v>0</v>
      </c>
      <c r="Q521" s="2">
        <f t="shared" si="523"/>
        <v>0</v>
      </c>
      <c r="R521" s="2">
        <f t="shared" si="523"/>
        <v>0</v>
      </c>
      <c r="S521" s="2">
        <f t="shared" si="523"/>
        <v>0</v>
      </c>
      <c r="T521" s="2">
        <f t="shared" si="523"/>
        <v>0</v>
      </c>
      <c r="U521" s="2">
        <f t="shared" si="523"/>
        <v>0</v>
      </c>
      <c r="V521" s="2">
        <f t="shared" si="523"/>
        <v>0</v>
      </c>
      <c r="W521" s="2">
        <f t="shared" si="523"/>
        <v>0</v>
      </c>
      <c r="X521" s="2">
        <f t="shared" si="523"/>
        <v>0</v>
      </c>
      <c r="Y521" s="2">
        <f t="shared" si="517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 x14ac:dyDescent="0.2">
      <c r="A522" s="1">
        <f t="shared" si="506"/>
        <v>490</v>
      </c>
      <c r="B522" s="1"/>
      <c r="C522" s="3">
        <v>7690</v>
      </c>
      <c r="D522" s="1"/>
      <c r="E522" s="1"/>
      <c r="F522" s="1" t="s">
        <v>86</v>
      </c>
      <c r="G522" s="165"/>
      <c r="H522" s="11"/>
      <c r="I522" s="2">
        <f>'O and M Class.'!G$30</f>
        <v>0</v>
      </c>
      <c r="J522" s="2">
        <f t="shared" ref="J522:X522" si="524">+J30+J194+J358</f>
        <v>0</v>
      </c>
      <c r="K522" s="2">
        <f t="shared" si="524"/>
        <v>0</v>
      </c>
      <c r="L522" s="2">
        <f t="shared" si="524"/>
        <v>0</v>
      </c>
      <c r="M522" s="2">
        <f t="shared" si="524"/>
        <v>0</v>
      </c>
      <c r="N522" s="2">
        <f t="shared" si="524"/>
        <v>0</v>
      </c>
      <c r="O522" s="2">
        <f t="shared" si="524"/>
        <v>0</v>
      </c>
      <c r="P522" s="2">
        <f t="shared" si="524"/>
        <v>0</v>
      </c>
      <c r="Q522" s="2">
        <f t="shared" si="524"/>
        <v>0</v>
      </c>
      <c r="R522" s="2">
        <f t="shared" si="524"/>
        <v>0</v>
      </c>
      <c r="S522" s="2">
        <f t="shared" si="524"/>
        <v>0</v>
      </c>
      <c r="T522" s="2">
        <f t="shared" si="524"/>
        <v>0</v>
      </c>
      <c r="U522" s="2">
        <f t="shared" si="524"/>
        <v>0</v>
      </c>
      <c r="V522" s="2">
        <f t="shared" si="524"/>
        <v>0</v>
      </c>
      <c r="W522" s="2">
        <f t="shared" si="524"/>
        <v>0</v>
      </c>
      <c r="X522" s="2">
        <f t="shared" si="524"/>
        <v>0</v>
      </c>
      <c r="Y522" s="2">
        <f t="shared" si="517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 x14ac:dyDescent="0.2">
      <c r="A523" s="1">
        <f t="shared" si="506"/>
        <v>491</v>
      </c>
      <c r="B523" s="1"/>
      <c r="C523" s="3"/>
      <c r="D523" s="1" t="s">
        <v>109</v>
      </c>
      <c r="E523" s="1"/>
      <c r="G523" s="165"/>
      <c r="H523" s="11"/>
      <c r="I523" s="2">
        <f>'O and M Class.'!G$31</f>
        <v>0</v>
      </c>
      <c r="J523" s="2">
        <f t="shared" ref="J523:X523" si="525">+J31+J195+J359</f>
        <v>0</v>
      </c>
      <c r="K523" s="2">
        <f t="shared" si="525"/>
        <v>0</v>
      </c>
      <c r="L523" s="2">
        <f t="shared" si="525"/>
        <v>0</v>
      </c>
      <c r="M523" s="2">
        <f t="shared" si="525"/>
        <v>0</v>
      </c>
      <c r="N523" s="2">
        <f t="shared" si="525"/>
        <v>0</v>
      </c>
      <c r="O523" s="2">
        <f t="shared" si="525"/>
        <v>0</v>
      </c>
      <c r="P523" s="2">
        <f t="shared" si="525"/>
        <v>0</v>
      </c>
      <c r="Q523" s="2">
        <f t="shared" si="525"/>
        <v>0</v>
      </c>
      <c r="R523" s="2">
        <f t="shared" si="525"/>
        <v>0</v>
      </c>
      <c r="S523" s="2">
        <f t="shared" si="525"/>
        <v>0</v>
      </c>
      <c r="T523" s="2">
        <f t="shared" si="525"/>
        <v>0</v>
      </c>
      <c r="U523" s="2">
        <f t="shared" si="525"/>
        <v>0</v>
      </c>
      <c r="V523" s="2">
        <f t="shared" si="525"/>
        <v>0</v>
      </c>
      <c r="W523" s="2">
        <f t="shared" si="525"/>
        <v>0</v>
      </c>
      <c r="X523" s="2">
        <f t="shared" si="525"/>
        <v>0</v>
      </c>
      <c r="Y523" s="2">
        <f t="shared" si="517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 x14ac:dyDescent="0.2">
      <c r="A524" s="1">
        <f t="shared" si="506"/>
        <v>492</v>
      </c>
      <c r="B524" s="1"/>
      <c r="C524" s="3"/>
      <c r="D524" s="1"/>
      <c r="E524" s="1"/>
      <c r="G524" s="165"/>
      <c r="H524" s="11"/>
      <c r="I524" s="2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 x14ac:dyDescent="0.2">
      <c r="A525" s="1">
        <f t="shared" si="506"/>
        <v>493</v>
      </c>
      <c r="B525" s="1"/>
      <c r="C525" s="3"/>
      <c r="D525" s="1" t="s">
        <v>111</v>
      </c>
      <c r="E525" s="1"/>
      <c r="G525" s="165"/>
      <c r="H525" s="11"/>
      <c r="I525" s="2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 x14ac:dyDescent="0.2">
      <c r="A526" s="1">
        <f t="shared" si="506"/>
        <v>494</v>
      </c>
      <c r="B526" s="1"/>
      <c r="C526" s="3"/>
      <c r="D526" s="1"/>
      <c r="E526" s="1" t="s">
        <v>70</v>
      </c>
      <c r="G526" s="165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 x14ac:dyDescent="0.2">
      <c r="A527" s="1">
        <f t="shared" si="506"/>
        <v>495</v>
      </c>
      <c r="B527" s="1"/>
      <c r="C527" s="3">
        <v>8001</v>
      </c>
      <c r="D527" s="1"/>
      <c r="E527" s="1"/>
      <c r="F527" s="1" t="s">
        <v>380</v>
      </c>
      <c r="G527" s="165"/>
      <c r="H527" s="11"/>
      <c r="I527" s="2">
        <f>'O and M Class.'!G35</f>
        <v>0</v>
      </c>
      <c r="J527" s="2">
        <f t="shared" ref="J527:X527" si="526">+J35+J199+J363</f>
        <v>0</v>
      </c>
      <c r="K527" s="2">
        <f t="shared" si="526"/>
        <v>0</v>
      </c>
      <c r="L527" s="2">
        <f t="shared" si="526"/>
        <v>0</v>
      </c>
      <c r="M527" s="2">
        <f t="shared" si="526"/>
        <v>0</v>
      </c>
      <c r="N527" s="2">
        <f t="shared" si="526"/>
        <v>0</v>
      </c>
      <c r="O527" s="2">
        <f t="shared" si="526"/>
        <v>0</v>
      </c>
      <c r="P527" s="2">
        <f t="shared" si="526"/>
        <v>0</v>
      </c>
      <c r="Q527" s="2">
        <f t="shared" si="526"/>
        <v>0</v>
      </c>
      <c r="R527" s="2">
        <f t="shared" si="526"/>
        <v>0</v>
      </c>
      <c r="S527" s="2">
        <f t="shared" si="526"/>
        <v>0</v>
      </c>
      <c r="T527" s="2">
        <f t="shared" si="526"/>
        <v>0</v>
      </c>
      <c r="U527" s="2">
        <f t="shared" si="526"/>
        <v>0</v>
      </c>
      <c r="V527" s="2">
        <f t="shared" si="526"/>
        <v>0</v>
      </c>
      <c r="W527" s="2">
        <f t="shared" si="526"/>
        <v>0</v>
      </c>
      <c r="X527" s="2">
        <f t="shared" si="526"/>
        <v>0</v>
      </c>
      <c r="Y527" s="2">
        <f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 x14ac:dyDescent="0.2">
      <c r="A528" s="1">
        <f t="shared" si="506"/>
        <v>496</v>
      </c>
      <c r="B528" s="1"/>
      <c r="C528" s="3">
        <v>8010</v>
      </c>
      <c r="D528" s="1"/>
      <c r="E528" s="1"/>
      <c r="F528" s="67" t="s">
        <v>551</v>
      </c>
      <c r="G528" s="165"/>
      <c r="H528" s="11"/>
      <c r="I528" s="2">
        <f>'O and M Class.'!G36</f>
        <v>61239.873096168121</v>
      </c>
      <c r="J528" s="2">
        <f t="shared" ref="J528:X528" si="527">+J36+J200+J364</f>
        <v>35944.694089024531</v>
      </c>
      <c r="K528" s="2">
        <f t="shared" si="527"/>
        <v>24425.607002725341</v>
      </c>
      <c r="L528" s="2">
        <f t="shared" si="527"/>
        <v>869.57200441824284</v>
      </c>
      <c r="M528" s="2">
        <f t="shared" si="527"/>
        <v>0</v>
      </c>
      <c r="N528" s="2">
        <f t="shared" si="527"/>
        <v>0</v>
      </c>
      <c r="O528" s="2">
        <f t="shared" si="527"/>
        <v>0</v>
      </c>
      <c r="P528" s="2">
        <f t="shared" si="527"/>
        <v>0</v>
      </c>
      <c r="Q528" s="2">
        <f t="shared" si="527"/>
        <v>0</v>
      </c>
      <c r="R528" s="2">
        <f t="shared" si="527"/>
        <v>0</v>
      </c>
      <c r="S528" s="2">
        <f t="shared" si="527"/>
        <v>0</v>
      </c>
      <c r="T528" s="2">
        <f t="shared" si="527"/>
        <v>0</v>
      </c>
      <c r="U528" s="2">
        <f t="shared" si="527"/>
        <v>0</v>
      </c>
      <c r="V528" s="2">
        <f t="shared" si="527"/>
        <v>0</v>
      </c>
      <c r="W528" s="2">
        <f t="shared" si="527"/>
        <v>0</v>
      </c>
      <c r="X528" s="2">
        <f t="shared" si="527"/>
        <v>0</v>
      </c>
      <c r="Y528" s="2">
        <f>SUM(J528:X528)-I528</f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 x14ac:dyDescent="0.2">
      <c r="A529" s="1">
        <f t="shared" si="506"/>
        <v>497</v>
      </c>
      <c r="B529" s="1"/>
      <c r="C529" s="3">
        <v>8040</v>
      </c>
      <c r="D529" s="1"/>
      <c r="E529" s="1"/>
      <c r="F529" s="1" t="s">
        <v>552</v>
      </c>
      <c r="G529" s="165"/>
      <c r="H529" s="11"/>
      <c r="I529" s="2">
        <f>'O and M Class.'!G37</f>
        <v>51401318.063134104</v>
      </c>
      <c r="J529" s="2">
        <f t="shared" ref="J529:X529" si="528">+J37+J201+J365</f>
        <v>30169962.152772881</v>
      </c>
      <c r="K529" s="2">
        <f t="shared" si="528"/>
        <v>20501485.894012414</v>
      </c>
      <c r="L529" s="2">
        <f t="shared" si="528"/>
        <v>729870.01634880796</v>
      </c>
      <c r="M529" s="2">
        <f t="shared" si="528"/>
        <v>0</v>
      </c>
      <c r="N529" s="2">
        <f t="shared" si="528"/>
        <v>0</v>
      </c>
      <c r="O529" s="2">
        <f t="shared" si="528"/>
        <v>0</v>
      </c>
      <c r="P529" s="2">
        <f t="shared" si="528"/>
        <v>0</v>
      </c>
      <c r="Q529" s="2">
        <f t="shared" si="528"/>
        <v>0</v>
      </c>
      <c r="R529" s="2">
        <f t="shared" si="528"/>
        <v>0</v>
      </c>
      <c r="S529" s="2">
        <f t="shared" si="528"/>
        <v>0</v>
      </c>
      <c r="T529" s="2">
        <f t="shared" si="528"/>
        <v>0</v>
      </c>
      <c r="U529" s="2">
        <f t="shared" si="528"/>
        <v>0</v>
      </c>
      <c r="V529" s="2">
        <f t="shared" si="528"/>
        <v>0</v>
      </c>
      <c r="W529" s="2">
        <f t="shared" si="528"/>
        <v>0</v>
      </c>
      <c r="X529" s="2">
        <f t="shared" si="528"/>
        <v>0</v>
      </c>
      <c r="Y529" s="2">
        <f t="shared" ref="Y529:Y538" si="529">SUM(J529:X529)-I529</f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 x14ac:dyDescent="0.2">
      <c r="A530" s="1">
        <f t="shared" si="506"/>
        <v>498</v>
      </c>
      <c r="B530" s="1"/>
      <c r="C530" s="3">
        <v>8050</v>
      </c>
      <c r="D530" s="1"/>
      <c r="E530" s="1"/>
      <c r="F530" s="1" t="s">
        <v>553</v>
      </c>
      <c r="G530" s="165"/>
      <c r="H530" s="11"/>
      <c r="I530" s="2">
        <f>'O and M Class.'!G38</f>
        <v>-7601.6991613188902</v>
      </c>
      <c r="J530" s="2">
        <f t="shared" ref="J530:X530" si="530">+J38+J202+J366</f>
        <v>-4461.811187644329</v>
      </c>
      <c r="K530" s="2">
        <f t="shared" si="530"/>
        <v>-3031.9480900253548</v>
      </c>
      <c r="L530" s="2">
        <f t="shared" si="530"/>
        <v>-107.93988364920624</v>
      </c>
      <c r="M530" s="2">
        <f t="shared" si="530"/>
        <v>0</v>
      </c>
      <c r="N530" s="2">
        <f t="shared" si="530"/>
        <v>0</v>
      </c>
      <c r="O530" s="2">
        <f t="shared" si="530"/>
        <v>0</v>
      </c>
      <c r="P530" s="2">
        <f t="shared" si="530"/>
        <v>0</v>
      </c>
      <c r="Q530" s="2">
        <f t="shared" si="530"/>
        <v>0</v>
      </c>
      <c r="R530" s="2">
        <f t="shared" si="530"/>
        <v>0</v>
      </c>
      <c r="S530" s="2">
        <f t="shared" si="530"/>
        <v>0</v>
      </c>
      <c r="T530" s="2">
        <f t="shared" si="530"/>
        <v>0</v>
      </c>
      <c r="U530" s="2">
        <f t="shared" si="530"/>
        <v>0</v>
      </c>
      <c r="V530" s="2">
        <f t="shared" si="530"/>
        <v>0</v>
      </c>
      <c r="W530" s="2">
        <f t="shared" si="530"/>
        <v>0</v>
      </c>
      <c r="X530" s="2">
        <f t="shared" si="530"/>
        <v>0</v>
      </c>
      <c r="Y530" s="2">
        <f t="shared" si="52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 x14ac:dyDescent="0.2">
      <c r="A531" s="1">
        <f t="shared" si="506"/>
        <v>499</v>
      </c>
      <c r="B531" s="1"/>
      <c r="C531" s="3">
        <v>8051</v>
      </c>
      <c r="D531" s="1"/>
      <c r="E531" s="1"/>
      <c r="F531" s="1" t="s">
        <v>554</v>
      </c>
      <c r="G531" s="165"/>
      <c r="H531" s="11"/>
      <c r="I531" s="2">
        <f>'O and M Class.'!G39</f>
        <v>47517426.99680312</v>
      </c>
      <c r="J531" s="2">
        <f t="shared" ref="J531:X531" si="531">+J39+J203+J367</f>
        <v>27890315.42595597</v>
      </c>
      <c r="K531" s="2">
        <f t="shared" si="531"/>
        <v>18952390.639052905</v>
      </c>
      <c r="L531" s="2">
        <f t="shared" si="531"/>
        <v>674720.93179424084</v>
      </c>
      <c r="M531" s="2">
        <f t="shared" si="531"/>
        <v>0</v>
      </c>
      <c r="N531" s="2">
        <f t="shared" si="531"/>
        <v>0</v>
      </c>
      <c r="O531" s="2">
        <f t="shared" si="531"/>
        <v>0</v>
      </c>
      <c r="P531" s="2">
        <f t="shared" si="531"/>
        <v>0</v>
      </c>
      <c r="Q531" s="2">
        <f t="shared" si="531"/>
        <v>0</v>
      </c>
      <c r="R531" s="2">
        <f t="shared" si="531"/>
        <v>0</v>
      </c>
      <c r="S531" s="2">
        <f t="shared" si="531"/>
        <v>0</v>
      </c>
      <c r="T531" s="2">
        <f t="shared" si="531"/>
        <v>0</v>
      </c>
      <c r="U531" s="2">
        <f t="shared" si="531"/>
        <v>0</v>
      </c>
      <c r="V531" s="2">
        <f t="shared" si="531"/>
        <v>0</v>
      </c>
      <c r="W531" s="2">
        <f t="shared" si="531"/>
        <v>0</v>
      </c>
      <c r="X531" s="2">
        <f t="shared" si="531"/>
        <v>0</v>
      </c>
      <c r="Y531" s="2">
        <f t="shared" si="52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 x14ac:dyDescent="0.2">
      <c r="A532" s="1">
        <f t="shared" si="506"/>
        <v>500</v>
      </c>
      <c r="B532" s="1"/>
      <c r="C532" s="3">
        <v>8052</v>
      </c>
      <c r="D532" s="1"/>
      <c r="E532" s="1"/>
      <c r="F532" s="1" t="s">
        <v>382</v>
      </c>
      <c r="G532" s="165"/>
      <c r="H532" s="11"/>
      <c r="I532" s="2">
        <f>'O and M Class.'!G40</f>
        <v>24564310.870280467</v>
      </c>
      <c r="J532" s="2">
        <f t="shared" ref="J532:X532" si="532">+J40+J204+J368</f>
        <v>14418002.440230062</v>
      </c>
      <c r="K532" s="2">
        <f t="shared" si="532"/>
        <v>9797508.9312813692</v>
      </c>
      <c r="L532" s="2">
        <f t="shared" si="532"/>
        <v>348799.49876903277</v>
      </c>
      <c r="M532" s="2">
        <f t="shared" si="532"/>
        <v>0</v>
      </c>
      <c r="N532" s="2">
        <f t="shared" si="532"/>
        <v>0</v>
      </c>
      <c r="O532" s="2">
        <f t="shared" si="532"/>
        <v>0</v>
      </c>
      <c r="P532" s="2">
        <f t="shared" si="532"/>
        <v>0</v>
      </c>
      <c r="Q532" s="2">
        <f t="shared" si="532"/>
        <v>0</v>
      </c>
      <c r="R532" s="2">
        <f t="shared" si="532"/>
        <v>0</v>
      </c>
      <c r="S532" s="2">
        <f t="shared" si="532"/>
        <v>0</v>
      </c>
      <c r="T532" s="2">
        <f t="shared" si="532"/>
        <v>0</v>
      </c>
      <c r="U532" s="2">
        <f t="shared" si="532"/>
        <v>0</v>
      </c>
      <c r="V532" s="2">
        <f t="shared" si="532"/>
        <v>0</v>
      </c>
      <c r="W532" s="2">
        <f t="shared" si="532"/>
        <v>0</v>
      </c>
      <c r="X532" s="2">
        <f t="shared" si="532"/>
        <v>0</v>
      </c>
      <c r="Y532" s="2">
        <f t="shared" si="52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 x14ac:dyDescent="0.2">
      <c r="A533" s="1">
        <f t="shared" si="506"/>
        <v>501</v>
      </c>
      <c r="B533" s="1"/>
      <c r="C533" s="3">
        <v>8053</v>
      </c>
      <c r="D533" s="1"/>
      <c r="E533" s="1"/>
      <c r="F533" s="1" t="s">
        <v>383</v>
      </c>
      <c r="G533" s="165"/>
      <c r="H533" s="11"/>
      <c r="I533" s="2">
        <f>'O and M Class.'!G41</f>
        <v>4854141.7455384377</v>
      </c>
      <c r="J533" s="2">
        <f t="shared" ref="J533:X533" si="533">+J41+J205+J369</f>
        <v>2849134.5799189815</v>
      </c>
      <c r="K533" s="2">
        <f t="shared" si="533"/>
        <v>1936081.0631637953</v>
      </c>
      <c r="L533" s="2">
        <f t="shared" si="533"/>
        <v>68926.102455660439</v>
      </c>
      <c r="M533" s="2">
        <f t="shared" si="533"/>
        <v>0</v>
      </c>
      <c r="N533" s="2">
        <f t="shared" si="533"/>
        <v>0</v>
      </c>
      <c r="O533" s="2">
        <f t="shared" si="533"/>
        <v>0</v>
      </c>
      <c r="P533" s="2">
        <f t="shared" si="533"/>
        <v>0</v>
      </c>
      <c r="Q533" s="2">
        <f t="shared" si="533"/>
        <v>0</v>
      </c>
      <c r="R533" s="2">
        <f t="shared" si="533"/>
        <v>0</v>
      </c>
      <c r="S533" s="2">
        <f t="shared" si="533"/>
        <v>0</v>
      </c>
      <c r="T533" s="2">
        <f t="shared" si="533"/>
        <v>0</v>
      </c>
      <c r="U533" s="2">
        <f t="shared" si="533"/>
        <v>0</v>
      </c>
      <c r="V533" s="2">
        <f t="shared" si="533"/>
        <v>0</v>
      </c>
      <c r="W533" s="2">
        <f t="shared" si="533"/>
        <v>0</v>
      </c>
      <c r="X533" s="2">
        <f t="shared" si="533"/>
        <v>0</v>
      </c>
      <c r="Y533" s="2">
        <f t="shared" si="52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 x14ac:dyDescent="0.2">
      <c r="A534" s="1">
        <f t="shared" si="506"/>
        <v>502</v>
      </c>
      <c r="B534" s="1"/>
      <c r="C534" s="3">
        <v>8054</v>
      </c>
      <c r="D534" s="1"/>
      <c r="E534" s="1"/>
      <c r="F534" s="1" t="s">
        <v>555</v>
      </c>
      <c r="G534" s="165"/>
      <c r="H534" s="11"/>
      <c r="I534" s="2">
        <f>'O and M Class.'!G42</f>
        <v>4585481.8250290044</v>
      </c>
      <c r="J534" s="2">
        <f t="shared" ref="J534:X534" si="534">+J42+J206+J370</f>
        <v>2691444.8564029238</v>
      </c>
      <c r="K534" s="2">
        <f t="shared" si="534"/>
        <v>1828925.6870342284</v>
      </c>
      <c r="L534" s="2">
        <f t="shared" si="534"/>
        <v>65111.281591852159</v>
      </c>
      <c r="M534" s="2">
        <f t="shared" si="534"/>
        <v>0</v>
      </c>
      <c r="N534" s="2">
        <f t="shared" si="534"/>
        <v>0</v>
      </c>
      <c r="O534" s="2">
        <f t="shared" si="534"/>
        <v>0</v>
      </c>
      <c r="P534" s="2">
        <f t="shared" si="534"/>
        <v>0</v>
      </c>
      <c r="Q534" s="2">
        <f t="shared" si="534"/>
        <v>0</v>
      </c>
      <c r="R534" s="2">
        <f t="shared" si="534"/>
        <v>0</v>
      </c>
      <c r="S534" s="2">
        <f t="shared" si="534"/>
        <v>0</v>
      </c>
      <c r="T534" s="2">
        <f t="shared" si="534"/>
        <v>0</v>
      </c>
      <c r="U534" s="2">
        <f t="shared" si="534"/>
        <v>0</v>
      </c>
      <c r="V534" s="2">
        <f t="shared" si="534"/>
        <v>0</v>
      </c>
      <c r="W534" s="2">
        <f t="shared" si="534"/>
        <v>0</v>
      </c>
      <c r="X534" s="2">
        <f t="shared" si="534"/>
        <v>0</v>
      </c>
      <c r="Y534" s="2">
        <f t="shared" si="52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 x14ac:dyDescent="0.2">
      <c r="A535" s="1">
        <f t="shared" si="506"/>
        <v>503</v>
      </c>
      <c r="B535" s="1"/>
      <c r="C535" s="3">
        <v>8058</v>
      </c>
      <c r="D535" s="1"/>
      <c r="E535" s="1"/>
      <c r="F535" s="1" t="s">
        <v>556</v>
      </c>
      <c r="G535" s="165"/>
      <c r="H535" s="11"/>
      <c r="I535" s="2">
        <f>'O and M Class.'!G43</f>
        <v>-3124678.318749161</v>
      </c>
      <c r="J535" s="2">
        <f t="shared" ref="J535:X535" si="535">+J43+J207+J371</f>
        <v>-1834027.4173604362</v>
      </c>
      <c r="K535" s="2">
        <f t="shared" si="535"/>
        <v>-1246282.2139401063</v>
      </c>
      <c r="L535" s="2">
        <f t="shared" si="535"/>
        <v>-44368.687448618315</v>
      </c>
      <c r="M535" s="2">
        <f t="shared" si="535"/>
        <v>0</v>
      </c>
      <c r="N535" s="2">
        <f t="shared" si="535"/>
        <v>0</v>
      </c>
      <c r="O535" s="2">
        <f t="shared" si="535"/>
        <v>0</v>
      </c>
      <c r="P535" s="2">
        <f t="shared" si="535"/>
        <v>0</v>
      </c>
      <c r="Q535" s="2">
        <f t="shared" si="535"/>
        <v>0</v>
      </c>
      <c r="R535" s="2">
        <f t="shared" si="535"/>
        <v>0</v>
      </c>
      <c r="S535" s="2">
        <f t="shared" si="535"/>
        <v>0</v>
      </c>
      <c r="T535" s="2">
        <f t="shared" si="535"/>
        <v>0</v>
      </c>
      <c r="U535" s="2">
        <f t="shared" si="535"/>
        <v>0</v>
      </c>
      <c r="V535" s="2">
        <f t="shared" si="535"/>
        <v>0</v>
      </c>
      <c r="W535" s="2">
        <f t="shared" si="535"/>
        <v>0</v>
      </c>
      <c r="X535" s="2">
        <f t="shared" si="535"/>
        <v>0</v>
      </c>
      <c r="Y535" s="2">
        <f t="shared" si="52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 x14ac:dyDescent="0.2">
      <c r="A536" s="1">
        <f t="shared" si="506"/>
        <v>504</v>
      </c>
      <c r="B536" s="1"/>
      <c r="C536" s="3">
        <v>8059</v>
      </c>
      <c r="D536" s="1"/>
      <c r="E536" s="1"/>
      <c r="F536" s="1" t="s">
        <v>384</v>
      </c>
      <c r="G536" s="165"/>
      <c r="H536" s="11"/>
      <c r="I536" s="2">
        <f>'O and M Class.'!G44</f>
        <v>-71826171.145405352</v>
      </c>
      <c r="J536" s="2">
        <f t="shared" ref="J536:X536" si="536">+J44+J208+J372</f>
        <v>-42158313.185156837</v>
      </c>
      <c r="K536" s="2">
        <f t="shared" si="536"/>
        <v>-28647966.434436284</v>
      </c>
      <c r="L536" s="2">
        <f t="shared" si="536"/>
        <v>-1019891.5258122243</v>
      </c>
      <c r="M536" s="2">
        <f t="shared" si="536"/>
        <v>0</v>
      </c>
      <c r="N536" s="2">
        <f t="shared" si="536"/>
        <v>0</v>
      </c>
      <c r="O536" s="2">
        <f t="shared" si="536"/>
        <v>0</v>
      </c>
      <c r="P536" s="2">
        <f t="shared" si="536"/>
        <v>0</v>
      </c>
      <c r="Q536" s="2">
        <f t="shared" si="536"/>
        <v>0</v>
      </c>
      <c r="R536" s="2">
        <f t="shared" si="536"/>
        <v>0</v>
      </c>
      <c r="S536" s="2">
        <f t="shared" si="536"/>
        <v>0</v>
      </c>
      <c r="T536" s="2">
        <f t="shared" si="536"/>
        <v>0</v>
      </c>
      <c r="U536" s="2">
        <f t="shared" si="536"/>
        <v>0</v>
      </c>
      <c r="V536" s="2">
        <f t="shared" si="536"/>
        <v>0</v>
      </c>
      <c r="W536" s="2">
        <f t="shared" si="536"/>
        <v>0</v>
      </c>
      <c r="X536" s="2">
        <f t="shared" si="536"/>
        <v>0</v>
      </c>
      <c r="Y536" s="2">
        <f t="shared" si="529"/>
        <v>0</v>
      </c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 x14ac:dyDescent="0.2">
      <c r="A537" s="1">
        <f t="shared" si="506"/>
        <v>505</v>
      </c>
      <c r="B537" s="1"/>
      <c r="C537" s="3">
        <v>8060</v>
      </c>
      <c r="D537" s="1"/>
      <c r="E537" s="1"/>
      <c r="F537" s="1" t="s">
        <v>557</v>
      </c>
      <c r="G537" s="165"/>
      <c r="H537" s="11"/>
      <c r="I537" s="2">
        <f>'O and M Class.'!G45</f>
        <v>-2147338.3896632735</v>
      </c>
      <c r="J537" s="2">
        <f t="shared" ref="J537:X537" si="537">+J45+J209+J373</f>
        <v>-1260378.5347637264</v>
      </c>
      <c r="K537" s="2">
        <f t="shared" si="537"/>
        <v>-856468.84874198237</v>
      </c>
      <c r="L537" s="2">
        <f t="shared" si="537"/>
        <v>-30491.00615756456</v>
      </c>
      <c r="M537" s="2">
        <f t="shared" si="537"/>
        <v>0</v>
      </c>
      <c r="N537" s="2">
        <f t="shared" si="537"/>
        <v>0</v>
      </c>
      <c r="O537" s="2">
        <f t="shared" si="537"/>
        <v>0</v>
      </c>
      <c r="P537" s="2">
        <f t="shared" si="537"/>
        <v>0</v>
      </c>
      <c r="Q537" s="2">
        <f t="shared" si="537"/>
        <v>0</v>
      </c>
      <c r="R537" s="2">
        <f t="shared" si="537"/>
        <v>0</v>
      </c>
      <c r="S537" s="2">
        <f t="shared" si="537"/>
        <v>0</v>
      </c>
      <c r="T537" s="2">
        <f t="shared" si="537"/>
        <v>0</v>
      </c>
      <c r="U537" s="2">
        <f t="shared" si="537"/>
        <v>0</v>
      </c>
      <c r="V537" s="2">
        <f t="shared" si="537"/>
        <v>0</v>
      </c>
      <c r="W537" s="2">
        <f t="shared" si="537"/>
        <v>0</v>
      </c>
      <c r="X537" s="2">
        <f t="shared" si="537"/>
        <v>0</v>
      </c>
      <c r="Y537" s="2">
        <f t="shared" si="529"/>
        <v>0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 x14ac:dyDescent="0.2">
      <c r="A538" s="1">
        <f t="shared" si="506"/>
        <v>506</v>
      </c>
      <c r="B538" s="1"/>
      <c r="C538" s="3">
        <v>8081</v>
      </c>
      <c r="D538" s="1"/>
      <c r="E538" s="1"/>
      <c r="F538" s="1" t="s">
        <v>558</v>
      </c>
      <c r="G538" s="165"/>
      <c r="H538" s="11"/>
      <c r="I538" s="2">
        <f>'O and M Class.'!G46</f>
        <v>12436037.28370617</v>
      </c>
      <c r="J538" s="2">
        <f t="shared" ref="J538:X538" si="538">+J46+J210+J374</f>
        <v>7299322.0469376175</v>
      </c>
      <c r="K538" s="2">
        <f t="shared" si="538"/>
        <v>4960130.4510549922</v>
      </c>
      <c r="L538" s="2">
        <f t="shared" si="538"/>
        <v>176584.78571355867</v>
      </c>
      <c r="M538" s="2">
        <f t="shared" si="538"/>
        <v>0</v>
      </c>
      <c r="N538" s="2">
        <f t="shared" si="538"/>
        <v>0</v>
      </c>
      <c r="O538" s="2">
        <f t="shared" si="538"/>
        <v>0</v>
      </c>
      <c r="P538" s="2">
        <f t="shared" si="538"/>
        <v>0</v>
      </c>
      <c r="Q538" s="2">
        <f t="shared" si="538"/>
        <v>0</v>
      </c>
      <c r="R538" s="2">
        <f t="shared" si="538"/>
        <v>0</v>
      </c>
      <c r="S538" s="2">
        <f t="shared" si="538"/>
        <v>0</v>
      </c>
      <c r="T538" s="2">
        <f t="shared" si="538"/>
        <v>0</v>
      </c>
      <c r="U538" s="2">
        <f t="shared" si="538"/>
        <v>0</v>
      </c>
      <c r="V538" s="2">
        <f t="shared" si="538"/>
        <v>0</v>
      </c>
      <c r="W538" s="2">
        <f t="shared" si="538"/>
        <v>0</v>
      </c>
      <c r="X538" s="2">
        <f t="shared" si="538"/>
        <v>0</v>
      </c>
      <c r="Y538" s="2">
        <f t="shared" si="529"/>
        <v>0</v>
      </c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 x14ac:dyDescent="0.2">
      <c r="A539" s="1">
        <f t="shared" si="506"/>
        <v>507</v>
      </c>
      <c r="B539" s="1"/>
      <c r="C539" s="3">
        <v>8082</v>
      </c>
      <c r="D539" s="1"/>
      <c r="E539" s="1"/>
      <c r="F539" s="1" t="s">
        <v>559</v>
      </c>
      <c r="G539" s="165"/>
      <c r="H539" s="11"/>
      <c r="I539" s="2">
        <f>'O and M Class.'!G47</f>
        <v>-12626734.322241789</v>
      </c>
      <c r="J539" s="2">
        <f t="shared" ref="J539:X539" si="539">+J47+J211+J375</f>
        <v>-7411251.5198005307</v>
      </c>
      <c r="K539" s="2">
        <f t="shared" si="539"/>
        <v>-5036190.2252570074</v>
      </c>
      <c r="L539" s="2">
        <f t="shared" si="539"/>
        <v>-179292.57718425029</v>
      </c>
      <c r="M539" s="2">
        <f t="shared" si="539"/>
        <v>0</v>
      </c>
      <c r="N539" s="2">
        <f t="shared" si="539"/>
        <v>0</v>
      </c>
      <c r="O539" s="2">
        <f t="shared" si="539"/>
        <v>0</v>
      </c>
      <c r="P539" s="2">
        <f t="shared" si="539"/>
        <v>0</v>
      </c>
      <c r="Q539" s="2">
        <f t="shared" si="539"/>
        <v>0</v>
      </c>
      <c r="R539" s="2">
        <f t="shared" si="539"/>
        <v>0</v>
      </c>
      <c r="S539" s="2">
        <f t="shared" si="539"/>
        <v>0</v>
      </c>
      <c r="T539" s="2">
        <f t="shared" si="539"/>
        <v>0</v>
      </c>
      <c r="U539" s="2">
        <f t="shared" si="539"/>
        <v>0</v>
      </c>
      <c r="V539" s="2">
        <f t="shared" si="539"/>
        <v>0</v>
      </c>
      <c r="W539" s="2">
        <f t="shared" si="539"/>
        <v>0</v>
      </c>
      <c r="X539" s="2">
        <f t="shared" si="539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 x14ac:dyDescent="0.2">
      <c r="A540" s="1">
        <f t="shared" si="506"/>
        <v>508</v>
      </c>
      <c r="B540" s="1"/>
      <c r="C540" s="3">
        <v>8120</v>
      </c>
      <c r="D540" s="1"/>
      <c r="E540" s="1"/>
      <c r="F540" s="1" t="s">
        <v>560</v>
      </c>
      <c r="G540" s="165"/>
      <c r="H540" s="11"/>
      <c r="I540" s="2">
        <f>'O and M Class.'!G48</f>
        <v>-14328.965645982522</v>
      </c>
      <c r="J540" s="2">
        <f t="shared" ref="J540:X540" si="540">+J48+J212+J376</f>
        <v>-8410.374821452906</v>
      </c>
      <c r="K540" s="2">
        <f t="shared" si="540"/>
        <v>-5715.1275129964506</v>
      </c>
      <c r="L540" s="2">
        <f t="shared" si="540"/>
        <v>-203.4633115331653</v>
      </c>
      <c r="M540" s="2">
        <f t="shared" si="540"/>
        <v>0</v>
      </c>
      <c r="N540" s="2">
        <f t="shared" si="540"/>
        <v>0</v>
      </c>
      <c r="O540" s="2">
        <f t="shared" si="540"/>
        <v>0</v>
      </c>
      <c r="P540" s="2">
        <f t="shared" si="540"/>
        <v>0</v>
      </c>
      <c r="Q540" s="2">
        <f t="shared" si="540"/>
        <v>0</v>
      </c>
      <c r="R540" s="2">
        <f t="shared" si="540"/>
        <v>0</v>
      </c>
      <c r="S540" s="2">
        <f t="shared" si="540"/>
        <v>0</v>
      </c>
      <c r="T540" s="2">
        <f t="shared" si="540"/>
        <v>0</v>
      </c>
      <c r="U540" s="2">
        <f t="shared" si="540"/>
        <v>0</v>
      </c>
      <c r="V540" s="2">
        <f t="shared" si="540"/>
        <v>0</v>
      </c>
      <c r="W540" s="2">
        <f t="shared" si="540"/>
        <v>0</v>
      </c>
      <c r="X540" s="2">
        <f t="shared" si="540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 x14ac:dyDescent="0.2">
      <c r="A541" s="1">
        <f t="shared" si="506"/>
        <v>509</v>
      </c>
      <c r="B541" s="1"/>
      <c r="C541" s="3">
        <v>8580</v>
      </c>
      <c r="D541" s="1"/>
      <c r="E541" s="1"/>
      <c r="F541" s="1" t="s">
        <v>466</v>
      </c>
      <c r="G541" s="165"/>
      <c r="H541" s="11"/>
      <c r="I541" s="2">
        <f>'O and M Class.'!G49</f>
        <v>22709250.336535297</v>
      </c>
      <c r="J541" s="2">
        <f t="shared" ref="J541:X541" si="541">+J49+J213+J377</f>
        <v>13329176.157109223</v>
      </c>
      <c r="K541" s="2">
        <f t="shared" si="541"/>
        <v>9057615.5044551697</v>
      </c>
      <c r="L541" s="2">
        <f t="shared" si="541"/>
        <v>322458.67497090349</v>
      </c>
      <c r="M541" s="2">
        <f t="shared" si="541"/>
        <v>0</v>
      </c>
      <c r="N541" s="2">
        <f t="shared" si="541"/>
        <v>0</v>
      </c>
      <c r="O541" s="2">
        <f t="shared" si="541"/>
        <v>0</v>
      </c>
      <c r="P541" s="2">
        <f t="shared" si="541"/>
        <v>0</v>
      </c>
      <c r="Q541" s="2">
        <f t="shared" si="541"/>
        <v>0</v>
      </c>
      <c r="R541" s="2">
        <f t="shared" si="541"/>
        <v>0</v>
      </c>
      <c r="S541" s="2">
        <f t="shared" si="541"/>
        <v>0</v>
      </c>
      <c r="T541" s="2">
        <f t="shared" si="541"/>
        <v>0</v>
      </c>
      <c r="U541" s="2">
        <f t="shared" si="541"/>
        <v>0</v>
      </c>
      <c r="V541" s="2">
        <f t="shared" si="541"/>
        <v>0</v>
      </c>
      <c r="W541" s="2">
        <f t="shared" si="541"/>
        <v>0</v>
      </c>
      <c r="X541" s="2">
        <f t="shared" si="541"/>
        <v>0</v>
      </c>
      <c r="Y541" s="2">
        <f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 x14ac:dyDescent="0.2">
      <c r="A542" s="1">
        <f t="shared" si="506"/>
        <v>510</v>
      </c>
      <c r="B542" s="1"/>
      <c r="C542" s="3"/>
      <c r="D542" s="1"/>
      <c r="E542" s="1" t="s">
        <v>79</v>
      </c>
      <c r="G542" s="16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 x14ac:dyDescent="0.2">
      <c r="A543" s="1">
        <f t="shared" si="506"/>
        <v>511</v>
      </c>
      <c r="B543" s="1"/>
      <c r="C543" s="3">
        <v>8350</v>
      </c>
      <c r="D543" s="1"/>
      <c r="E543" s="1"/>
      <c r="F543" s="1" t="s">
        <v>104</v>
      </c>
      <c r="G543" s="165"/>
      <c r="H543" s="11"/>
      <c r="I543" s="2">
        <f>'O and M Class.'!G$51</f>
        <v>0</v>
      </c>
      <c r="J543" s="2">
        <f t="shared" ref="J543:X543" si="542">+J51+J215+J379</f>
        <v>0</v>
      </c>
      <c r="K543" s="2">
        <f t="shared" si="542"/>
        <v>0</v>
      </c>
      <c r="L543" s="2">
        <f t="shared" si="542"/>
        <v>0</v>
      </c>
      <c r="M543" s="2">
        <f t="shared" si="542"/>
        <v>0</v>
      </c>
      <c r="N543" s="2">
        <f t="shared" si="542"/>
        <v>0</v>
      </c>
      <c r="O543" s="2">
        <f t="shared" si="542"/>
        <v>0</v>
      </c>
      <c r="P543" s="2">
        <f t="shared" si="542"/>
        <v>0</v>
      </c>
      <c r="Q543" s="2">
        <f t="shared" si="542"/>
        <v>0</v>
      </c>
      <c r="R543" s="2">
        <f t="shared" si="542"/>
        <v>0</v>
      </c>
      <c r="S543" s="2">
        <f t="shared" si="542"/>
        <v>0</v>
      </c>
      <c r="T543" s="2">
        <f t="shared" si="542"/>
        <v>0</v>
      </c>
      <c r="U543" s="2">
        <f t="shared" si="542"/>
        <v>0</v>
      </c>
      <c r="V543" s="2">
        <f t="shared" si="542"/>
        <v>0</v>
      </c>
      <c r="W543" s="2">
        <f t="shared" si="542"/>
        <v>0</v>
      </c>
      <c r="X543" s="2">
        <f t="shared" si="542"/>
        <v>0</v>
      </c>
      <c r="Y543" s="2">
        <f>SUM(J543:X543)-I543</f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 x14ac:dyDescent="0.2">
      <c r="A544" s="1">
        <f t="shared" si="506"/>
        <v>512</v>
      </c>
      <c r="B544" s="1"/>
      <c r="C544" s="3"/>
      <c r="D544" s="1" t="s">
        <v>67</v>
      </c>
      <c r="E544" s="1"/>
      <c r="G544" s="165"/>
      <c r="H544" s="11"/>
      <c r="I544" s="2">
        <f>'O and M Class.'!G$52</f>
        <v>78382354.15325588</v>
      </c>
      <c r="J544" s="2">
        <f t="shared" ref="J544:X544" si="543">+J52+J216+J380</f>
        <v>46006459.51032605</v>
      </c>
      <c r="K544" s="2">
        <f t="shared" si="543"/>
        <v>31262908.979079202</v>
      </c>
      <c r="L544" s="2">
        <f t="shared" si="543"/>
        <v>1112985.6638506346</v>
      </c>
      <c r="M544" s="2">
        <f t="shared" si="543"/>
        <v>0</v>
      </c>
      <c r="N544" s="2">
        <f t="shared" si="543"/>
        <v>0</v>
      </c>
      <c r="O544" s="2">
        <f t="shared" si="543"/>
        <v>0</v>
      </c>
      <c r="P544" s="2">
        <f t="shared" si="543"/>
        <v>0</v>
      </c>
      <c r="Q544" s="2">
        <f t="shared" si="543"/>
        <v>0</v>
      </c>
      <c r="R544" s="2">
        <f t="shared" si="543"/>
        <v>0</v>
      </c>
      <c r="S544" s="2">
        <f t="shared" si="543"/>
        <v>0</v>
      </c>
      <c r="T544" s="2">
        <f t="shared" si="543"/>
        <v>0</v>
      </c>
      <c r="U544" s="2">
        <f t="shared" si="543"/>
        <v>0</v>
      </c>
      <c r="V544" s="2">
        <f t="shared" si="543"/>
        <v>0</v>
      </c>
      <c r="W544" s="2">
        <f t="shared" si="543"/>
        <v>0</v>
      </c>
      <c r="X544" s="2">
        <f t="shared" si="543"/>
        <v>0</v>
      </c>
      <c r="Y544" s="2">
        <f>SUM(J544:X544)-I544</f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 x14ac:dyDescent="0.2">
      <c r="A545" s="1">
        <f t="shared" si="506"/>
        <v>513</v>
      </c>
      <c r="C545" s="73"/>
      <c r="G545" s="165"/>
      <c r="H545" s="11"/>
      <c r="I545" s="2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 x14ac:dyDescent="0.2">
      <c r="A546" s="1">
        <f t="shared" si="506"/>
        <v>514</v>
      </c>
      <c r="B546" s="1"/>
      <c r="C546" s="3"/>
      <c r="D546" s="1" t="s">
        <v>112</v>
      </c>
      <c r="E546" s="1"/>
      <c r="G546" s="165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 x14ac:dyDescent="0.2">
      <c r="A547" s="1">
        <f t="shared" si="506"/>
        <v>515</v>
      </c>
      <c r="B547" s="1"/>
      <c r="C547" s="3"/>
      <c r="D547" s="1"/>
      <c r="E547" s="1" t="s">
        <v>70</v>
      </c>
      <c r="G547" s="165"/>
      <c r="H547" s="11"/>
      <c r="I547" s="2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 x14ac:dyDescent="0.2">
      <c r="A548" s="1">
        <f t="shared" si="506"/>
        <v>516</v>
      </c>
      <c r="B548" s="1"/>
      <c r="C548" s="72">
        <v>8140</v>
      </c>
      <c r="D548" s="1"/>
      <c r="E548" s="1"/>
      <c r="F548" s="1" t="s">
        <v>561</v>
      </c>
      <c r="G548" s="165"/>
      <c r="H548" s="11"/>
      <c r="I548" s="2">
        <f>'O and M Class.'!G$56</f>
        <v>0</v>
      </c>
      <c r="J548" s="2">
        <f t="shared" ref="J548:X548" si="544">+J56+J220+J384</f>
        <v>0</v>
      </c>
      <c r="K548" s="2">
        <f t="shared" si="544"/>
        <v>0</v>
      </c>
      <c r="L548" s="2">
        <f t="shared" si="544"/>
        <v>0</v>
      </c>
      <c r="M548" s="2">
        <f t="shared" si="544"/>
        <v>0</v>
      </c>
      <c r="N548" s="2">
        <f t="shared" si="544"/>
        <v>0</v>
      </c>
      <c r="O548" s="2">
        <f t="shared" si="544"/>
        <v>0</v>
      </c>
      <c r="P548" s="2">
        <f t="shared" si="544"/>
        <v>0</v>
      </c>
      <c r="Q548" s="2">
        <f t="shared" si="544"/>
        <v>0</v>
      </c>
      <c r="R548" s="2">
        <f t="shared" si="544"/>
        <v>0</v>
      </c>
      <c r="S548" s="2">
        <f t="shared" si="544"/>
        <v>0</v>
      </c>
      <c r="T548" s="2">
        <f t="shared" si="544"/>
        <v>0</v>
      </c>
      <c r="U548" s="2">
        <f t="shared" si="544"/>
        <v>0</v>
      </c>
      <c r="V548" s="2">
        <f t="shared" si="544"/>
        <v>0</v>
      </c>
      <c r="W548" s="2">
        <f t="shared" si="544"/>
        <v>0</v>
      </c>
      <c r="X548" s="2">
        <f t="shared" si="544"/>
        <v>0</v>
      </c>
      <c r="Y548" s="2">
        <f t="shared" ref="Y548:Y557" si="545">SUM(J548:X548)-I548</f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 x14ac:dyDescent="0.2">
      <c r="A549" s="1">
        <f t="shared" si="506"/>
        <v>517</v>
      </c>
      <c r="B549" s="1"/>
      <c r="C549" s="72">
        <v>8160</v>
      </c>
      <c r="D549" s="1"/>
      <c r="E549" s="1"/>
      <c r="F549" s="1" t="s">
        <v>562</v>
      </c>
      <c r="G549" s="165"/>
      <c r="H549" s="11"/>
      <c r="I549" s="2">
        <f>'O and M Class.'!G$57</f>
        <v>291917.25162716309</v>
      </c>
      <c r="J549" s="2">
        <f t="shared" ref="J549:X549" si="546">+J57+J221+J385</f>
        <v>121257.11164453783</v>
      </c>
      <c r="K549" s="2">
        <f t="shared" si="546"/>
        <v>71932.295560669649</v>
      </c>
      <c r="L549" s="2">
        <f t="shared" si="546"/>
        <v>3854.8478771260288</v>
      </c>
      <c r="M549" s="2">
        <f t="shared" si="546"/>
        <v>47972.727295868564</v>
      </c>
      <c r="N549" s="2">
        <f t="shared" si="546"/>
        <v>46900.269248960991</v>
      </c>
      <c r="O549" s="2">
        <f t="shared" si="546"/>
        <v>0</v>
      </c>
      <c r="P549" s="2">
        <f t="shared" si="546"/>
        <v>0</v>
      </c>
      <c r="Q549" s="2">
        <f t="shared" si="546"/>
        <v>0</v>
      </c>
      <c r="R549" s="2">
        <f t="shared" si="546"/>
        <v>0</v>
      </c>
      <c r="S549" s="2">
        <f t="shared" si="546"/>
        <v>0</v>
      </c>
      <c r="T549" s="2">
        <f t="shared" si="546"/>
        <v>0</v>
      </c>
      <c r="U549" s="2">
        <f t="shared" si="546"/>
        <v>0</v>
      </c>
      <c r="V549" s="2">
        <f t="shared" si="546"/>
        <v>0</v>
      </c>
      <c r="W549" s="2">
        <f t="shared" si="546"/>
        <v>0</v>
      </c>
      <c r="X549" s="2">
        <f t="shared" si="546"/>
        <v>0</v>
      </c>
      <c r="Y549" s="2">
        <f t="shared" si="545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 x14ac:dyDescent="0.2">
      <c r="A550" s="1">
        <f t="shared" si="506"/>
        <v>518</v>
      </c>
      <c r="B550" s="1"/>
      <c r="C550" s="72">
        <v>8170</v>
      </c>
      <c r="D550" s="1"/>
      <c r="E550" s="1"/>
      <c r="F550" s="1" t="s">
        <v>563</v>
      </c>
      <c r="G550" s="165"/>
      <c r="H550" s="11"/>
      <c r="I550" s="2">
        <f>'O and M Class.'!G$58</f>
        <v>21251.403291294595</v>
      </c>
      <c r="J550" s="2">
        <f t="shared" ref="J550:X550" si="547">+J58+J222+J386</f>
        <v>8827.4460215417657</v>
      </c>
      <c r="K550" s="2">
        <f t="shared" si="547"/>
        <v>5236.6285791865394</v>
      </c>
      <c r="L550" s="2">
        <f t="shared" si="547"/>
        <v>280.63064586544385</v>
      </c>
      <c r="M550" s="2">
        <f t="shared" si="547"/>
        <v>3492.3861781553414</v>
      </c>
      <c r="N550" s="2">
        <f t="shared" si="547"/>
        <v>3414.3118665455022</v>
      </c>
      <c r="O550" s="2">
        <f t="shared" si="547"/>
        <v>0</v>
      </c>
      <c r="P550" s="2">
        <f t="shared" si="547"/>
        <v>0</v>
      </c>
      <c r="Q550" s="2">
        <f t="shared" si="547"/>
        <v>0</v>
      </c>
      <c r="R550" s="2">
        <f t="shared" si="547"/>
        <v>0</v>
      </c>
      <c r="S550" s="2">
        <f t="shared" si="547"/>
        <v>0</v>
      </c>
      <c r="T550" s="2">
        <f t="shared" si="547"/>
        <v>0</v>
      </c>
      <c r="U550" s="2">
        <f t="shared" si="547"/>
        <v>0</v>
      </c>
      <c r="V550" s="2">
        <f t="shared" si="547"/>
        <v>0</v>
      </c>
      <c r="W550" s="2">
        <f t="shared" si="547"/>
        <v>0</v>
      </c>
      <c r="X550" s="2">
        <f t="shared" si="547"/>
        <v>0</v>
      </c>
      <c r="Y550" s="2">
        <f t="shared" si="545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 x14ac:dyDescent="0.2">
      <c r="A551" s="1">
        <f t="shared" si="506"/>
        <v>519</v>
      </c>
      <c r="B551" s="1"/>
      <c r="C551" s="72">
        <v>8180</v>
      </c>
      <c r="D551" s="1"/>
      <c r="E551" s="1"/>
      <c r="F551" s="1" t="s">
        <v>564</v>
      </c>
      <c r="G551" s="165"/>
      <c r="H551" s="11"/>
      <c r="I551" s="2">
        <f>'O and M Class.'!G$59</f>
        <v>25060.377734532805</v>
      </c>
      <c r="J551" s="2">
        <f t="shared" ref="J551:X551" si="548">+J59+J223+J387</f>
        <v>10409.624658605742</v>
      </c>
      <c r="K551" s="2">
        <f t="shared" si="548"/>
        <v>6175.2105708530889</v>
      </c>
      <c r="L551" s="2">
        <f t="shared" si="548"/>
        <v>330.9292046683243</v>
      </c>
      <c r="M551" s="2">
        <f t="shared" si="548"/>
        <v>4118.340592373308</v>
      </c>
      <c r="N551" s="2">
        <f t="shared" si="548"/>
        <v>4026.2727080323384</v>
      </c>
      <c r="O551" s="2">
        <f t="shared" si="548"/>
        <v>0</v>
      </c>
      <c r="P551" s="2">
        <f t="shared" si="548"/>
        <v>0</v>
      </c>
      <c r="Q551" s="2">
        <f t="shared" si="548"/>
        <v>0</v>
      </c>
      <c r="R551" s="2">
        <f t="shared" si="548"/>
        <v>0</v>
      </c>
      <c r="S551" s="2">
        <f t="shared" si="548"/>
        <v>0</v>
      </c>
      <c r="T551" s="2">
        <f t="shared" si="548"/>
        <v>0</v>
      </c>
      <c r="U551" s="2">
        <f t="shared" si="548"/>
        <v>0</v>
      </c>
      <c r="V551" s="2">
        <f t="shared" si="548"/>
        <v>0</v>
      </c>
      <c r="W551" s="2">
        <f t="shared" si="548"/>
        <v>0</v>
      </c>
      <c r="X551" s="2">
        <f t="shared" si="548"/>
        <v>0</v>
      </c>
      <c r="Y551" s="2">
        <f t="shared" si="545"/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 x14ac:dyDescent="0.2">
      <c r="A552" s="1">
        <f t="shared" si="506"/>
        <v>520</v>
      </c>
      <c r="B552" s="1"/>
      <c r="C552" s="72">
        <v>8190</v>
      </c>
      <c r="D552" s="1"/>
      <c r="E552" s="1"/>
      <c r="F552" s="1" t="s">
        <v>565</v>
      </c>
      <c r="G552" s="165"/>
      <c r="H552" s="11"/>
      <c r="I552" s="2">
        <f>'O and M Class.'!G$60</f>
        <v>735.31548750117838</v>
      </c>
      <c r="J552" s="2">
        <f t="shared" ref="J552:X552" si="549">+J60+J224+J388</f>
        <v>305.43666626378837</v>
      </c>
      <c r="K552" s="2">
        <f t="shared" si="549"/>
        <v>181.19152150975833</v>
      </c>
      <c r="L552" s="2">
        <f t="shared" si="549"/>
        <v>9.7100439601016504</v>
      </c>
      <c r="M552" s="2">
        <f t="shared" si="549"/>
        <v>120.8393445803472</v>
      </c>
      <c r="N552" s="2">
        <f t="shared" si="549"/>
        <v>118.13791118718275</v>
      </c>
      <c r="O552" s="2">
        <f t="shared" si="549"/>
        <v>0</v>
      </c>
      <c r="P552" s="2">
        <f t="shared" si="549"/>
        <v>0</v>
      </c>
      <c r="Q552" s="2">
        <f t="shared" si="549"/>
        <v>0</v>
      </c>
      <c r="R552" s="2">
        <f t="shared" si="549"/>
        <v>0</v>
      </c>
      <c r="S552" s="2">
        <f t="shared" si="549"/>
        <v>0</v>
      </c>
      <c r="T552" s="2">
        <f t="shared" si="549"/>
        <v>0</v>
      </c>
      <c r="U552" s="2">
        <f t="shared" si="549"/>
        <v>0</v>
      </c>
      <c r="V552" s="2">
        <f t="shared" si="549"/>
        <v>0</v>
      </c>
      <c r="W552" s="2">
        <f t="shared" si="549"/>
        <v>0</v>
      </c>
      <c r="X552" s="2">
        <f t="shared" si="549"/>
        <v>0</v>
      </c>
      <c r="Y552" s="2">
        <f t="shared" si="545"/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 x14ac:dyDescent="0.2">
      <c r="A553" s="1">
        <f t="shared" si="506"/>
        <v>521</v>
      </c>
      <c r="B553" s="1"/>
      <c r="C553" s="74">
        <v>8200</v>
      </c>
      <c r="D553" s="1"/>
      <c r="E553" s="1"/>
      <c r="F553" s="1" t="s">
        <v>566</v>
      </c>
      <c r="G553" s="165"/>
      <c r="H553" s="11"/>
      <c r="I553" s="2">
        <f>'O and M Class.'!G$61</f>
        <v>6180.8695012862445</v>
      </c>
      <c r="J553" s="2">
        <f t="shared" ref="J553:X553" si="550">+J61+J225+J389</f>
        <v>2567.420661163987</v>
      </c>
      <c r="K553" s="2">
        <f t="shared" si="550"/>
        <v>1523.0484985392354</v>
      </c>
      <c r="L553" s="2">
        <f t="shared" si="550"/>
        <v>81.620087689292433</v>
      </c>
      <c r="M553" s="2">
        <f t="shared" si="550"/>
        <v>1015.7438979155057</v>
      </c>
      <c r="N553" s="2">
        <f t="shared" si="550"/>
        <v>993.03635597822324</v>
      </c>
      <c r="O553" s="2">
        <f t="shared" si="550"/>
        <v>0</v>
      </c>
      <c r="P553" s="2">
        <f t="shared" si="550"/>
        <v>0</v>
      </c>
      <c r="Q553" s="2">
        <f t="shared" si="550"/>
        <v>0</v>
      </c>
      <c r="R553" s="2">
        <f t="shared" si="550"/>
        <v>0</v>
      </c>
      <c r="S553" s="2">
        <f t="shared" si="550"/>
        <v>0</v>
      </c>
      <c r="T553" s="2">
        <f t="shared" si="550"/>
        <v>0</v>
      </c>
      <c r="U553" s="2">
        <f t="shared" si="550"/>
        <v>0</v>
      </c>
      <c r="V553" s="2">
        <f t="shared" si="550"/>
        <v>0</v>
      </c>
      <c r="W553" s="2">
        <f t="shared" si="550"/>
        <v>0</v>
      </c>
      <c r="X553" s="2">
        <f t="shared" si="550"/>
        <v>0</v>
      </c>
      <c r="Y553" s="2">
        <f t="shared" si="545"/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 x14ac:dyDescent="0.2">
      <c r="A554" s="1">
        <f t="shared" si="506"/>
        <v>522</v>
      </c>
      <c r="B554" s="1"/>
      <c r="C554" s="74">
        <v>8210</v>
      </c>
      <c r="D554" s="1"/>
      <c r="E554" s="1"/>
      <c r="F554" s="1" t="s">
        <v>567</v>
      </c>
      <c r="G554" s="165"/>
      <c r="H554" s="11"/>
      <c r="I554" s="2">
        <f>'O and M Class.'!G$62</f>
        <v>49855.629403574771</v>
      </c>
      <c r="J554" s="2">
        <f t="shared" ref="J554:X554" si="551">+J62+J226+J390</f>
        <v>20709.120776524345</v>
      </c>
      <c r="K554" s="2">
        <f t="shared" si="551"/>
        <v>12285.090550939716</v>
      </c>
      <c r="L554" s="2">
        <f t="shared" si="551"/>
        <v>658.35734646684102</v>
      </c>
      <c r="M554" s="2">
        <f t="shared" si="551"/>
        <v>8193.1112334404716</v>
      </c>
      <c r="N554" s="2">
        <f t="shared" si="551"/>
        <v>8009.9494962033896</v>
      </c>
      <c r="O554" s="2">
        <f t="shared" si="551"/>
        <v>0</v>
      </c>
      <c r="P554" s="2">
        <f t="shared" si="551"/>
        <v>0</v>
      </c>
      <c r="Q554" s="2">
        <f t="shared" si="551"/>
        <v>0</v>
      </c>
      <c r="R554" s="2">
        <f t="shared" si="551"/>
        <v>0</v>
      </c>
      <c r="S554" s="2">
        <f t="shared" si="551"/>
        <v>0</v>
      </c>
      <c r="T554" s="2">
        <f t="shared" si="551"/>
        <v>0</v>
      </c>
      <c r="U554" s="2">
        <f t="shared" si="551"/>
        <v>0</v>
      </c>
      <c r="V554" s="2">
        <f t="shared" si="551"/>
        <v>0</v>
      </c>
      <c r="W554" s="2">
        <f t="shared" si="551"/>
        <v>0</v>
      </c>
      <c r="X554" s="2">
        <f t="shared" si="551"/>
        <v>0</v>
      </c>
      <c r="Y554" s="2">
        <f t="shared" si="545"/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 x14ac:dyDescent="0.2">
      <c r="A555" s="1">
        <f t="shared" si="506"/>
        <v>523</v>
      </c>
      <c r="B555" s="1"/>
      <c r="C555" s="74">
        <v>8240</v>
      </c>
      <c r="D555" s="1"/>
      <c r="E555" s="1"/>
      <c r="F555" s="1" t="s">
        <v>568</v>
      </c>
      <c r="G555" s="165"/>
      <c r="H555" s="11"/>
      <c r="I555" s="2">
        <f>'O and M Class.'!G$63</f>
        <v>0</v>
      </c>
      <c r="J555" s="2">
        <f t="shared" ref="J555:X555" si="552">+J63+J227+J391</f>
        <v>0</v>
      </c>
      <c r="K555" s="2">
        <f t="shared" si="552"/>
        <v>0</v>
      </c>
      <c r="L555" s="2">
        <f t="shared" si="552"/>
        <v>0</v>
      </c>
      <c r="M555" s="2">
        <f t="shared" si="552"/>
        <v>0</v>
      </c>
      <c r="N555" s="2">
        <f t="shared" si="552"/>
        <v>0</v>
      </c>
      <c r="O555" s="2">
        <f t="shared" si="552"/>
        <v>0</v>
      </c>
      <c r="P555" s="2">
        <f t="shared" si="552"/>
        <v>0</v>
      </c>
      <c r="Q555" s="2">
        <f t="shared" si="552"/>
        <v>0</v>
      </c>
      <c r="R555" s="2">
        <f t="shared" si="552"/>
        <v>0</v>
      </c>
      <c r="S555" s="2">
        <f t="shared" si="552"/>
        <v>0</v>
      </c>
      <c r="T555" s="2">
        <f t="shared" si="552"/>
        <v>0</v>
      </c>
      <c r="U555" s="2">
        <f t="shared" si="552"/>
        <v>0</v>
      </c>
      <c r="V555" s="2">
        <f t="shared" si="552"/>
        <v>0</v>
      </c>
      <c r="W555" s="2">
        <f t="shared" si="552"/>
        <v>0</v>
      </c>
      <c r="X555" s="2">
        <f t="shared" si="552"/>
        <v>0</v>
      </c>
      <c r="Y555" s="2">
        <f t="shared" si="545"/>
        <v>0</v>
      </c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 x14ac:dyDescent="0.2">
      <c r="A556" s="1">
        <f t="shared" si="506"/>
        <v>524</v>
      </c>
      <c r="B556" s="1"/>
      <c r="C556" s="74">
        <v>8250</v>
      </c>
      <c r="D556" s="1"/>
      <c r="E556" s="1"/>
      <c r="F556" s="1" t="s">
        <v>569</v>
      </c>
      <c r="G556" s="165"/>
      <c r="H556" s="11"/>
      <c r="I556" s="2">
        <f>'O and M Class.'!G$64</f>
        <v>8763.2029185619394</v>
      </c>
      <c r="J556" s="2">
        <f t="shared" ref="J556:X556" si="553">+J64+J228+J392</f>
        <v>3640.0749484205171</v>
      </c>
      <c r="K556" s="2">
        <f t="shared" si="553"/>
        <v>2159.3698175852005</v>
      </c>
      <c r="L556" s="2">
        <f t="shared" si="553"/>
        <v>115.7205131904571</v>
      </c>
      <c r="M556" s="2">
        <f t="shared" si="553"/>
        <v>1440.1161339634009</v>
      </c>
      <c r="N556" s="2">
        <f t="shared" si="553"/>
        <v>1407.9215054023625</v>
      </c>
      <c r="O556" s="2">
        <f t="shared" si="553"/>
        <v>0</v>
      </c>
      <c r="P556" s="2">
        <f t="shared" si="553"/>
        <v>0</v>
      </c>
      <c r="Q556" s="2">
        <f t="shared" si="553"/>
        <v>0</v>
      </c>
      <c r="R556" s="2">
        <f t="shared" si="553"/>
        <v>0</v>
      </c>
      <c r="S556" s="2">
        <f t="shared" si="553"/>
        <v>0</v>
      </c>
      <c r="T556" s="2">
        <f t="shared" si="553"/>
        <v>0</v>
      </c>
      <c r="U556" s="2">
        <f t="shared" si="553"/>
        <v>0</v>
      </c>
      <c r="V556" s="2">
        <f t="shared" si="553"/>
        <v>0</v>
      </c>
      <c r="W556" s="2">
        <f t="shared" si="553"/>
        <v>0</v>
      </c>
      <c r="X556" s="2">
        <f t="shared" si="553"/>
        <v>0</v>
      </c>
      <c r="Y556" s="2">
        <f t="shared" si="545"/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 x14ac:dyDescent="0.2">
      <c r="A557" s="1">
        <f t="shared" si="506"/>
        <v>525</v>
      </c>
      <c r="B557" s="1"/>
      <c r="C557" s="72">
        <v>8260</v>
      </c>
      <c r="D557" s="1"/>
      <c r="E557" s="1"/>
      <c r="F557" s="1" t="s">
        <v>90</v>
      </c>
      <c r="G557" s="165"/>
      <c r="H557" s="11"/>
      <c r="I557" s="2">
        <f>'O and M Class.'!G$65</f>
        <v>0</v>
      </c>
      <c r="J557" s="2">
        <f t="shared" ref="J557:X557" si="554">+J65+J229+J393</f>
        <v>0</v>
      </c>
      <c r="K557" s="2">
        <f t="shared" si="554"/>
        <v>0</v>
      </c>
      <c r="L557" s="2">
        <f t="shared" si="554"/>
        <v>0</v>
      </c>
      <c r="M557" s="2">
        <f t="shared" si="554"/>
        <v>0</v>
      </c>
      <c r="N557" s="2">
        <f t="shared" si="554"/>
        <v>0</v>
      </c>
      <c r="O557" s="2">
        <f t="shared" si="554"/>
        <v>0</v>
      </c>
      <c r="P557" s="2">
        <f t="shared" si="554"/>
        <v>0</v>
      </c>
      <c r="Q557" s="2">
        <f t="shared" si="554"/>
        <v>0</v>
      </c>
      <c r="R557" s="2">
        <f t="shared" si="554"/>
        <v>0</v>
      </c>
      <c r="S557" s="2">
        <f t="shared" si="554"/>
        <v>0</v>
      </c>
      <c r="T557" s="2">
        <f t="shared" si="554"/>
        <v>0</v>
      </c>
      <c r="U557" s="2">
        <f t="shared" si="554"/>
        <v>0</v>
      </c>
      <c r="V557" s="2">
        <f t="shared" si="554"/>
        <v>0</v>
      </c>
      <c r="W557" s="2">
        <f t="shared" si="554"/>
        <v>0</v>
      </c>
      <c r="X557" s="2">
        <f t="shared" si="554"/>
        <v>0</v>
      </c>
      <c r="Y557" s="2">
        <f t="shared" si="545"/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 x14ac:dyDescent="0.2">
      <c r="A558" s="1">
        <f t="shared" si="506"/>
        <v>526</v>
      </c>
      <c r="B558" s="1"/>
      <c r="C558" s="3"/>
      <c r="D558" s="1"/>
      <c r="E558" s="1" t="s">
        <v>79</v>
      </c>
      <c r="G558" s="166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 x14ac:dyDescent="0.2">
      <c r="A559" s="1">
        <f t="shared" si="506"/>
        <v>527</v>
      </c>
      <c r="B559" s="1"/>
      <c r="C559" s="72">
        <v>8300</v>
      </c>
      <c r="D559" s="1"/>
      <c r="E559" s="1"/>
      <c r="F559" s="1" t="s">
        <v>87</v>
      </c>
      <c r="G559" s="165"/>
      <c r="H559" s="11"/>
      <c r="I559" s="2">
        <f>'O and M Class.'!G$67</f>
        <v>0</v>
      </c>
      <c r="J559" s="2">
        <f t="shared" ref="J559:X559" si="555">+J67+J231+J395</f>
        <v>0</v>
      </c>
      <c r="K559" s="2">
        <f t="shared" si="555"/>
        <v>0</v>
      </c>
      <c r="L559" s="2">
        <f t="shared" si="555"/>
        <v>0</v>
      </c>
      <c r="M559" s="2">
        <f t="shared" si="555"/>
        <v>0</v>
      </c>
      <c r="N559" s="2">
        <f t="shared" si="555"/>
        <v>0</v>
      </c>
      <c r="O559" s="2">
        <f t="shared" si="555"/>
        <v>0</v>
      </c>
      <c r="P559" s="2">
        <f t="shared" si="555"/>
        <v>0</v>
      </c>
      <c r="Q559" s="2">
        <f t="shared" si="555"/>
        <v>0</v>
      </c>
      <c r="R559" s="2">
        <f t="shared" si="555"/>
        <v>0</v>
      </c>
      <c r="S559" s="2">
        <f t="shared" si="555"/>
        <v>0</v>
      </c>
      <c r="T559" s="2">
        <f t="shared" si="555"/>
        <v>0</v>
      </c>
      <c r="U559" s="2">
        <f t="shared" si="555"/>
        <v>0</v>
      </c>
      <c r="V559" s="2">
        <f t="shared" si="555"/>
        <v>0</v>
      </c>
      <c r="W559" s="2">
        <f t="shared" si="555"/>
        <v>0</v>
      </c>
      <c r="X559" s="2">
        <f t="shared" si="555"/>
        <v>0</v>
      </c>
      <c r="Y559" s="2">
        <f t="shared" ref="Y559:Y567" si="556">SUM(J559:X559)-I559</f>
        <v>0</v>
      </c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 x14ac:dyDescent="0.2">
      <c r="A560" s="1">
        <f t="shared" si="506"/>
        <v>528</v>
      </c>
      <c r="B560" s="1"/>
      <c r="C560" s="3">
        <v>8310</v>
      </c>
      <c r="D560" s="1"/>
      <c r="E560" s="1"/>
      <c r="F560" s="1" t="s">
        <v>80</v>
      </c>
      <c r="G560" s="165"/>
      <c r="H560" s="11"/>
      <c r="I560" s="2">
        <f>'O and M Class.'!G$68</f>
        <v>12735.719785935193</v>
      </c>
      <c r="J560" s="2">
        <f t="shared" ref="J560:X560" si="557">+J68+J232+J396</f>
        <v>5290.1861309967035</v>
      </c>
      <c r="K560" s="2">
        <f t="shared" si="557"/>
        <v>3138.250838939161</v>
      </c>
      <c r="L560" s="2">
        <f t="shared" si="557"/>
        <v>168.17869484187753</v>
      </c>
      <c r="M560" s="2">
        <f t="shared" si="557"/>
        <v>2092.9465757905746</v>
      </c>
      <c r="N560" s="2">
        <f t="shared" si="557"/>
        <v>2046.1575453668747</v>
      </c>
      <c r="O560" s="2">
        <f t="shared" si="557"/>
        <v>0</v>
      </c>
      <c r="P560" s="2">
        <f t="shared" si="557"/>
        <v>0</v>
      </c>
      <c r="Q560" s="2">
        <f t="shared" si="557"/>
        <v>0</v>
      </c>
      <c r="R560" s="2">
        <f t="shared" si="557"/>
        <v>0</v>
      </c>
      <c r="S560" s="2">
        <f t="shared" si="557"/>
        <v>0</v>
      </c>
      <c r="T560" s="2">
        <f t="shared" si="557"/>
        <v>0</v>
      </c>
      <c r="U560" s="2">
        <f t="shared" si="557"/>
        <v>0</v>
      </c>
      <c r="V560" s="2">
        <f t="shared" si="557"/>
        <v>0</v>
      </c>
      <c r="W560" s="2">
        <f t="shared" si="557"/>
        <v>0</v>
      </c>
      <c r="X560" s="2">
        <f t="shared" si="557"/>
        <v>0</v>
      </c>
      <c r="Y560" s="2">
        <f t="shared" si="556"/>
        <v>0</v>
      </c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 x14ac:dyDescent="0.2">
      <c r="A561" s="1">
        <f t="shared" si="506"/>
        <v>529</v>
      </c>
      <c r="B561" s="1"/>
      <c r="C561" s="3">
        <v>8320</v>
      </c>
      <c r="D561" s="1"/>
      <c r="E561" s="1"/>
      <c r="F561" s="1" t="s">
        <v>91</v>
      </c>
      <c r="G561" s="165"/>
      <c r="H561" s="11"/>
      <c r="I561" s="2">
        <f>'O and M Class.'!G$69</f>
        <v>0</v>
      </c>
      <c r="J561" s="2">
        <f t="shared" ref="J561:X561" si="558">+J69+J233+J397</f>
        <v>0</v>
      </c>
      <c r="K561" s="2">
        <f t="shared" si="558"/>
        <v>0</v>
      </c>
      <c r="L561" s="2">
        <f t="shared" si="558"/>
        <v>0</v>
      </c>
      <c r="M561" s="2">
        <f t="shared" si="558"/>
        <v>0</v>
      </c>
      <c r="N561" s="2">
        <f t="shared" si="558"/>
        <v>0</v>
      </c>
      <c r="O561" s="2">
        <f t="shared" si="558"/>
        <v>0</v>
      </c>
      <c r="P561" s="2">
        <f t="shared" si="558"/>
        <v>0</v>
      </c>
      <c r="Q561" s="2">
        <f t="shared" si="558"/>
        <v>0</v>
      </c>
      <c r="R561" s="2">
        <f t="shared" si="558"/>
        <v>0</v>
      </c>
      <c r="S561" s="2">
        <f t="shared" si="558"/>
        <v>0</v>
      </c>
      <c r="T561" s="2">
        <f t="shared" si="558"/>
        <v>0</v>
      </c>
      <c r="U561" s="2">
        <f t="shared" si="558"/>
        <v>0</v>
      </c>
      <c r="V561" s="2">
        <f t="shared" si="558"/>
        <v>0</v>
      </c>
      <c r="W561" s="2">
        <f t="shared" si="558"/>
        <v>0</v>
      </c>
      <c r="X561" s="2">
        <f t="shared" si="558"/>
        <v>0</v>
      </c>
      <c r="Y561" s="2">
        <f t="shared" si="556"/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 x14ac:dyDescent="0.2">
      <c r="A562" s="1">
        <f t="shared" si="506"/>
        <v>530</v>
      </c>
      <c r="B562" s="1"/>
      <c r="C562" s="3">
        <v>8330</v>
      </c>
      <c r="D562" s="1"/>
      <c r="E562" s="1"/>
      <c r="F562" s="1" t="s">
        <v>92</v>
      </c>
      <c r="G562" s="165"/>
      <c r="H562" s="11"/>
      <c r="I562" s="2">
        <f>'O and M Class.'!G$70</f>
        <v>0</v>
      </c>
      <c r="J562" s="2">
        <f t="shared" ref="J562:X562" si="559">+J70+J234+J398</f>
        <v>0</v>
      </c>
      <c r="K562" s="2">
        <f t="shared" si="559"/>
        <v>0</v>
      </c>
      <c r="L562" s="2">
        <f t="shared" si="559"/>
        <v>0</v>
      </c>
      <c r="M562" s="2">
        <f t="shared" si="559"/>
        <v>0</v>
      </c>
      <c r="N562" s="2">
        <f t="shared" si="559"/>
        <v>0</v>
      </c>
      <c r="O562" s="2">
        <f t="shared" si="559"/>
        <v>0</v>
      </c>
      <c r="P562" s="2">
        <f t="shared" si="559"/>
        <v>0</v>
      </c>
      <c r="Q562" s="2">
        <f t="shared" si="559"/>
        <v>0</v>
      </c>
      <c r="R562" s="2">
        <f t="shared" si="559"/>
        <v>0</v>
      </c>
      <c r="S562" s="2">
        <f t="shared" si="559"/>
        <v>0</v>
      </c>
      <c r="T562" s="2">
        <f t="shared" si="559"/>
        <v>0</v>
      </c>
      <c r="U562" s="2">
        <f t="shared" si="559"/>
        <v>0</v>
      </c>
      <c r="V562" s="2">
        <f t="shared" si="559"/>
        <v>0</v>
      </c>
      <c r="W562" s="2">
        <f t="shared" si="559"/>
        <v>0</v>
      </c>
      <c r="X562" s="2">
        <f t="shared" si="559"/>
        <v>0</v>
      </c>
      <c r="Y562" s="2">
        <f t="shared" si="556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 x14ac:dyDescent="0.2">
      <c r="A563" s="1">
        <f t="shared" si="506"/>
        <v>531</v>
      </c>
      <c r="B563" s="1"/>
      <c r="C563" s="3">
        <v>8340</v>
      </c>
      <c r="D563" s="1"/>
      <c r="E563" s="1"/>
      <c r="F563" s="1" t="s">
        <v>93</v>
      </c>
      <c r="G563" s="165"/>
      <c r="H563" s="11"/>
      <c r="I563" s="2">
        <f>'O and M Class.'!G$71</f>
        <v>3330.9810827280085</v>
      </c>
      <c r="J563" s="2">
        <f t="shared" ref="J563:X563" si="560">+J71+J235+J399</f>
        <v>1383.6288975139487</v>
      </c>
      <c r="K563" s="2">
        <f t="shared" si="560"/>
        <v>820.79806662407987</v>
      </c>
      <c r="L563" s="2">
        <f t="shared" si="560"/>
        <v>43.986524550802585</v>
      </c>
      <c r="M563" s="2">
        <f t="shared" si="560"/>
        <v>547.40254718998119</v>
      </c>
      <c r="N563" s="2">
        <f t="shared" si="560"/>
        <v>535.16504684919573</v>
      </c>
      <c r="O563" s="2">
        <f t="shared" si="560"/>
        <v>0</v>
      </c>
      <c r="P563" s="2">
        <f t="shared" si="560"/>
        <v>0</v>
      </c>
      <c r="Q563" s="2">
        <f t="shared" si="560"/>
        <v>0</v>
      </c>
      <c r="R563" s="2">
        <f t="shared" si="560"/>
        <v>0</v>
      </c>
      <c r="S563" s="2">
        <f t="shared" si="560"/>
        <v>0</v>
      </c>
      <c r="T563" s="2">
        <f t="shared" si="560"/>
        <v>0</v>
      </c>
      <c r="U563" s="2">
        <f t="shared" si="560"/>
        <v>0</v>
      </c>
      <c r="V563" s="2">
        <f t="shared" si="560"/>
        <v>0</v>
      </c>
      <c r="W563" s="2">
        <f t="shared" si="560"/>
        <v>0</v>
      </c>
      <c r="X563" s="2">
        <f t="shared" si="560"/>
        <v>0</v>
      </c>
      <c r="Y563" s="2">
        <f t="shared" si="556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 x14ac:dyDescent="0.2">
      <c r="A564" s="1">
        <f t="shared" si="506"/>
        <v>532</v>
      </c>
      <c r="B564" s="1"/>
      <c r="C564" s="3">
        <v>8350</v>
      </c>
      <c r="D564" s="1"/>
      <c r="E564" s="1"/>
      <c r="F564" s="1" t="s">
        <v>83</v>
      </c>
      <c r="G564" s="165"/>
      <c r="H564" s="11"/>
      <c r="I564" s="2">
        <f>'O and M Class.'!G$72</f>
        <v>0</v>
      </c>
      <c r="J564" s="2">
        <f t="shared" ref="J564:X564" si="561">+J72+J236+J400</f>
        <v>0</v>
      </c>
      <c r="K564" s="2">
        <f t="shared" si="561"/>
        <v>0</v>
      </c>
      <c r="L564" s="2">
        <f t="shared" si="561"/>
        <v>0</v>
      </c>
      <c r="M564" s="2">
        <f t="shared" si="561"/>
        <v>0</v>
      </c>
      <c r="N564" s="2">
        <f t="shared" si="561"/>
        <v>0</v>
      </c>
      <c r="O564" s="2">
        <f t="shared" si="561"/>
        <v>0</v>
      </c>
      <c r="P564" s="2">
        <f t="shared" si="561"/>
        <v>0</v>
      </c>
      <c r="Q564" s="2">
        <f t="shared" si="561"/>
        <v>0</v>
      </c>
      <c r="R564" s="2">
        <f t="shared" si="561"/>
        <v>0</v>
      </c>
      <c r="S564" s="2">
        <f t="shared" si="561"/>
        <v>0</v>
      </c>
      <c r="T564" s="2">
        <f t="shared" si="561"/>
        <v>0</v>
      </c>
      <c r="U564" s="2">
        <f t="shared" si="561"/>
        <v>0</v>
      </c>
      <c r="V564" s="2">
        <f t="shared" si="561"/>
        <v>0</v>
      </c>
      <c r="W564" s="2">
        <f t="shared" si="561"/>
        <v>0</v>
      </c>
      <c r="X564" s="2">
        <f t="shared" si="561"/>
        <v>0</v>
      </c>
      <c r="Y564" s="2">
        <f t="shared" si="556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 x14ac:dyDescent="0.2">
      <c r="A565" s="1">
        <f t="shared" ref="A565:A628" si="562">A564+1</f>
        <v>533</v>
      </c>
      <c r="B565" s="1"/>
      <c r="C565" s="3">
        <v>8360</v>
      </c>
      <c r="D565" s="1"/>
      <c r="E565" s="1"/>
      <c r="F565" s="1" t="s">
        <v>84</v>
      </c>
      <c r="G565" s="165"/>
      <c r="H565" s="11"/>
      <c r="I565" s="2">
        <f>'O and M Class.'!G$73</f>
        <v>0</v>
      </c>
      <c r="J565" s="2">
        <f t="shared" ref="J565:X565" si="563">+J73+J237+J401</f>
        <v>0</v>
      </c>
      <c r="K565" s="2">
        <f t="shared" si="563"/>
        <v>0</v>
      </c>
      <c r="L565" s="2">
        <f t="shared" si="563"/>
        <v>0</v>
      </c>
      <c r="M565" s="2">
        <f t="shared" si="563"/>
        <v>0</v>
      </c>
      <c r="N565" s="2">
        <f t="shared" si="563"/>
        <v>0</v>
      </c>
      <c r="O565" s="2">
        <f t="shared" si="563"/>
        <v>0</v>
      </c>
      <c r="P565" s="2">
        <f t="shared" si="563"/>
        <v>0</v>
      </c>
      <c r="Q565" s="2">
        <f t="shared" si="563"/>
        <v>0</v>
      </c>
      <c r="R565" s="2">
        <f t="shared" si="563"/>
        <v>0</v>
      </c>
      <c r="S565" s="2">
        <f t="shared" si="563"/>
        <v>0</v>
      </c>
      <c r="T565" s="2">
        <f t="shared" si="563"/>
        <v>0</v>
      </c>
      <c r="U565" s="2">
        <f t="shared" si="563"/>
        <v>0</v>
      </c>
      <c r="V565" s="2">
        <f t="shared" si="563"/>
        <v>0</v>
      </c>
      <c r="W565" s="2">
        <f t="shared" si="563"/>
        <v>0</v>
      </c>
      <c r="X565" s="2">
        <f t="shared" si="563"/>
        <v>0</v>
      </c>
      <c r="Y565" s="2">
        <f t="shared" si="556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 x14ac:dyDescent="0.2">
      <c r="A566" s="1">
        <f t="shared" si="562"/>
        <v>534</v>
      </c>
      <c r="B566" s="1"/>
      <c r="C566" s="3">
        <v>8410</v>
      </c>
      <c r="D566" s="1"/>
      <c r="E566" s="1"/>
      <c r="F566" s="2" t="s">
        <v>573</v>
      </c>
      <c r="G566" s="165"/>
      <c r="H566" s="11"/>
      <c r="I566" s="2">
        <f>'O and M Class.'!G$74</f>
        <v>69083.358876515063</v>
      </c>
      <c r="J566" s="2">
        <f t="shared" ref="J566:X566" si="564">+J74+J238+J402</f>
        <v>28695.969537176163</v>
      </c>
      <c r="K566" s="2">
        <f t="shared" si="564"/>
        <v>17023.058970752842</v>
      </c>
      <c r="L566" s="2">
        <f t="shared" si="564"/>
        <v>912.26482102536261</v>
      </c>
      <c r="M566" s="2">
        <f t="shared" si="564"/>
        <v>11352.933468620315</v>
      </c>
      <c r="N566" s="2">
        <f t="shared" si="564"/>
        <v>11099.132078940376</v>
      </c>
      <c r="O566" s="2">
        <f t="shared" si="564"/>
        <v>0</v>
      </c>
      <c r="P566" s="2">
        <f t="shared" si="564"/>
        <v>0</v>
      </c>
      <c r="Q566" s="2">
        <f t="shared" si="564"/>
        <v>0</v>
      </c>
      <c r="R566" s="2">
        <f t="shared" si="564"/>
        <v>0</v>
      </c>
      <c r="S566" s="2">
        <f t="shared" si="564"/>
        <v>0</v>
      </c>
      <c r="T566" s="2">
        <f t="shared" si="564"/>
        <v>0</v>
      </c>
      <c r="U566" s="2">
        <f t="shared" si="564"/>
        <v>0</v>
      </c>
      <c r="V566" s="2">
        <f t="shared" si="564"/>
        <v>0</v>
      </c>
      <c r="W566" s="2">
        <f t="shared" si="564"/>
        <v>0</v>
      </c>
      <c r="X566" s="2">
        <f t="shared" si="564"/>
        <v>0</v>
      </c>
      <c r="Y566" s="2">
        <f t="shared" si="556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 x14ac:dyDescent="0.2">
      <c r="A567" s="1">
        <f t="shared" si="562"/>
        <v>535</v>
      </c>
      <c r="B567" s="1"/>
      <c r="C567" s="3"/>
      <c r="D567" s="1" t="s">
        <v>68</v>
      </c>
      <c r="E567" s="1"/>
      <c r="G567" s="166"/>
      <c r="H567" s="11"/>
      <c r="I567" s="2">
        <f>'O and M Class.'!G$75</f>
        <v>488914.10970909288</v>
      </c>
      <c r="J567" s="2">
        <f t="shared" ref="J567:X567" si="565">+J75+J239+J403</f>
        <v>203086.01994274481</v>
      </c>
      <c r="K567" s="2">
        <f t="shared" si="565"/>
        <v>120474.94297559926</v>
      </c>
      <c r="L567" s="2">
        <f t="shared" si="565"/>
        <v>6456.245759384532</v>
      </c>
      <c r="M567" s="2">
        <f t="shared" si="565"/>
        <v>80346.547267897811</v>
      </c>
      <c r="N567" s="2">
        <f t="shared" si="565"/>
        <v>78550.353763466424</v>
      </c>
      <c r="O567" s="2">
        <f t="shared" si="565"/>
        <v>0</v>
      </c>
      <c r="P567" s="2">
        <f t="shared" si="565"/>
        <v>0</v>
      </c>
      <c r="Q567" s="2">
        <f t="shared" si="565"/>
        <v>0</v>
      </c>
      <c r="R567" s="2">
        <f t="shared" si="565"/>
        <v>0</v>
      </c>
      <c r="S567" s="2">
        <f t="shared" si="565"/>
        <v>0</v>
      </c>
      <c r="T567" s="2">
        <f t="shared" si="565"/>
        <v>0</v>
      </c>
      <c r="U567" s="2">
        <f t="shared" si="565"/>
        <v>0</v>
      </c>
      <c r="V567" s="2">
        <f t="shared" si="565"/>
        <v>0</v>
      </c>
      <c r="W567" s="2">
        <f t="shared" si="565"/>
        <v>0</v>
      </c>
      <c r="X567" s="2">
        <f t="shared" si="565"/>
        <v>0</v>
      </c>
      <c r="Y567" s="2">
        <f t="shared" si="556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 x14ac:dyDescent="0.2">
      <c r="A568" s="1">
        <f t="shared" si="562"/>
        <v>536</v>
      </c>
      <c r="B568" s="1"/>
      <c r="C568" s="3"/>
      <c r="D568" s="1"/>
      <c r="E568" s="1"/>
      <c r="F568" s="1"/>
      <c r="G568" s="16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 x14ac:dyDescent="0.2">
      <c r="A569" s="1">
        <f t="shared" si="562"/>
        <v>537</v>
      </c>
      <c r="B569" s="1"/>
      <c r="C569" s="3"/>
      <c r="D569" s="1" t="s">
        <v>64</v>
      </c>
      <c r="E569" s="1"/>
      <c r="G569" s="166"/>
      <c r="H569" s="11"/>
      <c r="I569" s="2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 x14ac:dyDescent="0.2">
      <c r="A570" s="1">
        <f t="shared" si="562"/>
        <v>538</v>
      </c>
      <c r="B570" s="1"/>
      <c r="C570" s="3"/>
      <c r="D570" s="1"/>
      <c r="E570" s="1" t="s">
        <v>70</v>
      </c>
      <c r="G570" s="166"/>
      <c r="H570" s="11"/>
      <c r="I570" s="2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 x14ac:dyDescent="0.2">
      <c r="A571" s="1">
        <f t="shared" si="562"/>
        <v>539</v>
      </c>
      <c r="B571" s="1"/>
      <c r="C571" s="3">
        <v>8500</v>
      </c>
      <c r="D571" s="1"/>
      <c r="E571" s="1"/>
      <c r="F571" s="1" t="s">
        <v>78</v>
      </c>
      <c r="G571" s="165"/>
      <c r="H571" s="11"/>
      <c r="I571" s="2">
        <f>'O and M Class.'!G$79</f>
        <v>35.118373757013437</v>
      </c>
      <c r="J571" s="2">
        <f t="shared" ref="J571:X571" si="566">+J79+J243+J407</f>
        <v>15.878227472253045</v>
      </c>
      <c r="K571" s="2">
        <f t="shared" si="566"/>
        <v>9.0794828664408875</v>
      </c>
      <c r="L571" s="2">
        <f t="shared" si="566"/>
        <v>0.47755865584869617</v>
      </c>
      <c r="M571" s="2">
        <f t="shared" si="566"/>
        <v>5.0866566626849137</v>
      </c>
      <c r="N571" s="2">
        <f t="shared" si="566"/>
        <v>4.5964480997858894</v>
      </c>
      <c r="O571" s="2">
        <f t="shared" si="566"/>
        <v>0</v>
      </c>
      <c r="P571" s="2">
        <f t="shared" si="566"/>
        <v>0</v>
      </c>
      <c r="Q571" s="2">
        <f t="shared" si="566"/>
        <v>0</v>
      </c>
      <c r="R571" s="2">
        <f t="shared" si="566"/>
        <v>0</v>
      </c>
      <c r="S571" s="2">
        <f t="shared" si="566"/>
        <v>0</v>
      </c>
      <c r="T571" s="2">
        <f t="shared" si="566"/>
        <v>0</v>
      </c>
      <c r="U571" s="2">
        <f t="shared" si="566"/>
        <v>0</v>
      </c>
      <c r="V571" s="2">
        <f t="shared" si="566"/>
        <v>0</v>
      </c>
      <c r="W571" s="2">
        <f t="shared" si="566"/>
        <v>0</v>
      </c>
      <c r="X571" s="2">
        <f t="shared" si="566"/>
        <v>0</v>
      </c>
      <c r="Y571" s="2">
        <f t="shared" ref="Y571:Y582" si="567">SUM(J571:X571)-I571</f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 x14ac:dyDescent="0.2">
      <c r="A572" s="1">
        <f t="shared" si="562"/>
        <v>540</v>
      </c>
      <c r="B572" s="1"/>
      <c r="C572" s="3">
        <v>8510</v>
      </c>
      <c r="D572" s="1"/>
      <c r="E572" s="1"/>
      <c r="F572" s="1" t="s">
        <v>94</v>
      </c>
      <c r="G572" s="165"/>
      <c r="H572" s="11"/>
      <c r="I572" s="2">
        <f>'O and M Class.'!G$80</f>
        <v>0</v>
      </c>
      <c r="J572" s="2">
        <f t="shared" ref="J572:X572" si="568">+J80+J244+J408</f>
        <v>0</v>
      </c>
      <c r="K572" s="2">
        <f t="shared" si="568"/>
        <v>0</v>
      </c>
      <c r="L572" s="2">
        <f t="shared" si="568"/>
        <v>0</v>
      </c>
      <c r="M572" s="2">
        <f t="shared" si="568"/>
        <v>0</v>
      </c>
      <c r="N572" s="2">
        <f t="shared" si="568"/>
        <v>0</v>
      </c>
      <c r="O572" s="2">
        <f t="shared" si="568"/>
        <v>0</v>
      </c>
      <c r="P572" s="2">
        <f t="shared" si="568"/>
        <v>0</v>
      </c>
      <c r="Q572" s="2">
        <f t="shared" si="568"/>
        <v>0</v>
      </c>
      <c r="R572" s="2">
        <f t="shared" si="568"/>
        <v>0</v>
      </c>
      <c r="S572" s="2">
        <f t="shared" si="568"/>
        <v>0</v>
      </c>
      <c r="T572" s="2">
        <f t="shared" si="568"/>
        <v>0</v>
      </c>
      <c r="U572" s="2">
        <f t="shared" si="568"/>
        <v>0</v>
      </c>
      <c r="V572" s="2">
        <f t="shared" si="568"/>
        <v>0</v>
      </c>
      <c r="W572" s="2">
        <f t="shared" si="568"/>
        <v>0</v>
      </c>
      <c r="X572" s="2">
        <f t="shared" si="568"/>
        <v>0</v>
      </c>
      <c r="Y572" s="2">
        <f t="shared" si="567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 x14ac:dyDescent="0.2">
      <c r="A573" s="1">
        <f t="shared" si="562"/>
        <v>541</v>
      </c>
      <c r="B573" s="1"/>
      <c r="C573" s="3">
        <v>8520</v>
      </c>
      <c r="D573" s="1"/>
      <c r="E573" s="1"/>
      <c r="F573" s="1" t="s">
        <v>95</v>
      </c>
      <c r="G573" s="165"/>
      <c r="H573" s="11"/>
      <c r="I573" s="2">
        <f>'O and M Class.'!G$81</f>
        <v>0</v>
      </c>
      <c r="J573" s="2">
        <f t="shared" ref="J573:X573" si="569">+J81+J245+J409</f>
        <v>0</v>
      </c>
      <c r="K573" s="2">
        <f t="shared" si="569"/>
        <v>0</v>
      </c>
      <c r="L573" s="2">
        <f t="shared" si="569"/>
        <v>0</v>
      </c>
      <c r="M573" s="2">
        <f t="shared" si="569"/>
        <v>0</v>
      </c>
      <c r="N573" s="2">
        <f t="shared" si="569"/>
        <v>0</v>
      </c>
      <c r="O573" s="2">
        <f t="shared" si="569"/>
        <v>0</v>
      </c>
      <c r="P573" s="2">
        <f t="shared" si="569"/>
        <v>0</v>
      </c>
      <c r="Q573" s="2">
        <f t="shared" si="569"/>
        <v>0</v>
      </c>
      <c r="R573" s="2">
        <f t="shared" si="569"/>
        <v>0</v>
      </c>
      <c r="S573" s="2">
        <f t="shared" si="569"/>
        <v>0</v>
      </c>
      <c r="T573" s="2">
        <f t="shared" si="569"/>
        <v>0</v>
      </c>
      <c r="U573" s="2">
        <f t="shared" si="569"/>
        <v>0</v>
      </c>
      <c r="V573" s="2">
        <f t="shared" si="569"/>
        <v>0</v>
      </c>
      <c r="W573" s="2">
        <f t="shared" si="569"/>
        <v>0</v>
      </c>
      <c r="X573" s="2">
        <f t="shared" si="569"/>
        <v>0</v>
      </c>
      <c r="Y573" s="2">
        <f t="shared" si="567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 x14ac:dyDescent="0.2">
      <c r="A574" s="1">
        <f t="shared" si="562"/>
        <v>542</v>
      </c>
      <c r="B574" s="1"/>
      <c r="C574" s="69">
        <v>8530</v>
      </c>
      <c r="D574" s="1"/>
      <c r="E574" s="1"/>
      <c r="F574" s="1" t="s">
        <v>96</v>
      </c>
      <c r="G574" s="165"/>
      <c r="H574" s="11"/>
      <c r="I574" s="2">
        <f>'O and M Class.'!G$82</f>
        <v>0</v>
      </c>
      <c r="J574" s="2">
        <f t="shared" ref="J574:X574" si="570">+J82+J246+J410</f>
        <v>0</v>
      </c>
      <c r="K574" s="2">
        <f t="shared" si="570"/>
        <v>0</v>
      </c>
      <c r="L574" s="2">
        <f t="shared" si="570"/>
        <v>0</v>
      </c>
      <c r="M574" s="2">
        <f t="shared" si="570"/>
        <v>0</v>
      </c>
      <c r="N574" s="2">
        <f t="shared" si="570"/>
        <v>0</v>
      </c>
      <c r="O574" s="2">
        <f t="shared" si="570"/>
        <v>0</v>
      </c>
      <c r="P574" s="2">
        <f t="shared" si="570"/>
        <v>0</v>
      </c>
      <c r="Q574" s="2">
        <f t="shared" si="570"/>
        <v>0</v>
      </c>
      <c r="R574" s="2">
        <f t="shared" si="570"/>
        <v>0</v>
      </c>
      <c r="S574" s="2">
        <f t="shared" si="570"/>
        <v>0</v>
      </c>
      <c r="T574" s="2">
        <f t="shared" si="570"/>
        <v>0</v>
      </c>
      <c r="U574" s="2">
        <f t="shared" si="570"/>
        <v>0</v>
      </c>
      <c r="V574" s="2">
        <f t="shared" si="570"/>
        <v>0</v>
      </c>
      <c r="W574" s="2">
        <f t="shared" si="570"/>
        <v>0</v>
      </c>
      <c r="X574" s="2">
        <f t="shared" si="570"/>
        <v>0</v>
      </c>
      <c r="Y574" s="2">
        <f t="shared" si="567"/>
        <v>0</v>
      </c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 x14ac:dyDescent="0.2">
      <c r="A575" s="1">
        <f t="shared" si="562"/>
        <v>543</v>
      </c>
      <c r="B575" s="1"/>
      <c r="C575" s="3">
        <v>8540</v>
      </c>
      <c r="D575" s="1"/>
      <c r="E575" s="1"/>
      <c r="F575" s="1" t="s">
        <v>97</v>
      </c>
      <c r="G575" s="165"/>
      <c r="H575" s="11"/>
      <c r="I575" s="2">
        <f>'O and M Class.'!G$83</f>
        <v>0</v>
      </c>
      <c r="J575" s="2">
        <f t="shared" ref="J575:X575" si="571">+J83+J247+J411</f>
        <v>0</v>
      </c>
      <c r="K575" s="2">
        <f t="shared" si="571"/>
        <v>0</v>
      </c>
      <c r="L575" s="2">
        <f t="shared" si="571"/>
        <v>0</v>
      </c>
      <c r="M575" s="2">
        <f t="shared" si="571"/>
        <v>0</v>
      </c>
      <c r="N575" s="2">
        <f t="shared" si="571"/>
        <v>0</v>
      </c>
      <c r="O575" s="2">
        <f t="shared" si="571"/>
        <v>0</v>
      </c>
      <c r="P575" s="2">
        <f t="shared" si="571"/>
        <v>0</v>
      </c>
      <c r="Q575" s="2">
        <f t="shared" si="571"/>
        <v>0</v>
      </c>
      <c r="R575" s="2">
        <f t="shared" si="571"/>
        <v>0</v>
      </c>
      <c r="S575" s="2">
        <f t="shared" si="571"/>
        <v>0</v>
      </c>
      <c r="T575" s="2">
        <f t="shared" si="571"/>
        <v>0</v>
      </c>
      <c r="U575" s="2">
        <f t="shared" si="571"/>
        <v>0</v>
      </c>
      <c r="V575" s="2">
        <f t="shared" si="571"/>
        <v>0</v>
      </c>
      <c r="W575" s="2">
        <f t="shared" si="571"/>
        <v>0</v>
      </c>
      <c r="X575" s="2">
        <f t="shared" si="571"/>
        <v>0</v>
      </c>
      <c r="Y575" s="2">
        <f t="shared" si="567"/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 x14ac:dyDescent="0.2">
      <c r="A576" s="1">
        <f t="shared" si="562"/>
        <v>544</v>
      </c>
      <c r="B576" s="1"/>
      <c r="C576" s="3">
        <v>8550</v>
      </c>
      <c r="D576" s="1"/>
      <c r="E576" s="1"/>
      <c r="F576" s="1" t="s">
        <v>88</v>
      </c>
      <c r="G576" s="165"/>
      <c r="H576" s="11"/>
      <c r="I576" s="2">
        <f>'O and M Class.'!G$84</f>
        <v>308.09014622881716</v>
      </c>
      <c r="J576" s="2">
        <f t="shared" ref="J576:X576" si="572">+J84+J248+J412</f>
        <v>139.29817643688307</v>
      </c>
      <c r="K576" s="2">
        <f t="shared" si="572"/>
        <v>79.65343792279586</v>
      </c>
      <c r="L576" s="2">
        <f t="shared" si="572"/>
        <v>4.1895765769586308</v>
      </c>
      <c r="M576" s="2">
        <f t="shared" si="572"/>
        <v>44.624754149084403</v>
      </c>
      <c r="N576" s="2">
        <f t="shared" si="572"/>
        <v>40.324201143095138</v>
      </c>
      <c r="O576" s="2">
        <f t="shared" si="572"/>
        <v>0</v>
      </c>
      <c r="P576" s="2">
        <f t="shared" si="572"/>
        <v>0</v>
      </c>
      <c r="Q576" s="2">
        <f t="shared" si="572"/>
        <v>0</v>
      </c>
      <c r="R576" s="2">
        <f t="shared" si="572"/>
        <v>0</v>
      </c>
      <c r="S576" s="2">
        <f t="shared" si="572"/>
        <v>0</v>
      </c>
      <c r="T576" s="2">
        <f t="shared" si="572"/>
        <v>0</v>
      </c>
      <c r="U576" s="2">
        <f t="shared" si="572"/>
        <v>0</v>
      </c>
      <c r="V576" s="2">
        <f t="shared" si="572"/>
        <v>0</v>
      </c>
      <c r="W576" s="2">
        <f t="shared" si="572"/>
        <v>0</v>
      </c>
      <c r="X576" s="2">
        <f t="shared" si="572"/>
        <v>0</v>
      </c>
      <c r="Y576" s="2">
        <f t="shared" si="567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 x14ac:dyDescent="0.2">
      <c r="A577" s="1">
        <f t="shared" si="562"/>
        <v>545</v>
      </c>
      <c r="B577" s="1"/>
      <c r="C577" s="3">
        <v>8560</v>
      </c>
      <c r="D577" s="1"/>
      <c r="E577" s="1"/>
      <c r="F577" s="1" t="s">
        <v>98</v>
      </c>
      <c r="G577" s="165"/>
      <c r="H577" s="11"/>
      <c r="I577" s="2">
        <f>'O and M Class.'!G$85</f>
        <v>366202.05756504892</v>
      </c>
      <c r="J577" s="2">
        <f t="shared" ref="J577:X577" si="573">+J85+J249+J413</f>
        <v>165572.57494486679</v>
      </c>
      <c r="K577" s="2">
        <f t="shared" si="573"/>
        <v>94677.655927995409</v>
      </c>
      <c r="L577" s="2">
        <f t="shared" si="573"/>
        <v>4979.8138031623976</v>
      </c>
      <c r="M577" s="2">
        <f t="shared" si="573"/>
        <v>53041.867738256944</v>
      </c>
      <c r="N577" s="2">
        <f t="shared" si="573"/>
        <v>47930.145150767326</v>
      </c>
      <c r="O577" s="2">
        <f t="shared" si="573"/>
        <v>0</v>
      </c>
      <c r="P577" s="2">
        <f t="shared" si="573"/>
        <v>0</v>
      </c>
      <c r="Q577" s="2">
        <f t="shared" si="573"/>
        <v>0</v>
      </c>
      <c r="R577" s="2">
        <f t="shared" si="573"/>
        <v>0</v>
      </c>
      <c r="S577" s="2">
        <f t="shared" si="573"/>
        <v>0</v>
      </c>
      <c r="T577" s="2">
        <f t="shared" si="573"/>
        <v>0</v>
      </c>
      <c r="U577" s="2">
        <f t="shared" si="573"/>
        <v>0</v>
      </c>
      <c r="V577" s="2">
        <f t="shared" si="573"/>
        <v>0</v>
      </c>
      <c r="W577" s="2">
        <f t="shared" si="573"/>
        <v>0</v>
      </c>
      <c r="X577" s="2">
        <f t="shared" si="573"/>
        <v>0</v>
      </c>
      <c r="Y577" s="2">
        <f t="shared" si="567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 x14ac:dyDescent="0.2">
      <c r="A578" s="1">
        <f t="shared" si="562"/>
        <v>546</v>
      </c>
      <c r="B578" s="1"/>
      <c r="C578" s="3">
        <v>8570</v>
      </c>
      <c r="D578" s="1"/>
      <c r="E578" s="1"/>
      <c r="F578" s="1" t="s">
        <v>89</v>
      </c>
      <c r="G578" s="165"/>
      <c r="H578" s="11"/>
      <c r="I578" s="2">
        <f>'O and M Class.'!G$86</f>
        <v>27278.000971434969</v>
      </c>
      <c r="J578" s="2">
        <f t="shared" ref="J578:X578" si="574">+J86+J250+J414</f>
        <v>12333.324641101439</v>
      </c>
      <c r="K578" s="2">
        <f t="shared" si="574"/>
        <v>7052.4376830359315</v>
      </c>
      <c r="L578" s="2">
        <f t="shared" si="574"/>
        <v>370.94102273333027</v>
      </c>
      <c r="M578" s="2">
        <f t="shared" si="574"/>
        <v>3951.0321960271554</v>
      </c>
      <c r="N578" s="2">
        <f t="shared" si="574"/>
        <v>3570.2654285371082</v>
      </c>
      <c r="O578" s="2">
        <f t="shared" si="574"/>
        <v>0</v>
      </c>
      <c r="P578" s="2">
        <f t="shared" si="574"/>
        <v>0</v>
      </c>
      <c r="Q578" s="2">
        <f t="shared" si="574"/>
        <v>0</v>
      </c>
      <c r="R578" s="2">
        <f t="shared" si="574"/>
        <v>0</v>
      </c>
      <c r="S578" s="2">
        <f t="shared" si="574"/>
        <v>0</v>
      </c>
      <c r="T578" s="2">
        <f t="shared" si="574"/>
        <v>0</v>
      </c>
      <c r="U578" s="2">
        <f t="shared" si="574"/>
        <v>0</v>
      </c>
      <c r="V578" s="2">
        <f t="shared" si="574"/>
        <v>0</v>
      </c>
      <c r="W578" s="2">
        <f t="shared" si="574"/>
        <v>0</v>
      </c>
      <c r="X578" s="2">
        <f t="shared" si="574"/>
        <v>0</v>
      </c>
      <c r="Y578" s="2">
        <f t="shared" si="567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 x14ac:dyDescent="0.2">
      <c r="A579" s="1">
        <f t="shared" si="562"/>
        <v>547</v>
      </c>
      <c r="B579" s="1"/>
      <c r="C579" s="3">
        <v>8580</v>
      </c>
      <c r="D579" s="1"/>
      <c r="E579" s="1"/>
      <c r="F579" s="1" t="s">
        <v>99</v>
      </c>
      <c r="G579" s="165"/>
      <c r="H579" s="11"/>
      <c r="I579" s="2">
        <f>'O and M Class.'!G$87</f>
        <v>0</v>
      </c>
      <c r="J579" s="2">
        <f t="shared" ref="J579:X579" si="575">+J87+J251+J415</f>
        <v>0</v>
      </c>
      <c r="K579" s="2">
        <f t="shared" si="575"/>
        <v>0</v>
      </c>
      <c r="L579" s="2">
        <f t="shared" si="575"/>
        <v>0</v>
      </c>
      <c r="M579" s="2">
        <f t="shared" si="575"/>
        <v>0</v>
      </c>
      <c r="N579" s="2">
        <f t="shared" si="575"/>
        <v>0</v>
      </c>
      <c r="O579" s="2">
        <f t="shared" si="575"/>
        <v>0</v>
      </c>
      <c r="P579" s="2">
        <f t="shared" si="575"/>
        <v>0</v>
      </c>
      <c r="Q579" s="2">
        <f t="shared" si="575"/>
        <v>0</v>
      </c>
      <c r="R579" s="2">
        <f t="shared" si="575"/>
        <v>0</v>
      </c>
      <c r="S579" s="2">
        <f t="shared" si="575"/>
        <v>0</v>
      </c>
      <c r="T579" s="2">
        <f t="shared" si="575"/>
        <v>0</v>
      </c>
      <c r="U579" s="2">
        <f t="shared" si="575"/>
        <v>0</v>
      </c>
      <c r="V579" s="2">
        <f t="shared" si="575"/>
        <v>0</v>
      </c>
      <c r="W579" s="2">
        <f t="shared" si="575"/>
        <v>0</v>
      </c>
      <c r="X579" s="2">
        <f t="shared" si="575"/>
        <v>0</v>
      </c>
      <c r="Y579" s="2">
        <f t="shared" si="567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 x14ac:dyDescent="0.2">
      <c r="A580" s="1">
        <f t="shared" si="562"/>
        <v>548</v>
      </c>
      <c r="B580" s="1"/>
      <c r="C580" s="3">
        <v>8580</v>
      </c>
      <c r="D580" s="1"/>
      <c r="E580" s="1"/>
      <c r="F580" s="67" t="s">
        <v>100</v>
      </c>
      <c r="G580" s="165"/>
      <c r="H580" s="11"/>
      <c r="I580" s="2">
        <f>'O and M Class.'!G$88</f>
        <v>0</v>
      </c>
      <c r="J580" s="2">
        <f t="shared" ref="J580:X580" si="576">+J88+J252+J416</f>
        <v>0</v>
      </c>
      <c r="K580" s="2">
        <f t="shared" si="576"/>
        <v>0</v>
      </c>
      <c r="L580" s="2">
        <f t="shared" si="576"/>
        <v>0</v>
      </c>
      <c r="M580" s="2">
        <f t="shared" si="576"/>
        <v>0</v>
      </c>
      <c r="N580" s="2">
        <f t="shared" si="576"/>
        <v>0</v>
      </c>
      <c r="O580" s="2">
        <f t="shared" si="576"/>
        <v>0</v>
      </c>
      <c r="P580" s="2">
        <f t="shared" si="576"/>
        <v>0</v>
      </c>
      <c r="Q580" s="2">
        <f t="shared" si="576"/>
        <v>0</v>
      </c>
      <c r="R580" s="2">
        <f t="shared" si="576"/>
        <v>0</v>
      </c>
      <c r="S580" s="2">
        <f t="shared" si="576"/>
        <v>0</v>
      </c>
      <c r="T580" s="2">
        <f t="shared" si="576"/>
        <v>0</v>
      </c>
      <c r="U580" s="2">
        <f t="shared" si="576"/>
        <v>0</v>
      </c>
      <c r="V580" s="2">
        <f t="shared" si="576"/>
        <v>0</v>
      </c>
      <c r="W580" s="2">
        <f t="shared" si="576"/>
        <v>0</v>
      </c>
      <c r="X580" s="2">
        <f t="shared" si="576"/>
        <v>0</v>
      </c>
      <c r="Y580" s="2">
        <f t="shared" si="567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 x14ac:dyDescent="0.2">
      <c r="A581" s="1">
        <f t="shared" si="562"/>
        <v>549</v>
      </c>
      <c r="B581" s="1"/>
      <c r="C581" s="3">
        <v>8590</v>
      </c>
      <c r="D581" s="1"/>
      <c r="E581" s="1"/>
      <c r="F581" s="1" t="s">
        <v>77</v>
      </c>
      <c r="G581" s="165"/>
      <c r="H581" s="11"/>
      <c r="I581" s="2">
        <f>'O and M Class.'!G$89</f>
        <v>0</v>
      </c>
      <c r="J581" s="2">
        <f t="shared" ref="J581:X581" si="577">+J89+J253+J417</f>
        <v>0</v>
      </c>
      <c r="K581" s="2">
        <f t="shared" si="577"/>
        <v>0</v>
      </c>
      <c r="L581" s="2">
        <f t="shared" si="577"/>
        <v>0</v>
      </c>
      <c r="M581" s="2">
        <f t="shared" si="577"/>
        <v>0</v>
      </c>
      <c r="N581" s="2">
        <f t="shared" si="577"/>
        <v>0</v>
      </c>
      <c r="O581" s="2">
        <f t="shared" si="577"/>
        <v>0</v>
      </c>
      <c r="P581" s="2">
        <f t="shared" si="577"/>
        <v>0</v>
      </c>
      <c r="Q581" s="2">
        <f t="shared" si="577"/>
        <v>0</v>
      </c>
      <c r="R581" s="2">
        <f t="shared" si="577"/>
        <v>0</v>
      </c>
      <c r="S581" s="2">
        <f t="shared" si="577"/>
        <v>0</v>
      </c>
      <c r="T581" s="2">
        <f t="shared" si="577"/>
        <v>0</v>
      </c>
      <c r="U581" s="2">
        <f t="shared" si="577"/>
        <v>0</v>
      </c>
      <c r="V581" s="2">
        <f t="shared" si="577"/>
        <v>0</v>
      </c>
      <c r="W581" s="2">
        <f t="shared" si="577"/>
        <v>0</v>
      </c>
      <c r="X581" s="2">
        <f t="shared" si="577"/>
        <v>0</v>
      </c>
      <c r="Y581" s="2">
        <f t="shared" si="567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 x14ac:dyDescent="0.2">
      <c r="A582" s="1">
        <f t="shared" si="562"/>
        <v>550</v>
      </c>
      <c r="B582" s="1"/>
      <c r="C582" s="3">
        <v>8600</v>
      </c>
      <c r="D582" s="1"/>
      <c r="E582" s="1"/>
      <c r="F582" s="1" t="s">
        <v>90</v>
      </c>
      <c r="G582" s="165"/>
      <c r="H582" s="11"/>
      <c r="I582" s="2">
        <f>'O and M Class.'!G$90</f>
        <v>0</v>
      </c>
      <c r="J582" s="2">
        <f t="shared" ref="J582:X582" si="578">+J90+J254+J418</f>
        <v>0</v>
      </c>
      <c r="K582" s="2">
        <f t="shared" si="578"/>
        <v>0</v>
      </c>
      <c r="L582" s="2">
        <f t="shared" si="578"/>
        <v>0</v>
      </c>
      <c r="M582" s="2">
        <f t="shared" si="578"/>
        <v>0</v>
      </c>
      <c r="N582" s="2">
        <f t="shared" si="578"/>
        <v>0</v>
      </c>
      <c r="O582" s="2">
        <f t="shared" si="578"/>
        <v>0</v>
      </c>
      <c r="P582" s="2">
        <f t="shared" si="578"/>
        <v>0</v>
      </c>
      <c r="Q582" s="2">
        <f t="shared" si="578"/>
        <v>0</v>
      </c>
      <c r="R582" s="2">
        <f t="shared" si="578"/>
        <v>0</v>
      </c>
      <c r="S582" s="2">
        <f t="shared" si="578"/>
        <v>0</v>
      </c>
      <c r="T582" s="2">
        <f t="shared" si="578"/>
        <v>0</v>
      </c>
      <c r="U582" s="2">
        <f t="shared" si="578"/>
        <v>0</v>
      </c>
      <c r="V582" s="2">
        <f t="shared" si="578"/>
        <v>0</v>
      </c>
      <c r="W582" s="2">
        <f t="shared" si="578"/>
        <v>0</v>
      </c>
      <c r="X582" s="2">
        <f t="shared" si="578"/>
        <v>0</v>
      </c>
      <c r="Y582" s="2">
        <f t="shared" si="567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 x14ac:dyDescent="0.2">
      <c r="A583" s="1">
        <f t="shared" si="562"/>
        <v>551</v>
      </c>
      <c r="B583" s="1"/>
      <c r="C583" s="3"/>
      <c r="D583" s="1"/>
      <c r="E583" s="1" t="s">
        <v>79</v>
      </c>
      <c r="G583" s="165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 x14ac:dyDescent="0.2">
      <c r="A584" s="1">
        <f t="shared" si="562"/>
        <v>552</v>
      </c>
      <c r="B584" s="1"/>
      <c r="C584" s="3">
        <v>8610</v>
      </c>
      <c r="D584" s="1"/>
      <c r="E584" s="1"/>
      <c r="F584" s="1" t="s">
        <v>87</v>
      </c>
      <c r="G584" s="165"/>
      <c r="H584" s="11"/>
      <c r="I584" s="2">
        <f>'O and M Class.'!G$92</f>
        <v>0</v>
      </c>
      <c r="J584" s="2">
        <f t="shared" ref="J584:X584" si="579">+J92+J256+J420</f>
        <v>0</v>
      </c>
      <c r="K584" s="2">
        <f t="shared" si="579"/>
        <v>0</v>
      </c>
      <c r="L584" s="2">
        <f t="shared" si="579"/>
        <v>0</v>
      </c>
      <c r="M584" s="2">
        <f t="shared" si="579"/>
        <v>0</v>
      </c>
      <c r="N584" s="2">
        <f t="shared" si="579"/>
        <v>0</v>
      </c>
      <c r="O584" s="2">
        <f t="shared" si="579"/>
        <v>0</v>
      </c>
      <c r="P584" s="2">
        <f t="shared" si="579"/>
        <v>0</v>
      </c>
      <c r="Q584" s="2">
        <f t="shared" si="579"/>
        <v>0</v>
      </c>
      <c r="R584" s="2">
        <f t="shared" si="579"/>
        <v>0</v>
      </c>
      <c r="S584" s="2">
        <f t="shared" si="579"/>
        <v>0</v>
      </c>
      <c r="T584" s="2">
        <f t="shared" si="579"/>
        <v>0</v>
      </c>
      <c r="U584" s="2">
        <f t="shared" si="579"/>
        <v>0</v>
      </c>
      <c r="V584" s="2">
        <f t="shared" si="579"/>
        <v>0</v>
      </c>
      <c r="W584" s="2">
        <f t="shared" si="579"/>
        <v>0</v>
      </c>
      <c r="X584" s="2">
        <f t="shared" si="579"/>
        <v>0</v>
      </c>
      <c r="Y584" s="2">
        <f t="shared" ref="Y584:Y591" si="580">SUM(J584:X584)-I584</f>
        <v>0</v>
      </c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 x14ac:dyDescent="0.2">
      <c r="A585" s="1">
        <f t="shared" si="562"/>
        <v>553</v>
      </c>
      <c r="B585" s="1"/>
      <c r="C585" s="3">
        <v>8620</v>
      </c>
      <c r="D585" s="1"/>
      <c r="E585" s="1"/>
      <c r="F585" s="1" t="s">
        <v>80</v>
      </c>
      <c r="G585" s="165"/>
      <c r="H585" s="11"/>
      <c r="I585" s="2">
        <f>'O and M Class.'!G$93</f>
        <v>0</v>
      </c>
      <c r="J585" s="2">
        <f t="shared" ref="J585:X585" si="581">+J93+J257+J421</f>
        <v>0</v>
      </c>
      <c r="K585" s="2">
        <f t="shared" si="581"/>
        <v>0</v>
      </c>
      <c r="L585" s="2">
        <f t="shared" si="581"/>
        <v>0</v>
      </c>
      <c r="M585" s="2">
        <f t="shared" si="581"/>
        <v>0</v>
      </c>
      <c r="N585" s="2">
        <f t="shared" si="581"/>
        <v>0</v>
      </c>
      <c r="O585" s="2">
        <f t="shared" si="581"/>
        <v>0</v>
      </c>
      <c r="P585" s="2">
        <f t="shared" si="581"/>
        <v>0</v>
      </c>
      <c r="Q585" s="2">
        <f t="shared" si="581"/>
        <v>0</v>
      </c>
      <c r="R585" s="2">
        <f t="shared" si="581"/>
        <v>0</v>
      </c>
      <c r="S585" s="2">
        <f t="shared" si="581"/>
        <v>0</v>
      </c>
      <c r="T585" s="2">
        <f t="shared" si="581"/>
        <v>0</v>
      </c>
      <c r="U585" s="2">
        <f t="shared" si="581"/>
        <v>0</v>
      </c>
      <c r="V585" s="2">
        <f t="shared" si="581"/>
        <v>0</v>
      </c>
      <c r="W585" s="2">
        <f t="shared" si="581"/>
        <v>0</v>
      </c>
      <c r="X585" s="2">
        <f t="shared" si="581"/>
        <v>0</v>
      </c>
      <c r="Y585" s="2">
        <f t="shared" si="580"/>
        <v>0</v>
      </c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 x14ac:dyDescent="0.2">
      <c r="A586" s="1">
        <f t="shared" si="562"/>
        <v>554</v>
      </c>
      <c r="B586" s="1"/>
      <c r="C586" s="3">
        <v>8630</v>
      </c>
      <c r="D586" s="1"/>
      <c r="E586" s="1"/>
      <c r="F586" s="1" t="s">
        <v>62</v>
      </c>
      <c r="G586" s="165"/>
      <c r="H586" s="11"/>
      <c r="I586" s="2">
        <f>'O and M Class.'!G$94</f>
        <v>16279.782527999811</v>
      </c>
      <c r="J586" s="2">
        <f t="shared" ref="J586:X586" si="582">+J94+J258+J422</f>
        <v>7360.6509221335527</v>
      </c>
      <c r="K586" s="2">
        <f t="shared" si="582"/>
        <v>4208.9650151536043</v>
      </c>
      <c r="L586" s="2">
        <f t="shared" si="582"/>
        <v>221.38129502730845</v>
      </c>
      <c r="M586" s="2">
        <f t="shared" si="582"/>
        <v>2358.0153464986083</v>
      </c>
      <c r="N586" s="2">
        <f t="shared" si="582"/>
        <v>2130.7699491867343</v>
      </c>
      <c r="O586" s="2">
        <f t="shared" si="582"/>
        <v>0</v>
      </c>
      <c r="P586" s="2">
        <f t="shared" si="582"/>
        <v>0</v>
      </c>
      <c r="Q586" s="2">
        <f t="shared" si="582"/>
        <v>0</v>
      </c>
      <c r="R586" s="2">
        <f t="shared" si="582"/>
        <v>0</v>
      </c>
      <c r="S586" s="2">
        <f t="shared" si="582"/>
        <v>0</v>
      </c>
      <c r="T586" s="2">
        <f t="shared" si="582"/>
        <v>0</v>
      </c>
      <c r="U586" s="2">
        <f t="shared" si="582"/>
        <v>0</v>
      </c>
      <c r="V586" s="2">
        <f t="shared" si="582"/>
        <v>0</v>
      </c>
      <c r="W586" s="2">
        <f t="shared" si="582"/>
        <v>0</v>
      </c>
      <c r="X586" s="2">
        <f t="shared" si="582"/>
        <v>0</v>
      </c>
      <c r="Y586" s="2">
        <f t="shared" si="580"/>
        <v>0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 x14ac:dyDescent="0.2">
      <c r="A587" s="1">
        <f t="shared" si="562"/>
        <v>555</v>
      </c>
      <c r="B587" s="1"/>
      <c r="C587" s="3">
        <v>8640</v>
      </c>
      <c r="D587" s="1"/>
      <c r="E587" s="1"/>
      <c r="F587" s="1" t="s">
        <v>93</v>
      </c>
      <c r="G587" s="165"/>
      <c r="H587" s="11"/>
      <c r="I587" s="2">
        <f>'O and M Class.'!G$95</f>
        <v>0</v>
      </c>
      <c r="J587" s="2">
        <f t="shared" ref="J587:X587" si="583">+J95+J259+J423</f>
        <v>0</v>
      </c>
      <c r="K587" s="2">
        <f t="shared" si="583"/>
        <v>0</v>
      </c>
      <c r="L587" s="2">
        <f t="shared" si="583"/>
        <v>0</v>
      </c>
      <c r="M587" s="2">
        <f t="shared" si="583"/>
        <v>0</v>
      </c>
      <c r="N587" s="2">
        <f t="shared" si="583"/>
        <v>0</v>
      </c>
      <c r="O587" s="2">
        <f t="shared" si="583"/>
        <v>0</v>
      </c>
      <c r="P587" s="2">
        <f t="shared" si="583"/>
        <v>0</v>
      </c>
      <c r="Q587" s="2">
        <f t="shared" si="583"/>
        <v>0</v>
      </c>
      <c r="R587" s="2">
        <f t="shared" si="583"/>
        <v>0</v>
      </c>
      <c r="S587" s="2">
        <f t="shared" si="583"/>
        <v>0</v>
      </c>
      <c r="T587" s="2">
        <f t="shared" si="583"/>
        <v>0</v>
      </c>
      <c r="U587" s="2">
        <f t="shared" si="583"/>
        <v>0</v>
      </c>
      <c r="V587" s="2">
        <f t="shared" si="583"/>
        <v>0</v>
      </c>
      <c r="W587" s="2">
        <f t="shared" si="583"/>
        <v>0</v>
      </c>
      <c r="X587" s="2">
        <f t="shared" si="583"/>
        <v>0</v>
      </c>
      <c r="Y587" s="2">
        <f t="shared" si="580"/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 x14ac:dyDescent="0.2">
      <c r="A588" s="1">
        <f t="shared" si="562"/>
        <v>556</v>
      </c>
      <c r="B588" s="1"/>
      <c r="C588" s="3">
        <v>8650</v>
      </c>
      <c r="D588" s="1"/>
      <c r="E588" s="1"/>
      <c r="F588" s="1" t="s">
        <v>83</v>
      </c>
      <c r="G588" s="165"/>
      <c r="H588" s="11"/>
      <c r="I588" s="2">
        <f>'O and M Class.'!G$96</f>
        <v>0</v>
      </c>
      <c r="J588" s="2">
        <f t="shared" ref="J588:X588" si="584">+J96+J260+J424</f>
        <v>0</v>
      </c>
      <c r="K588" s="2">
        <f t="shared" si="584"/>
        <v>0</v>
      </c>
      <c r="L588" s="2">
        <f t="shared" si="584"/>
        <v>0</v>
      </c>
      <c r="M588" s="2">
        <f t="shared" si="584"/>
        <v>0</v>
      </c>
      <c r="N588" s="2">
        <f t="shared" si="584"/>
        <v>0</v>
      </c>
      <c r="O588" s="2">
        <f t="shared" si="584"/>
        <v>0</v>
      </c>
      <c r="P588" s="2">
        <f t="shared" si="584"/>
        <v>0</v>
      </c>
      <c r="Q588" s="2">
        <f t="shared" si="584"/>
        <v>0</v>
      </c>
      <c r="R588" s="2">
        <f t="shared" si="584"/>
        <v>0</v>
      </c>
      <c r="S588" s="2">
        <f t="shared" si="584"/>
        <v>0</v>
      </c>
      <c r="T588" s="2">
        <f t="shared" si="584"/>
        <v>0</v>
      </c>
      <c r="U588" s="2">
        <f t="shared" si="584"/>
        <v>0</v>
      </c>
      <c r="V588" s="2">
        <f t="shared" si="584"/>
        <v>0</v>
      </c>
      <c r="W588" s="2">
        <f t="shared" si="584"/>
        <v>0</v>
      </c>
      <c r="X588" s="2">
        <f t="shared" si="584"/>
        <v>0</v>
      </c>
      <c r="Y588" s="2">
        <f t="shared" si="580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 x14ac:dyDescent="0.2">
      <c r="A589" s="1">
        <f t="shared" si="562"/>
        <v>557</v>
      </c>
      <c r="B589" s="1"/>
      <c r="C589" s="3">
        <v>8660</v>
      </c>
      <c r="D589" s="1"/>
      <c r="E589" s="1"/>
      <c r="F589" s="1" t="s">
        <v>101</v>
      </c>
      <c r="G589" s="165"/>
      <c r="H589" s="11"/>
      <c r="I589" s="2">
        <f>'O and M Class.'!G$97</f>
        <v>0</v>
      </c>
      <c r="J589" s="2">
        <f t="shared" ref="J589:X589" si="585">+J97+J261+J425</f>
        <v>0</v>
      </c>
      <c r="K589" s="2">
        <f t="shared" si="585"/>
        <v>0</v>
      </c>
      <c r="L589" s="2">
        <f t="shared" si="585"/>
        <v>0</v>
      </c>
      <c r="M589" s="2">
        <f t="shared" si="585"/>
        <v>0</v>
      </c>
      <c r="N589" s="2">
        <f t="shared" si="585"/>
        <v>0</v>
      </c>
      <c r="O589" s="2">
        <f t="shared" si="585"/>
        <v>0</v>
      </c>
      <c r="P589" s="2">
        <f t="shared" si="585"/>
        <v>0</v>
      </c>
      <c r="Q589" s="2">
        <f t="shared" si="585"/>
        <v>0</v>
      </c>
      <c r="R589" s="2">
        <f t="shared" si="585"/>
        <v>0</v>
      </c>
      <c r="S589" s="2">
        <f t="shared" si="585"/>
        <v>0</v>
      </c>
      <c r="T589" s="2">
        <f t="shared" si="585"/>
        <v>0</v>
      </c>
      <c r="U589" s="2">
        <f t="shared" si="585"/>
        <v>0</v>
      </c>
      <c r="V589" s="2">
        <f t="shared" si="585"/>
        <v>0</v>
      </c>
      <c r="W589" s="2">
        <f t="shared" si="585"/>
        <v>0</v>
      </c>
      <c r="X589" s="2">
        <f t="shared" si="585"/>
        <v>0</v>
      </c>
      <c r="Y589" s="2">
        <f t="shared" si="580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 x14ac:dyDescent="0.2">
      <c r="A590" s="1">
        <f t="shared" si="562"/>
        <v>558</v>
      </c>
      <c r="B590" s="1"/>
      <c r="C590" s="3">
        <v>8670</v>
      </c>
      <c r="D590" s="1"/>
      <c r="E590" s="1"/>
      <c r="F590" s="1" t="s">
        <v>85</v>
      </c>
      <c r="G590" s="165"/>
      <c r="H590" s="11"/>
      <c r="I590" s="2">
        <f>'O and M Class.'!G$98</f>
        <v>0</v>
      </c>
      <c r="J590" s="2">
        <f t="shared" ref="J590:X590" si="586">+J98+J262+J426</f>
        <v>0</v>
      </c>
      <c r="K590" s="2">
        <f t="shared" si="586"/>
        <v>0</v>
      </c>
      <c r="L590" s="2">
        <f t="shared" si="586"/>
        <v>0</v>
      </c>
      <c r="M590" s="2">
        <f t="shared" si="586"/>
        <v>0</v>
      </c>
      <c r="N590" s="2">
        <f t="shared" si="586"/>
        <v>0</v>
      </c>
      <c r="O590" s="2">
        <f t="shared" si="586"/>
        <v>0</v>
      </c>
      <c r="P590" s="2">
        <f t="shared" si="586"/>
        <v>0</v>
      </c>
      <c r="Q590" s="2">
        <f t="shared" si="586"/>
        <v>0</v>
      </c>
      <c r="R590" s="2">
        <f t="shared" si="586"/>
        <v>0</v>
      </c>
      <c r="S590" s="2">
        <f t="shared" si="586"/>
        <v>0</v>
      </c>
      <c r="T590" s="2">
        <f t="shared" si="586"/>
        <v>0</v>
      </c>
      <c r="U590" s="2">
        <f t="shared" si="586"/>
        <v>0</v>
      </c>
      <c r="V590" s="2">
        <f t="shared" si="586"/>
        <v>0</v>
      </c>
      <c r="W590" s="2">
        <f t="shared" si="586"/>
        <v>0</v>
      </c>
      <c r="X590" s="2">
        <f t="shared" si="586"/>
        <v>0</v>
      </c>
      <c r="Y590" s="2">
        <f t="shared" si="580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 x14ac:dyDescent="0.2">
      <c r="A591" s="1">
        <f t="shared" si="562"/>
        <v>559</v>
      </c>
      <c r="B591" s="1"/>
      <c r="C591" s="3"/>
      <c r="D591" s="1" t="s">
        <v>69</v>
      </c>
      <c r="E591" s="1"/>
      <c r="G591" s="166"/>
      <c r="H591" s="11"/>
      <c r="I591" s="2">
        <f>'O and M Class.'!G$99</f>
        <v>410103.04958446958</v>
      </c>
      <c r="J591" s="2">
        <f t="shared" ref="J591:X591" si="587">+J99+J263+J427</f>
        <v>185421.72691201093</v>
      </c>
      <c r="K591" s="2">
        <f t="shared" si="587"/>
        <v>106027.79154697417</v>
      </c>
      <c r="L591" s="2">
        <f t="shared" si="587"/>
        <v>5576.8032561558439</v>
      </c>
      <c r="M591" s="2">
        <f t="shared" si="587"/>
        <v>59400.626691594473</v>
      </c>
      <c r="N591" s="2">
        <f t="shared" si="587"/>
        <v>53676.101177734046</v>
      </c>
      <c r="O591" s="2">
        <f t="shared" si="587"/>
        <v>0</v>
      </c>
      <c r="P591" s="2">
        <f t="shared" si="587"/>
        <v>0</v>
      </c>
      <c r="Q591" s="2">
        <f t="shared" si="587"/>
        <v>0</v>
      </c>
      <c r="R591" s="2">
        <f t="shared" si="587"/>
        <v>0</v>
      </c>
      <c r="S591" s="2">
        <f t="shared" si="587"/>
        <v>0</v>
      </c>
      <c r="T591" s="2">
        <f t="shared" si="587"/>
        <v>0</v>
      </c>
      <c r="U591" s="2">
        <f t="shared" si="587"/>
        <v>0</v>
      </c>
      <c r="V591" s="2">
        <f t="shared" si="587"/>
        <v>0</v>
      </c>
      <c r="W591" s="2">
        <f t="shared" si="587"/>
        <v>0</v>
      </c>
      <c r="X591" s="2">
        <f t="shared" si="587"/>
        <v>0</v>
      </c>
      <c r="Y591" s="2">
        <f t="shared" si="580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 x14ac:dyDescent="0.2">
      <c r="A592" s="1">
        <f t="shared" si="562"/>
        <v>560</v>
      </c>
      <c r="B592" s="1"/>
      <c r="C592" s="3"/>
      <c r="D592" s="1"/>
      <c r="E592" s="1"/>
      <c r="F592" s="1"/>
      <c r="G592" s="166"/>
      <c r="H592" s="11"/>
      <c r="I592" s="2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 x14ac:dyDescent="0.2">
      <c r="A593" s="1">
        <f t="shared" si="562"/>
        <v>561</v>
      </c>
      <c r="B593" s="1"/>
      <c r="C593" s="3"/>
      <c r="D593" s="1" t="s">
        <v>24</v>
      </c>
      <c r="E593" s="1"/>
      <c r="G593" s="166"/>
      <c r="H593" s="11"/>
      <c r="I593" s="2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 x14ac:dyDescent="0.2">
      <c r="A594" s="1">
        <f t="shared" si="562"/>
        <v>562</v>
      </c>
      <c r="B594" s="1"/>
      <c r="C594" s="3"/>
      <c r="D594" s="1"/>
      <c r="E594" s="1" t="s">
        <v>70</v>
      </c>
      <c r="G594" s="166"/>
      <c r="H594" s="11"/>
      <c r="I594" s="2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 x14ac:dyDescent="0.2">
      <c r="A595" s="1">
        <f t="shared" si="562"/>
        <v>563</v>
      </c>
      <c r="B595" s="1"/>
      <c r="C595" s="3">
        <v>8700</v>
      </c>
      <c r="D595" s="1"/>
      <c r="E595" s="1"/>
      <c r="F595" s="1" t="s">
        <v>385</v>
      </c>
      <c r="G595" s="165"/>
      <c r="H595" s="11"/>
      <c r="I595" s="2">
        <f>'O and M Class.'!G103</f>
        <v>963410.59630892519</v>
      </c>
      <c r="J595" s="2">
        <f t="shared" ref="J595:X595" si="588">+J103+J267+J431</f>
        <v>452236.08717117744</v>
      </c>
      <c r="K595" s="2">
        <f t="shared" si="588"/>
        <v>272615.54006455204</v>
      </c>
      <c r="L595" s="2">
        <f t="shared" si="588"/>
        <v>11174.806023745121</v>
      </c>
      <c r="M595" s="2">
        <f t="shared" si="588"/>
        <v>119723.86912098154</v>
      </c>
      <c r="N595" s="2">
        <f t="shared" si="588"/>
        <v>107660.29392846928</v>
      </c>
      <c r="O595" s="2">
        <f t="shared" si="588"/>
        <v>0</v>
      </c>
      <c r="P595" s="2">
        <f t="shared" si="588"/>
        <v>0</v>
      </c>
      <c r="Q595" s="2">
        <f t="shared" si="588"/>
        <v>0</v>
      </c>
      <c r="R595" s="2">
        <f t="shared" si="588"/>
        <v>0</v>
      </c>
      <c r="S595" s="2">
        <f t="shared" si="588"/>
        <v>0</v>
      </c>
      <c r="T595" s="2">
        <f t="shared" si="588"/>
        <v>0</v>
      </c>
      <c r="U595" s="2">
        <f t="shared" si="588"/>
        <v>0</v>
      </c>
      <c r="V595" s="2">
        <f t="shared" si="588"/>
        <v>0</v>
      </c>
      <c r="W595" s="2">
        <f t="shared" si="588"/>
        <v>0</v>
      </c>
      <c r="X595" s="2">
        <f t="shared" si="588"/>
        <v>0</v>
      </c>
      <c r="Y595" s="2">
        <f t="shared" ref="Y595:Y606" si="589">SUM(J595:X595)-I595</f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 x14ac:dyDescent="0.2">
      <c r="A596" s="1">
        <f t="shared" si="562"/>
        <v>564</v>
      </c>
      <c r="B596" s="1"/>
      <c r="C596" s="3">
        <v>8710</v>
      </c>
      <c r="D596" s="1"/>
      <c r="E596" s="1"/>
      <c r="F596" s="1" t="s">
        <v>188</v>
      </c>
      <c r="G596" s="165"/>
      <c r="H596" s="11"/>
      <c r="I596" s="2">
        <f>'O and M Class.'!G104</f>
        <v>662.75519588347731</v>
      </c>
      <c r="J596" s="2">
        <f t="shared" ref="J596:X596" si="590">+J104+J268+J432</f>
        <v>200.68861102458158</v>
      </c>
      <c r="K596" s="2">
        <f t="shared" si="590"/>
        <v>136.00365880477133</v>
      </c>
      <c r="L596" s="2">
        <f t="shared" si="590"/>
        <v>6.719152788755431</v>
      </c>
      <c r="M596" s="2">
        <f t="shared" si="590"/>
        <v>150.42938379737029</v>
      </c>
      <c r="N596" s="2">
        <f t="shared" si="590"/>
        <v>168.91438946799869</v>
      </c>
      <c r="O596" s="2">
        <f t="shared" si="590"/>
        <v>0</v>
      </c>
      <c r="P596" s="2">
        <f t="shared" si="590"/>
        <v>0</v>
      </c>
      <c r="Q596" s="2">
        <f t="shared" si="590"/>
        <v>0</v>
      </c>
      <c r="R596" s="2">
        <f t="shared" si="590"/>
        <v>0</v>
      </c>
      <c r="S596" s="2">
        <f t="shared" si="590"/>
        <v>0</v>
      </c>
      <c r="T596" s="2">
        <f t="shared" si="590"/>
        <v>0</v>
      </c>
      <c r="U596" s="2">
        <f t="shared" si="590"/>
        <v>0</v>
      </c>
      <c r="V596" s="2">
        <f t="shared" si="590"/>
        <v>0</v>
      </c>
      <c r="W596" s="2">
        <f t="shared" si="590"/>
        <v>0</v>
      </c>
      <c r="X596" s="2">
        <f t="shared" si="590"/>
        <v>0</v>
      </c>
      <c r="Y596" s="2">
        <f t="shared" si="589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 x14ac:dyDescent="0.2">
      <c r="A597" s="1">
        <f t="shared" si="562"/>
        <v>565</v>
      </c>
      <c r="B597" s="1"/>
      <c r="C597" s="3">
        <v>8711</v>
      </c>
      <c r="D597" s="1"/>
      <c r="E597" s="1"/>
      <c r="F597" s="67" t="s">
        <v>393</v>
      </c>
      <c r="G597" s="165"/>
      <c r="H597" s="11"/>
      <c r="I597" s="2">
        <f>'O and M Class.'!G105</f>
        <v>19955.644053049011</v>
      </c>
      <c r="J597" s="2">
        <f t="shared" ref="J597:X597" si="591">+J105+J269+J433</f>
        <v>6042.7598485572289</v>
      </c>
      <c r="K597" s="2">
        <f t="shared" si="591"/>
        <v>4095.0876309651931</v>
      </c>
      <c r="L597" s="2">
        <f t="shared" si="591"/>
        <v>202.31455328194698</v>
      </c>
      <c r="M597" s="2">
        <f t="shared" si="591"/>
        <v>4529.4480629128147</v>
      </c>
      <c r="N597" s="2">
        <f t="shared" si="591"/>
        <v>5086.033957331827</v>
      </c>
      <c r="O597" s="2">
        <f t="shared" si="591"/>
        <v>0</v>
      </c>
      <c r="P597" s="2">
        <f t="shared" si="591"/>
        <v>0</v>
      </c>
      <c r="Q597" s="2">
        <f t="shared" si="591"/>
        <v>0</v>
      </c>
      <c r="R597" s="2">
        <f t="shared" si="591"/>
        <v>0</v>
      </c>
      <c r="S597" s="2">
        <f t="shared" si="591"/>
        <v>0</v>
      </c>
      <c r="T597" s="2">
        <f t="shared" si="591"/>
        <v>0</v>
      </c>
      <c r="U597" s="2">
        <f t="shared" si="591"/>
        <v>0</v>
      </c>
      <c r="V597" s="2">
        <f t="shared" si="591"/>
        <v>0</v>
      </c>
      <c r="W597" s="2">
        <f t="shared" si="591"/>
        <v>0</v>
      </c>
      <c r="X597" s="2">
        <f t="shared" si="591"/>
        <v>0</v>
      </c>
      <c r="Y597" s="2">
        <f t="shared" si="589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 x14ac:dyDescent="0.2">
      <c r="A598" s="1">
        <f>A596+1</f>
        <v>565</v>
      </c>
      <c r="B598" s="1"/>
      <c r="C598" s="3">
        <v>8720</v>
      </c>
      <c r="D598" s="1"/>
      <c r="E598" s="1"/>
      <c r="F598" s="1" t="s">
        <v>386</v>
      </c>
      <c r="G598" s="165"/>
      <c r="H598" s="11"/>
      <c r="I598" s="2">
        <f>'O and M Class.'!G106</f>
        <v>0</v>
      </c>
      <c r="J598" s="2">
        <f t="shared" ref="J598:X598" si="592">+J106+J270+J434</f>
        <v>0</v>
      </c>
      <c r="K598" s="2">
        <f t="shared" si="592"/>
        <v>0</v>
      </c>
      <c r="L598" s="2">
        <f t="shared" si="592"/>
        <v>0</v>
      </c>
      <c r="M598" s="2">
        <f t="shared" si="592"/>
        <v>0</v>
      </c>
      <c r="N598" s="2">
        <f t="shared" si="592"/>
        <v>0</v>
      </c>
      <c r="O598" s="2">
        <f t="shared" si="592"/>
        <v>0</v>
      </c>
      <c r="P598" s="2">
        <f t="shared" si="592"/>
        <v>0</v>
      </c>
      <c r="Q598" s="2">
        <f t="shared" si="592"/>
        <v>0</v>
      </c>
      <c r="R598" s="2">
        <f t="shared" si="592"/>
        <v>0</v>
      </c>
      <c r="S598" s="2">
        <f t="shared" si="592"/>
        <v>0</v>
      </c>
      <c r="T598" s="2">
        <f t="shared" si="592"/>
        <v>0</v>
      </c>
      <c r="U598" s="2">
        <f t="shared" si="592"/>
        <v>0</v>
      </c>
      <c r="V598" s="2">
        <f t="shared" si="592"/>
        <v>0</v>
      </c>
      <c r="W598" s="2">
        <f t="shared" si="592"/>
        <v>0</v>
      </c>
      <c r="X598" s="2">
        <f t="shared" si="592"/>
        <v>0</v>
      </c>
      <c r="Y598" s="2">
        <f t="shared" si="589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 x14ac:dyDescent="0.2">
      <c r="A599" s="1">
        <f>A598+1</f>
        <v>566</v>
      </c>
      <c r="B599" s="1"/>
      <c r="C599" s="3">
        <v>8740</v>
      </c>
      <c r="D599" s="1"/>
      <c r="E599" s="1"/>
      <c r="F599" s="1" t="s">
        <v>63</v>
      </c>
      <c r="G599" s="165"/>
      <c r="H599" s="11"/>
      <c r="I599" s="2">
        <f>'O and M Class.'!G107</f>
        <v>4320718.7295684638</v>
      </c>
      <c r="J599" s="2">
        <f t="shared" ref="J599:X599" si="593">+J107+J271+J435</f>
        <v>1953545.8932807557</v>
      </c>
      <c r="K599" s="2">
        <f t="shared" si="593"/>
        <v>1117075.9770159509</v>
      </c>
      <c r="L599" s="2">
        <f t="shared" si="593"/>
        <v>58755.47208050669</v>
      </c>
      <c r="M599" s="2">
        <f t="shared" si="593"/>
        <v>625826.60761612654</v>
      </c>
      <c r="N599" s="2">
        <f t="shared" si="593"/>
        <v>565514.77957512403</v>
      </c>
      <c r="O599" s="2">
        <f t="shared" si="593"/>
        <v>0</v>
      </c>
      <c r="P599" s="2">
        <f t="shared" si="593"/>
        <v>0</v>
      </c>
      <c r="Q599" s="2">
        <f t="shared" si="593"/>
        <v>0</v>
      </c>
      <c r="R599" s="2">
        <f t="shared" si="593"/>
        <v>0</v>
      </c>
      <c r="S599" s="2">
        <f t="shared" si="593"/>
        <v>0</v>
      </c>
      <c r="T599" s="2">
        <f t="shared" si="593"/>
        <v>0</v>
      </c>
      <c r="U599" s="2">
        <f t="shared" si="593"/>
        <v>0</v>
      </c>
      <c r="V599" s="2">
        <f t="shared" si="593"/>
        <v>0</v>
      </c>
      <c r="W599" s="2">
        <f t="shared" si="593"/>
        <v>0</v>
      </c>
      <c r="X599" s="2">
        <f t="shared" si="593"/>
        <v>0</v>
      </c>
      <c r="Y599" s="2">
        <f>SUM(J599:X599)-I599</f>
        <v>0</v>
      </c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 x14ac:dyDescent="0.2">
      <c r="A600" s="1">
        <f t="shared" si="562"/>
        <v>567</v>
      </c>
      <c r="B600" s="1"/>
      <c r="C600" s="3">
        <v>8750</v>
      </c>
      <c r="D600" s="1"/>
      <c r="E600" s="1"/>
      <c r="F600" s="1" t="s">
        <v>387</v>
      </c>
      <c r="G600" s="165"/>
      <c r="H600" s="11"/>
      <c r="I600" s="2">
        <f>'O and M Class.'!G108</f>
        <v>574713.5460668921</v>
      </c>
      <c r="J600" s="2">
        <f t="shared" ref="J600:X600" si="594">+J108+J272+J436</f>
        <v>259847.80727532599</v>
      </c>
      <c r="K600" s="2">
        <f t="shared" si="594"/>
        <v>148586.08860223019</v>
      </c>
      <c r="L600" s="2">
        <f t="shared" si="594"/>
        <v>7815.2658906345532</v>
      </c>
      <c r="M600" s="2">
        <f t="shared" si="594"/>
        <v>83243.333203964445</v>
      </c>
      <c r="N600" s="2">
        <f t="shared" si="594"/>
        <v>75221.051094736948</v>
      </c>
      <c r="O600" s="2">
        <f t="shared" si="594"/>
        <v>0</v>
      </c>
      <c r="P600" s="2">
        <f t="shared" si="594"/>
        <v>0</v>
      </c>
      <c r="Q600" s="2">
        <f t="shared" si="594"/>
        <v>0</v>
      </c>
      <c r="R600" s="2">
        <f t="shared" si="594"/>
        <v>0</v>
      </c>
      <c r="S600" s="2">
        <f t="shared" si="594"/>
        <v>0</v>
      </c>
      <c r="T600" s="2">
        <f t="shared" si="594"/>
        <v>0</v>
      </c>
      <c r="U600" s="2">
        <f t="shared" si="594"/>
        <v>0</v>
      </c>
      <c r="V600" s="2">
        <f t="shared" si="594"/>
        <v>0</v>
      </c>
      <c r="W600" s="2">
        <f t="shared" si="594"/>
        <v>0</v>
      </c>
      <c r="X600" s="2">
        <f t="shared" si="594"/>
        <v>0</v>
      </c>
      <c r="Y600" s="2">
        <f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 x14ac:dyDescent="0.2">
      <c r="A601" s="1">
        <f t="shared" si="562"/>
        <v>568</v>
      </c>
      <c r="B601" s="1"/>
      <c r="C601" s="3">
        <v>8760</v>
      </c>
      <c r="D601" s="1"/>
      <c r="E601" s="1"/>
      <c r="F601" s="1" t="s">
        <v>388</v>
      </c>
      <c r="G601" s="165"/>
      <c r="H601" s="11"/>
      <c r="I601" s="2">
        <f>'O and M Class.'!G109</f>
        <v>120928.18145158212</v>
      </c>
      <c r="J601" s="2">
        <f t="shared" ref="J601:X601" si="595">+J109+J273+J437</f>
        <v>0</v>
      </c>
      <c r="K601" s="2">
        <f t="shared" si="595"/>
        <v>119676.44893400946</v>
      </c>
      <c r="L601" s="2">
        <f t="shared" si="595"/>
        <v>60.817542849295954</v>
      </c>
      <c r="M601" s="2">
        <f t="shared" si="595"/>
        <v>760.50139161678385</v>
      </c>
      <c r="N601" s="2">
        <f t="shared" si="595"/>
        <v>430.41358310657</v>
      </c>
      <c r="O601" s="2">
        <f t="shared" si="595"/>
        <v>0</v>
      </c>
      <c r="P601" s="2">
        <f t="shared" si="595"/>
        <v>0</v>
      </c>
      <c r="Q601" s="2">
        <f t="shared" si="595"/>
        <v>0</v>
      </c>
      <c r="R601" s="2">
        <f t="shared" si="595"/>
        <v>0</v>
      </c>
      <c r="S601" s="2">
        <f t="shared" si="595"/>
        <v>0</v>
      </c>
      <c r="T601" s="2">
        <f t="shared" si="595"/>
        <v>0</v>
      </c>
      <c r="U601" s="2">
        <f t="shared" si="595"/>
        <v>0</v>
      </c>
      <c r="V601" s="2">
        <f t="shared" si="595"/>
        <v>0</v>
      </c>
      <c r="W601" s="2">
        <f t="shared" si="595"/>
        <v>0</v>
      </c>
      <c r="X601" s="2">
        <f t="shared" si="595"/>
        <v>0</v>
      </c>
      <c r="Y601" s="2">
        <f>SUM(J601:X601)-I601</f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 x14ac:dyDescent="0.2">
      <c r="A602" s="1">
        <f t="shared" si="562"/>
        <v>569</v>
      </c>
      <c r="B602" s="1"/>
      <c r="C602" s="3">
        <v>8770</v>
      </c>
      <c r="D602" s="1"/>
      <c r="E602" s="1"/>
      <c r="F602" s="1" t="s">
        <v>389</v>
      </c>
      <c r="G602" s="165"/>
      <c r="H602" s="11"/>
      <c r="I602" s="2">
        <f>'O and M Class.'!G110</f>
        <v>38285.750086711603</v>
      </c>
      <c r="J602" s="2">
        <f t="shared" ref="J602:X602" si="596">+J110+J274+J438</f>
        <v>17310.30750537627</v>
      </c>
      <c r="K602" s="2">
        <f t="shared" si="596"/>
        <v>9898.3744049854868</v>
      </c>
      <c r="L602" s="2">
        <f t="shared" si="596"/>
        <v>520.63035367398493</v>
      </c>
      <c r="M602" s="2">
        <f t="shared" si="596"/>
        <v>5545.4294982998354</v>
      </c>
      <c r="N602" s="2">
        <f t="shared" si="596"/>
        <v>5011.00832437603</v>
      </c>
      <c r="O602" s="2">
        <f t="shared" si="596"/>
        <v>0</v>
      </c>
      <c r="P602" s="2">
        <f t="shared" si="596"/>
        <v>0</v>
      </c>
      <c r="Q602" s="2">
        <f t="shared" si="596"/>
        <v>0</v>
      </c>
      <c r="R602" s="2">
        <f t="shared" si="596"/>
        <v>0</v>
      </c>
      <c r="S602" s="2">
        <f t="shared" si="596"/>
        <v>0</v>
      </c>
      <c r="T602" s="2">
        <f t="shared" si="596"/>
        <v>0</v>
      </c>
      <c r="U602" s="2">
        <f t="shared" si="596"/>
        <v>0</v>
      </c>
      <c r="V602" s="2">
        <f t="shared" si="596"/>
        <v>0</v>
      </c>
      <c r="W602" s="2">
        <f t="shared" si="596"/>
        <v>0</v>
      </c>
      <c r="X602" s="2">
        <f t="shared" si="596"/>
        <v>0</v>
      </c>
      <c r="Y602" s="2">
        <f t="shared" si="589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 x14ac:dyDescent="0.2">
      <c r="A603" s="1">
        <f t="shared" si="562"/>
        <v>570</v>
      </c>
      <c r="B603" s="1"/>
      <c r="C603" s="3">
        <v>8780</v>
      </c>
      <c r="D603" s="1"/>
      <c r="E603" s="1"/>
      <c r="F603" s="1" t="s">
        <v>390</v>
      </c>
      <c r="G603" s="165"/>
      <c r="H603" s="11"/>
      <c r="I603" s="2">
        <f>'O and M Class.'!G111</f>
        <v>820620.69918436499</v>
      </c>
      <c r="J603" s="2">
        <f t="shared" ref="J603:X603" si="597">+J111+J275+J439</f>
        <v>529408.04469476838</v>
      </c>
      <c r="K603" s="2">
        <f t="shared" si="597"/>
        <v>271530.08643725252</v>
      </c>
      <c r="L603" s="2">
        <f t="shared" si="597"/>
        <v>956.31088040193174</v>
      </c>
      <c r="M603" s="2">
        <f t="shared" si="597"/>
        <v>11958.321913236587</v>
      </c>
      <c r="N603" s="2">
        <f t="shared" si="597"/>
        <v>6767.9352587056883</v>
      </c>
      <c r="O603" s="2">
        <f t="shared" si="597"/>
        <v>0</v>
      </c>
      <c r="P603" s="2">
        <f t="shared" si="597"/>
        <v>0</v>
      </c>
      <c r="Q603" s="2">
        <f t="shared" si="597"/>
        <v>0</v>
      </c>
      <c r="R603" s="2">
        <f t="shared" si="597"/>
        <v>0</v>
      </c>
      <c r="S603" s="2">
        <f t="shared" si="597"/>
        <v>0</v>
      </c>
      <c r="T603" s="2">
        <f t="shared" si="597"/>
        <v>0</v>
      </c>
      <c r="U603" s="2">
        <f t="shared" si="597"/>
        <v>0</v>
      </c>
      <c r="V603" s="2">
        <f t="shared" si="597"/>
        <v>0</v>
      </c>
      <c r="W603" s="2">
        <f t="shared" si="597"/>
        <v>0</v>
      </c>
      <c r="X603" s="2">
        <f t="shared" si="597"/>
        <v>0</v>
      </c>
      <c r="Y603" s="2">
        <f t="shared" si="589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 x14ac:dyDescent="0.2">
      <c r="A604" s="1">
        <f t="shared" si="562"/>
        <v>571</v>
      </c>
      <c r="B604" s="1"/>
      <c r="C604" s="3">
        <v>8790</v>
      </c>
      <c r="D604" s="1"/>
      <c r="E604" s="1"/>
      <c r="F604" s="1" t="s">
        <v>391</v>
      </c>
      <c r="G604" s="165"/>
      <c r="H604" s="11"/>
      <c r="I604" s="2">
        <f>'O and M Class.'!G112</f>
        <v>2246.2975477254686</v>
      </c>
      <c r="J604" s="2">
        <f t="shared" ref="J604:X604" si="598">+J112+J276+J440</f>
        <v>2000.400563690635</v>
      </c>
      <c r="K604" s="2">
        <f t="shared" si="598"/>
        <v>243.35169436624912</v>
      </c>
      <c r="L604" s="2">
        <f t="shared" si="598"/>
        <v>0.1236672062999546</v>
      </c>
      <c r="M604" s="2">
        <f t="shared" si="598"/>
        <v>1.5464137168699197</v>
      </c>
      <c r="N604" s="2">
        <f t="shared" si="598"/>
        <v>0.87520874541479488</v>
      </c>
      <c r="O604" s="2">
        <f t="shared" si="598"/>
        <v>0</v>
      </c>
      <c r="P604" s="2">
        <f t="shared" si="598"/>
        <v>0</v>
      </c>
      <c r="Q604" s="2">
        <f t="shared" si="598"/>
        <v>0</v>
      </c>
      <c r="R604" s="2">
        <f t="shared" si="598"/>
        <v>0</v>
      </c>
      <c r="S604" s="2">
        <f t="shared" si="598"/>
        <v>0</v>
      </c>
      <c r="T604" s="2">
        <f t="shared" si="598"/>
        <v>0</v>
      </c>
      <c r="U604" s="2">
        <f t="shared" si="598"/>
        <v>0</v>
      </c>
      <c r="V604" s="2">
        <f t="shared" si="598"/>
        <v>0</v>
      </c>
      <c r="W604" s="2">
        <f t="shared" si="598"/>
        <v>0</v>
      </c>
      <c r="X604" s="2">
        <f t="shared" si="598"/>
        <v>0</v>
      </c>
      <c r="Y604" s="2">
        <f t="shared" si="589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 x14ac:dyDescent="0.2">
      <c r="A605" s="1">
        <f t="shared" si="562"/>
        <v>572</v>
      </c>
      <c r="B605" s="1"/>
      <c r="C605" s="3">
        <v>8800</v>
      </c>
      <c r="D605" s="1"/>
      <c r="E605" s="1"/>
      <c r="F605" s="1" t="s">
        <v>392</v>
      </c>
      <c r="G605" s="165"/>
      <c r="H605" s="11"/>
      <c r="I605" s="2">
        <f>'O and M Class.'!G113</f>
        <v>3203.5302991371959</v>
      </c>
      <c r="J605" s="2">
        <f t="shared" ref="J605:X605" si="599">+J113+J277+J441</f>
        <v>1503.7742092173989</v>
      </c>
      <c r="K605" s="2">
        <f t="shared" si="599"/>
        <v>906.5004536574578</v>
      </c>
      <c r="L605" s="2">
        <f t="shared" si="599"/>
        <v>37.158434649985061</v>
      </c>
      <c r="M605" s="2">
        <f t="shared" si="599"/>
        <v>398.10548454463509</v>
      </c>
      <c r="N605" s="2">
        <f t="shared" si="599"/>
        <v>357.99171706771938</v>
      </c>
      <c r="O605" s="2">
        <f t="shared" si="599"/>
        <v>0</v>
      </c>
      <c r="P605" s="2">
        <f t="shared" si="599"/>
        <v>0</v>
      </c>
      <c r="Q605" s="2">
        <f t="shared" si="599"/>
        <v>0</v>
      </c>
      <c r="R605" s="2">
        <f t="shared" si="599"/>
        <v>0</v>
      </c>
      <c r="S605" s="2">
        <f t="shared" si="599"/>
        <v>0</v>
      </c>
      <c r="T605" s="2">
        <f t="shared" si="599"/>
        <v>0</v>
      </c>
      <c r="U605" s="2">
        <f t="shared" si="599"/>
        <v>0</v>
      </c>
      <c r="V605" s="2">
        <f t="shared" si="599"/>
        <v>0</v>
      </c>
      <c r="W605" s="2">
        <f t="shared" si="599"/>
        <v>0</v>
      </c>
      <c r="X605" s="2">
        <f t="shared" si="599"/>
        <v>0</v>
      </c>
      <c r="Y605" s="2">
        <f t="shared" si="589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 x14ac:dyDescent="0.2">
      <c r="A606" s="1">
        <f t="shared" si="562"/>
        <v>573</v>
      </c>
      <c r="B606" s="1"/>
      <c r="C606" s="3">
        <v>8810</v>
      </c>
      <c r="D606" s="1"/>
      <c r="E606" s="1"/>
      <c r="F606" s="1" t="s">
        <v>90</v>
      </c>
      <c r="G606" s="166"/>
      <c r="H606" s="2"/>
      <c r="I606" s="2">
        <f>'O and M Class.'!G114</f>
        <v>369767.98262219987</v>
      </c>
      <c r="J606" s="2">
        <f t="shared" ref="J606:X606" si="600">+J114+J278+J442</f>
        <v>173573.37179279103</v>
      </c>
      <c r="K606" s="2">
        <f t="shared" si="600"/>
        <v>104632.95573801966</v>
      </c>
      <c r="L606" s="2">
        <f t="shared" si="600"/>
        <v>4289.0180940771525</v>
      </c>
      <c r="M606" s="2">
        <f t="shared" si="600"/>
        <v>45951.387421105443</v>
      </c>
      <c r="N606" s="2">
        <f t="shared" si="600"/>
        <v>41321.249576206632</v>
      </c>
      <c r="O606" s="2">
        <f t="shared" si="600"/>
        <v>0</v>
      </c>
      <c r="P606" s="2">
        <f t="shared" si="600"/>
        <v>0</v>
      </c>
      <c r="Q606" s="2">
        <f t="shared" si="600"/>
        <v>0</v>
      </c>
      <c r="R606" s="2">
        <f t="shared" si="600"/>
        <v>0</v>
      </c>
      <c r="S606" s="2">
        <f t="shared" si="600"/>
        <v>0</v>
      </c>
      <c r="T606" s="2">
        <f t="shared" si="600"/>
        <v>0</v>
      </c>
      <c r="U606" s="2">
        <f t="shared" si="600"/>
        <v>0</v>
      </c>
      <c r="V606" s="2">
        <f t="shared" si="600"/>
        <v>0</v>
      </c>
      <c r="W606" s="2">
        <f t="shared" si="600"/>
        <v>0</v>
      </c>
      <c r="X606" s="2">
        <f t="shared" si="600"/>
        <v>0</v>
      </c>
      <c r="Y606" s="2">
        <f t="shared" si="589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 x14ac:dyDescent="0.2">
      <c r="A607" s="1">
        <f t="shared" si="562"/>
        <v>574</v>
      </c>
      <c r="B607" s="1"/>
      <c r="C607" s="3"/>
      <c r="D607" s="1"/>
      <c r="E607" s="1" t="s">
        <v>79</v>
      </c>
      <c r="F607" s="1"/>
      <c r="G607" s="165"/>
      <c r="H607" s="1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 x14ac:dyDescent="0.2">
      <c r="A608" s="1">
        <f t="shared" si="562"/>
        <v>575</v>
      </c>
      <c r="B608" s="1"/>
      <c r="C608" s="3">
        <v>8850</v>
      </c>
      <c r="D608" s="1"/>
      <c r="E608" s="1"/>
      <c r="F608" s="1" t="s">
        <v>189</v>
      </c>
      <c r="G608" s="165"/>
      <c r="H608" s="11"/>
      <c r="I608" s="2">
        <f>'O and M Class.'!G$116</f>
        <v>1588.0199403374866</v>
      </c>
      <c r="J608" s="2">
        <f t="shared" ref="J608:X608" si="601">+J116+J280+J444</f>
        <v>745.43494426933603</v>
      </c>
      <c r="K608" s="2">
        <f t="shared" si="601"/>
        <v>449.36075576395547</v>
      </c>
      <c r="L608" s="2">
        <f t="shared" si="601"/>
        <v>18.419783696691223</v>
      </c>
      <c r="M608" s="2">
        <f t="shared" si="601"/>
        <v>197.34461321775771</v>
      </c>
      <c r="N608" s="2">
        <f t="shared" si="601"/>
        <v>177.45984338974637</v>
      </c>
      <c r="O608" s="2">
        <f t="shared" si="601"/>
        <v>0</v>
      </c>
      <c r="P608" s="2">
        <f t="shared" si="601"/>
        <v>0</v>
      </c>
      <c r="Q608" s="2">
        <f t="shared" si="601"/>
        <v>0</v>
      </c>
      <c r="R608" s="2">
        <f t="shared" si="601"/>
        <v>0</v>
      </c>
      <c r="S608" s="2">
        <f t="shared" si="601"/>
        <v>0</v>
      </c>
      <c r="T608" s="2">
        <f t="shared" si="601"/>
        <v>0</v>
      </c>
      <c r="U608" s="2">
        <f t="shared" si="601"/>
        <v>0</v>
      </c>
      <c r="V608" s="2">
        <f t="shared" si="601"/>
        <v>0</v>
      </c>
      <c r="W608" s="2">
        <f t="shared" si="601"/>
        <v>0</v>
      </c>
      <c r="X608" s="2">
        <f t="shared" si="601"/>
        <v>0</v>
      </c>
      <c r="Y608" s="2">
        <f t="shared" ref="Y608:Y618" si="602">SUM(J608:X608)-I608</f>
        <v>0</v>
      </c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 x14ac:dyDescent="0.2">
      <c r="A609" s="1">
        <f t="shared" si="562"/>
        <v>576</v>
      </c>
      <c r="B609" s="1"/>
      <c r="C609" s="3">
        <v>8860</v>
      </c>
      <c r="D609" s="1"/>
      <c r="E609" s="1"/>
      <c r="F609" s="1" t="s">
        <v>190</v>
      </c>
      <c r="G609" s="165"/>
      <c r="H609" s="11"/>
      <c r="I609" s="2">
        <f>'O and M Class.'!G$117</f>
        <v>98.164274701963336</v>
      </c>
      <c r="J609" s="2">
        <f t="shared" ref="J609:X609" si="603">+J117+J281+J445</f>
        <v>44.383452780333499</v>
      </c>
      <c r="K609" s="2">
        <f t="shared" si="603"/>
        <v>25.379331526565256</v>
      </c>
      <c r="L609" s="2">
        <f t="shared" si="603"/>
        <v>1.3348909435098659</v>
      </c>
      <c r="M609" s="2">
        <f t="shared" si="603"/>
        <v>14.218424959118558</v>
      </c>
      <c r="N609" s="2">
        <f t="shared" si="603"/>
        <v>12.848174492436161</v>
      </c>
      <c r="O609" s="2">
        <f t="shared" si="603"/>
        <v>0</v>
      </c>
      <c r="P609" s="2">
        <f t="shared" si="603"/>
        <v>0</v>
      </c>
      <c r="Q609" s="2">
        <f t="shared" si="603"/>
        <v>0</v>
      </c>
      <c r="R609" s="2">
        <f t="shared" si="603"/>
        <v>0</v>
      </c>
      <c r="S609" s="2">
        <f t="shared" si="603"/>
        <v>0</v>
      </c>
      <c r="T609" s="2">
        <f t="shared" si="603"/>
        <v>0</v>
      </c>
      <c r="U609" s="2">
        <f t="shared" si="603"/>
        <v>0</v>
      </c>
      <c r="V609" s="2">
        <f t="shared" si="603"/>
        <v>0</v>
      </c>
      <c r="W609" s="2">
        <f t="shared" si="603"/>
        <v>0</v>
      </c>
      <c r="X609" s="2">
        <f t="shared" si="603"/>
        <v>0</v>
      </c>
      <c r="Y609" s="2">
        <f t="shared" si="602"/>
        <v>0</v>
      </c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 x14ac:dyDescent="0.2">
      <c r="A610" s="1">
        <f t="shared" si="562"/>
        <v>577</v>
      </c>
      <c r="B610" s="1"/>
      <c r="C610" s="3">
        <v>8870</v>
      </c>
      <c r="D610" s="1"/>
      <c r="E610" s="1"/>
      <c r="F610" s="1" t="s">
        <v>191</v>
      </c>
      <c r="G610" s="165"/>
      <c r="H610" s="11"/>
      <c r="I610" s="2">
        <f>'O and M Class.'!G$118</f>
        <v>28852.101092614503</v>
      </c>
      <c r="J610" s="2">
        <f t="shared" ref="J610:X610" si="604">+J118+J282+J446</f>
        <v>13045.029572574764</v>
      </c>
      <c r="K610" s="2">
        <f t="shared" si="604"/>
        <v>7459.4045653636731</v>
      </c>
      <c r="L610" s="2">
        <f t="shared" si="604"/>
        <v>392.3464882381686</v>
      </c>
      <c r="M610" s="2">
        <f t="shared" si="604"/>
        <v>4179.0298511729034</v>
      </c>
      <c r="N610" s="2">
        <f t="shared" si="604"/>
        <v>3776.2906152649957</v>
      </c>
      <c r="O610" s="2">
        <f t="shared" si="604"/>
        <v>0</v>
      </c>
      <c r="P610" s="2">
        <f t="shared" si="604"/>
        <v>0</v>
      </c>
      <c r="Q610" s="2">
        <f t="shared" si="604"/>
        <v>0</v>
      </c>
      <c r="R610" s="2">
        <f t="shared" si="604"/>
        <v>0</v>
      </c>
      <c r="S610" s="2">
        <f t="shared" si="604"/>
        <v>0</v>
      </c>
      <c r="T610" s="2">
        <f t="shared" si="604"/>
        <v>0</v>
      </c>
      <c r="U610" s="2">
        <f t="shared" si="604"/>
        <v>0</v>
      </c>
      <c r="V610" s="2">
        <f t="shared" si="604"/>
        <v>0</v>
      </c>
      <c r="W610" s="2">
        <f t="shared" si="604"/>
        <v>0</v>
      </c>
      <c r="X610" s="2">
        <f t="shared" si="604"/>
        <v>0</v>
      </c>
      <c r="Y610" s="2">
        <f t="shared" si="602"/>
        <v>0</v>
      </c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 x14ac:dyDescent="0.2">
      <c r="A611" s="1">
        <f t="shared" si="562"/>
        <v>578</v>
      </c>
      <c r="B611" s="1"/>
      <c r="C611" s="3">
        <v>8890</v>
      </c>
      <c r="D611" s="1"/>
      <c r="E611" s="1"/>
      <c r="F611" s="1" t="s">
        <v>192</v>
      </c>
      <c r="G611" s="165"/>
      <c r="H611" s="11"/>
      <c r="I611" s="2">
        <f>'O and M Class.'!G$119</f>
        <v>0</v>
      </c>
      <c r="J611" s="2">
        <f t="shared" ref="J611:X611" si="605">+J119+J283+J447</f>
        <v>0</v>
      </c>
      <c r="K611" s="2">
        <f t="shared" si="605"/>
        <v>0</v>
      </c>
      <c r="L611" s="2">
        <f t="shared" si="605"/>
        <v>0</v>
      </c>
      <c r="M611" s="2">
        <f t="shared" si="605"/>
        <v>0</v>
      </c>
      <c r="N611" s="2">
        <f t="shared" si="605"/>
        <v>0</v>
      </c>
      <c r="O611" s="2">
        <f t="shared" si="605"/>
        <v>0</v>
      </c>
      <c r="P611" s="2">
        <f t="shared" si="605"/>
        <v>0</v>
      </c>
      <c r="Q611" s="2">
        <f t="shared" si="605"/>
        <v>0</v>
      </c>
      <c r="R611" s="2">
        <f t="shared" si="605"/>
        <v>0</v>
      </c>
      <c r="S611" s="2">
        <f t="shared" si="605"/>
        <v>0</v>
      </c>
      <c r="T611" s="2">
        <f t="shared" si="605"/>
        <v>0</v>
      </c>
      <c r="U611" s="2">
        <f t="shared" si="605"/>
        <v>0</v>
      </c>
      <c r="V611" s="2">
        <f t="shared" si="605"/>
        <v>0</v>
      </c>
      <c r="W611" s="2">
        <f t="shared" si="605"/>
        <v>0</v>
      </c>
      <c r="X611" s="2">
        <f t="shared" si="605"/>
        <v>0</v>
      </c>
      <c r="Y611" s="2">
        <f t="shared" si="602"/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 x14ac:dyDescent="0.2">
      <c r="A612" s="1">
        <f t="shared" si="562"/>
        <v>579</v>
      </c>
      <c r="B612" s="1"/>
      <c r="C612" s="3">
        <v>8900</v>
      </c>
      <c r="D612" s="1"/>
      <c r="E612" s="1"/>
      <c r="F612" s="1" t="s">
        <v>193</v>
      </c>
      <c r="G612" s="165"/>
      <c r="H612" s="11"/>
      <c r="I612" s="2">
        <f>'O and M Class.'!G$120</f>
        <v>65571.866984355671</v>
      </c>
      <c r="J612" s="2">
        <f t="shared" ref="J612:X612" si="606">+J120+J284+J448</f>
        <v>29647.301636511267</v>
      </c>
      <c r="K612" s="2">
        <f t="shared" si="606"/>
        <v>16952.910374618365</v>
      </c>
      <c r="L612" s="2">
        <f t="shared" si="606"/>
        <v>891.68174116504019</v>
      </c>
      <c r="M612" s="2">
        <f t="shared" si="606"/>
        <v>9497.6372308256632</v>
      </c>
      <c r="N612" s="2">
        <f t="shared" si="606"/>
        <v>8582.3360012353405</v>
      </c>
      <c r="O612" s="2">
        <f t="shared" si="606"/>
        <v>0</v>
      </c>
      <c r="P612" s="2">
        <f t="shared" si="606"/>
        <v>0</v>
      </c>
      <c r="Q612" s="2">
        <f t="shared" si="606"/>
        <v>0</v>
      </c>
      <c r="R612" s="2">
        <f t="shared" si="606"/>
        <v>0</v>
      </c>
      <c r="S612" s="2">
        <f t="shared" si="606"/>
        <v>0</v>
      </c>
      <c r="T612" s="2">
        <f t="shared" si="606"/>
        <v>0</v>
      </c>
      <c r="U612" s="2">
        <f t="shared" si="606"/>
        <v>0</v>
      </c>
      <c r="V612" s="2">
        <f t="shared" si="606"/>
        <v>0</v>
      </c>
      <c r="W612" s="2">
        <f t="shared" si="606"/>
        <v>0</v>
      </c>
      <c r="X612" s="2">
        <f t="shared" si="606"/>
        <v>0</v>
      </c>
      <c r="Y612" s="2">
        <f t="shared" si="602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 x14ac:dyDescent="0.2">
      <c r="A613" s="1">
        <f t="shared" si="562"/>
        <v>580</v>
      </c>
      <c r="B613" s="1"/>
      <c r="C613" s="3">
        <v>8910</v>
      </c>
      <c r="D613" s="1"/>
      <c r="E613" s="1"/>
      <c r="F613" s="1" t="s">
        <v>194</v>
      </c>
      <c r="G613" s="165"/>
      <c r="H613" s="11"/>
      <c r="I613" s="2">
        <f>'O and M Class.'!G$121</f>
        <v>1723.0432342067479</v>
      </c>
      <c r="J613" s="2">
        <f t="shared" ref="J613:X613" si="607">+J121+J285+J449</f>
        <v>0</v>
      </c>
      <c r="K613" s="2">
        <f t="shared" si="607"/>
        <v>1705.207943709936</v>
      </c>
      <c r="L613" s="2">
        <f t="shared" si="607"/>
        <v>0.86655777395871336</v>
      </c>
      <c r="M613" s="2">
        <f t="shared" si="607"/>
        <v>10.835991757262732</v>
      </c>
      <c r="N613" s="2">
        <f t="shared" si="607"/>
        <v>6.1327409655903375</v>
      </c>
      <c r="O613" s="2">
        <f t="shared" si="607"/>
        <v>0</v>
      </c>
      <c r="P613" s="2">
        <f t="shared" si="607"/>
        <v>0</v>
      </c>
      <c r="Q613" s="2">
        <f t="shared" si="607"/>
        <v>0</v>
      </c>
      <c r="R613" s="2">
        <f t="shared" si="607"/>
        <v>0</v>
      </c>
      <c r="S613" s="2">
        <f t="shared" si="607"/>
        <v>0</v>
      </c>
      <c r="T613" s="2">
        <f t="shared" si="607"/>
        <v>0</v>
      </c>
      <c r="U613" s="2">
        <f t="shared" si="607"/>
        <v>0</v>
      </c>
      <c r="V613" s="2">
        <f t="shared" si="607"/>
        <v>0</v>
      </c>
      <c r="W613" s="2">
        <f t="shared" si="607"/>
        <v>0</v>
      </c>
      <c r="X613" s="2">
        <f t="shared" si="607"/>
        <v>0</v>
      </c>
      <c r="Y613" s="2">
        <f t="shared" si="602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 x14ac:dyDescent="0.2">
      <c r="A614" s="1">
        <f t="shared" si="562"/>
        <v>581</v>
      </c>
      <c r="B614" s="1"/>
      <c r="C614" s="3">
        <v>8920</v>
      </c>
      <c r="D614" s="1"/>
      <c r="E614" s="1"/>
      <c r="F614" s="1" t="s">
        <v>195</v>
      </c>
      <c r="G614" s="165"/>
      <c r="H614" s="11"/>
      <c r="I614" s="2">
        <f>'O and M Class.'!G$122</f>
        <v>795.18127800220111</v>
      </c>
      <c r="J614" s="2">
        <f t="shared" ref="J614:X614" si="608">+J122+J286+J450</f>
        <v>359.52886945040569</v>
      </c>
      <c r="K614" s="2">
        <f t="shared" si="608"/>
        <v>205.58568113916985</v>
      </c>
      <c r="L614" s="2">
        <f t="shared" si="608"/>
        <v>10.813305448204051</v>
      </c>
      <c r="M614" s="2">
        <f t="shared" si="608"/>
        <v>115.17657889794563</v>
      </c>
      <c r="N614" s="2">
        <f t="shared" si="608"/>
        <v>104.0768430664759</v>
      </c>
      <c r="O614" s="2">
        <f t="shared" si="608"/>
        <v>0</v>
      </c>
      <c r="P614" s="2">
        <f t="shared" si="608"/>
        <v>0</v>
      </c>
      <c r="Q614" s="2">
        <f t="shared" si="608"/>
        <v>0</v>
      </c>
      <c r="R614" s="2">
        <f t="shared" si="608"/>
        <v>0</v>
      </c>
      <c r="S614" s="2">
        <f t="shared" si="608"/>
        <v>0</v>
      </c>
      <c r="T614" s="2">
        <f t="shared" si="608"/>
        <v>0</v>
      </c>
      <c r="U614" s="2">
        <f t="shared" si="608"/>
        <v>0</v>
      </c>
      <c r="V614" s="2">
        <f t="shared" si="608"/>
        <v>0</v>
      </c>
      <c r="W614" s="2">
        <f t="shared" si="608"/>
        <v>0</v>
      </c>
      <c r="X614" s="2">
        <f t="shared" si="608"/>
        <v>0</v>
      </c>
      <c r="Y614" s="2">
        <f t="shared" si="602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 x14ac:dyDescent="0.2">
      <c r="A615" s="1">
        <f t="shared" si="562"/>
        <v>582</v>
      </c>
      <c r="B615" s="1"/>
      <c r="C615" s="3">
        <v>8930</v>
      </c>
      <c r="D615" s="1"/>
      <c r="E615" s="1"/>
      <c r="F615" s="1" t="s">
        <v>196</v>
      </c>
      <c r="G615" s="165"/>
      <c r="H615" s="11"/>
      <c r="I615" s="2">
        <f>'O and M Class.'!G$123</f>
        <v>6532.5159239421191</v>
      </c>
      <c r="J615" s="2">
        <f t="shared" ref="J615:X615" si="609">+J123+J287+J451</f>
        <v>5817.4165527642408</v>
      </c>
      <c r="K615" s="2">
        <f t="shared" si="609"/>
        <v>707.6973485438283</v>
      </c>
      <c r="L615" s="2">
        <f t="shared" si="609"/>
        <v>0.35963979715950833</v>
      </c>
      <c r="M615" s="2">
        <f t="shared" si="609"/>
        <v>4.4971656763300185</v>
      </c>
      <c r="N615" s="2">
        <f t="shared" si="609"/>
        <v>2.5452171605603753</v>
      </c>
      <c r="O615" s="2">
        <f t="shared" si="609"/>
        <v>0</v>
      </c>
      <c r="P615" s="2">
        <f t="shared" si="609"/>
        <v>0</v>
      </c>
      <c r="Q615" s="2">
        <f t="shared" si="609"/>
        <v>0</v>
      </c>
      <c r="R615" s="2">
        <f t="shared" si="609"/>
        <v>0</v>
      </c>
      <c r="S615" s="2">
        <f t="shared" si="609"/>
        <v>0</v>
      </c>
      <c r="T615" s="2">
        <f t="shared" si="609"/>
        <v>0</v>
      </c>
      <c r="U615" s="2">
        <f t="shared" si="609"/>
        <v>0</v>
      </c>
      <c r="V615" s="2">
        <f t="shared" si="609"/>
        <v>0</v>
      </c>
      <c r="W615" s="2">
        <f t="shared" si="609"/>
        <v>0</v>
      </c>
      <c r="X615" s="2">
        <f t="shared" si="609"/>
        <v>0</v>
      </c>
      <c r="Y615" s="2">
        <f t="shared" si="602"/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 x14ac:dyDescent="0.2">
      <c r="A616" s="1">
        <f>A615+1</f>
        <v>583</v>
      </c>
      <c r="B616" s="1"/>
      <c r="C616" s="3">
        <v>8940</v>
      </c>
      <c r="D616" s="1"/>
      <c r="E616" s="1"/>
      <c r="F616" s="1" t="s">
        <v>197</v>
      </c>
      <c r="G616" s="166"/>
      <c r="H616" s="11"/>
      <c r="I616" s="2">
        <f>'O and M Class.'!G$124</f>
        <v>0</v>
      </c>
      <c r="J616" s="2">
        <f t="shared" ref="J616:X616" si="610">+J124+J288+J452</f>
        <v>0</v>
      </c>
      <c r="K616" s="2">
        <f t="shared" si="610"/>
        <v>0</v>
      </c>
      <c r="L616" s="2">
        <f t="shared" si="610"/>
        <v>0</v>
      </c>
      <c r="M616" s="2">
        <f t="shared" si="610"/>
        <v>0</v>
      </c>
      <c r="N616" s="2">
        <f t="shared" si="610"/>
        <v>0</v>
      </c>
      <c r="O616" s="2">
        <f t="shared" si="610"/>
        <v>0</v>
      </c>
      <c r="P616" s="2">
        <f t="shared" si="610"/>
        <v>0</v>
      </c>
      <c r="Q616" s="2">
        <f t="shared" si="610"/>
        <v>0</v>
      </c>
      <c r="R616" s="2">
        <f t="shared" si="610"/>
        <v>0</v>
      </c>
      <c r="S616" s="2">
        <f t="shared" si="610"/>
        <v>0</v>
      </c>
      <c r="T616" s="2">
        <f t="shared" si="610"/>
        <v>0</v>
      </c>
      <c r="U616" s="2">
        <f t="shared" si="610"/>
        <v>0</v>
      </c>
      <c r="V616" s="2">
        <f t="shared" si="610"/>
        <v>0</v>
      </c>
      <c r="W616" s="2">
        <f t="shared" si="610"/>
        <v>0</v>
      </c>
      <c r="X616" s="2">
        <f t="shared" si="610"/>
        <v>0</v>
      </c>
      <c r="Y616" s="2">
        <f t="shared" si="602"/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 x14ac:dyDescent="0.2">
      <c r="A617" s="1">
        <f>A616+1</f>
        <v>584</v>
      </c>
      <c r="B617" s="1"/>
      <c r="C617" s="3" t="s">
        <v>394</v>
      </c>
      <c r="D617" s="1"/>
      <c r="E617" s="1"/>
      <c r="F617" s="1" t="s">
        <v>105</v>
      </c>
      <c r="G617" s="166"/>
      <c r="H617" s="11"/>
      <c r="I617" s="2">
        <f>'O and M Class.'!G$125</f>
        <v>5866.1957568348671</v>
      </c>
      <c r="J617" s="2">
        <f t="shared" ref="J617:X617" si="611">+J125+J289+J453</f>
        <v>2753.6602003498087</v>
      </c>
      <c r="K617" s="2">
        <f t="shared" si="611"/>
        <v>1659.9528077653815</v>
      </c>
      <c r="L617" s="2">
        <f t="shared" si="611"/>
        <v>68.043262064066042</v>
      </c>
      <c r="M617" s="2">
        <f t="shared" si="611"/>
        <v>728.99722685232871</v>
      </c>
      <c r="N617" s="2">
        <f t="shared" si="611"/>
        <v>655.54225980328272</v>
      </c>
      <c r="O617" s="2">
        <f t="shared" si="611"/>
        <v>0</v>
      </c>
      <c r="P617" s="2">
        <f t="shared" si="611"/>
        <v>0</v>
      </c>
      <c r="Q617" s="2">
        <f t="shared" si="611"/>
        <v>0</v>
      </c>
      <c r="R617" s="2">
        <f t="shared" si="611"/>
        <v>0</v>
      </c>
      <c r="S617" s="2">
        <f t="shared" si="611"/>
        <v>0</v>
      </c>
      <c r="T617" s="2">
        <f t="shared" si="611"/>
        <v>0</v>
      </c>
      <c r="U617" s="2">
        <f t="shared" si="611"/>
        <v>0</v>
      </c>
      <c r="V617" s="2">
        <f t="shared" si="611"/>
        <v>0</v>
      </c>
      <c r="W617" s="2">
        <f t="shared" si="611"/>
        <v>0</v>
      </c>
      <c r="X617" s="2">
        <f t="shared" si="611"/>
        <v>0</v>
      </c>
      <c r="Y617" s="2">
        <f t="shared" si="602"/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 x14ac:dyDescent="0.2">
      <c r="A618" s="1">
        <f t="shared" si="562"/>
        <v>585</v>
      </c>
      <c r="B618" s="1"/>
      <c r="C618" s="3"/>
      <c r="D618" s="1" t="s">
        <v>25</v>
      </c>
      <c r="E618" s="1"/>
      <c r="G618" s="165"/>
      <c r="H618" s="11"/>
      <c r="I618" s="2">
        <f>'O and M Class.'!G$126</f>
        <v>7345540.8008699296</v>
      </c>
      <c r="J618" s="2">
        <f t="shared" ref="J618:X618" si="612">+J126+J290+J454</f>
        <v>3448081.8901813859</v>
      </c>
      <c r="K618" s="2">
        <f t="shared" si="612"/>
        <v>2078561.9134432247</v>
      </c>
      <c r="L618" s="2">
        <f t="shared" si="612"/>
        <v>85202.502342942535</v>
      </c>
      <c r="M618" s="2">
        <f t="shared" si="612"/>
        <v>912836.71659366228</v>
      </c>
      <c r="N618" s="2">
        <f t="shared" si="612"/>
        <v>820857.77830871672</v>
      </c>
      <c r="O618" s="2">
        <f t="shared" si="612"/>
        <v>0</v>
      </c>
      <c r="P618" s="2">
        <f t="shared" si="612"/>
        <v>0</v>
      </c>
      <c r="Q618" s="2">
        <f t="shared" si="612"/>
        <v>0</v>
      </c>
      <c r="R618" s="2">
        <f t="shared" si="612"/>
        <v>0</v>
      </c>
      <c r="S618" s="2">
        <f t="shared" si="612"/>
        <v>0</v>
      </c>
      <c r="T618" s="2">
        <f t="shared" si="612"/>
        <v>0</v>
      </c>
      <c r="U618" s="2">
        <f t="shared" si="612"/>
        <v>0</v>
      </c>
      <c r="V618" s="2">
        <f t="shared" si="612"/>
        <v>0</v>
      </c>
      <c r="W618" s="2">
        <f t="shared" si="612"/>
        <v>0</v>
      </c>
      <c r="X618" s="2">
        <f t="shared" si="612"/>
        <v>0</v>
      </c>
      <c r="Y618" s="2">
        <f t="shared" si="602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 x14ac:dyDescent="0.2">
      <c r="A619" s="1">
        <f t="shared" si="562"/>
        <v>586</v>
      </c>
      <c r="B619" s="1"/>
      <c r="C619" s="3"/>
      <c r="D619" s="1"/>
      <c r="E619" s="1"/>
      <c r="G619" s="165"/>
      <c r="H619" s="1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 x14ac:dyDescent="0.2">
      <c r="A620" s="1">
        <f t="shared" si="562"/>
        <v>587</v>
      </c>
      <c r="B620" s="1"/>
      <c r="C620" s="3"/>
      <c r="D620" s="1" t="s">
        <v>208</v>
      </c>
      <c r="E620" s="1"/>
      <c r="G620" s="165"/>
      <c r="H620" s="1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 x14ac:dyDescent="0.2">
      <c r="A621" s="1">
        <f t="shared" si="562"/>
        <v>588</v>
      </c>
      <c r="B621" s="1"/>
      <c r="C621" s="3">
        <v>9010</v>
      </c>
      <c r="D621" s="1"/>
      <c r="E621" s="1" t="s">
        <v>113</v>
      </c>
      <c r="G621" s="166"/>
      <c r="H621" s="11"/>
      <c r="I621" s="2">
        <f>'O and M Class.'!G$129</f>
        <v>0</v>
      </c>
      <c r="J621" s="2">
        <f t="shared" ref="J621:X621" si="613">+J129+J293+J457</f>
        <v>0</v>
      </c>
      <c r="K621" s="2">
        <f t="shared" si="613"/>
        <v>0</v>
      </c>
      <c r="L621" s="2">
        <f t="shared" si="613"/>
        <v>0</v>
      </c>
      <c r="M621" s="2">
        <f t="shared" si="613"/>
        <v>0</v>
      </c>
      <c r="N621" s="2">
        <f t="shared" si="613"/>
        <v>0</v>
      </c>
      <c r="O621" s="2">
        <f t="shared" si="613"/>
        <v>0</v>
      </c>
      <c r="P621" s="2">
        <f t="shared" si="613"/>
        <v>0</v>
      </c>
      <c r="Q621" s="2">
        <f t="shared" si="613"/>
        <v>0</v>
      </c>
      <c r="R621" s="2">
        <f t="shared" si="613"/>
        <v>0</v>
      </c>
      <c r="S621" s="2">
        <f t="shared" si="613"/>
        <v>0</v>
      </c>
      <c r="T621" s="2">
        <f t="shared" si="613"/>
        <v>0</v>
      </c>
      <c r="U621" s="2">
        <f t="shared" si="613"/>
        <v>0</v>
      </c>
      <c r="V621" s="2">
        <f t="shared" si="613"/>
        <v>0</v>
      </c>
      <c r="W621" s="2">
        <f t="shared" si="613"/>
        <v>0</v>
      </c>
      <c r="X621" s="2">
        <f t="shared" si="613"/>
        <v>0</v>
      </c>
      <c r="Y621" s="2">
        <f t="shared" ref="Y621:Y626" si="614">SUM(J621:X621)-I621</f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 x14ac:dyDescent="0.2">
      <c r="A622" s="1">
        <f t="shared" si="562"/>
        <v>589</v>
      </c>
      <c r="B622" s="1"/>
      <c r="C622" s="3">
        <v>9020</v>
      </c>
      <c r="D622" s="1"/>
      <c r="E622" s="1" t="s">
        <v>205</v>
      </c>
      <c r="G622" s="166"/>
      <c r="H622" s="11"/>
      <c r="I622" s="2">
        <f>'O and M Class.'!G$130</f>
        <v>1085047.0517187177</v>
      </c>
      <c r="J622" s="2">
        <f t="shared" ref="J622:X622" si="615">+J130+J294+J458</f>
        <v>966269.46687752684</v>
      </c>
      <c r="K622" s="2">
        <f t="shared" si="615"/>
        <v>117548.11323647659</v>
      </c>
      <c r="L622" s="2">
        <f t="shared" si="615"/>
        <v>59.735958722800319</v>
      </c>
      <c r="M622" s="2">
        <f t="shared" si="615"/>
        <v>746.97657303953872</v>
      </c>
      <c r="N622" s="2">
        <f t="shared" si="615"/>
        <v>422.75907295199596</v>
      </c>
      <c r="O622" s="2">
        <f t="shared" si="615"/>
        <v>0</v>
      </c>
      <c r="P622" s="2">
        <f t="shared" si="615"/>
        <v>0</v>
      </c>
      <c r="Q622" s="2">
        <f t="shared" si="615"/>
        <v>0</v>
      </c>
      <c r="R622" s="2">
        <f t="shared" si="615"/>
        <v>0</v>
      </c>
      <c r="S622" s="2">
        <f t="shared" si="615"/>
        <v>0</v>
      </c>
      <c r="T622" s="2">
        <f t="shared" si="615"/>
        <v>0</v>
      </c>
      <c r="U622" s="2">
        <f t="shared" si="615"/>
        <v>0</v>
      </c>
      <c r="V622" s="2">
        <f t="shared" si="615"/>
        <v>0</v>
      </c>
      <c r="W622" s="2">
        <f t="shared" si="615"/>
        <v>0</v>
      </c>
      <c r="X622" s="2">
        <f t="shared" si="615"/>
        <v>0</v>
      </c>
      <c r="Y622" s="2">
        <f t="shared" si="614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 x14ac:dyDescent="0.2">
      <c r="A623" s="1">
        <f t="shared" si="562"/>
        <v>590</v>
      </c>
      <c r="B623" s="1"/>
      <c r="C623" s="3">
        <v>9030</v>
      </c>
      <c r="D623" s="1"/>
      <c r="E623" s="1" t="s">
        <v>206</v>
      </c>
      <c r="G623" s="166"/>
      <c r="H623" s="2"/>
      <c r="I623" s="2">
        <f>'O and M Class.'!G$131</f>
        <v>1220802.3783195349</v>
      </c>
      <c r="J623" s="2">
        <f t="shared" ref="J623:X623" si="616">+J131+J295+J459</f>
        <v>1087163.9726527121</v>
      </c>
      <c r="K623" s="2">
        <f t="shared" si="616"/>
        <v>132255.10910218634</v>
      </c>
      <c r="L623" s="2">
        <f t="shared" si="616"/>
        <v>67.209804740243769</v>
      </c>
      <c r="M623" s="2">
        <f t="shared" si="616"/>
        <v>840.43431616276484</v>
      </c>
      <c r="N623" s="2">
        <f t="shared" si="616"/>
        <v>475.65244373361151</v>
      </c>
      <c r="O623" s="2">
        <f t="shared" si="616"/>
        <v>0</v>
      </c>
      <c r="P623" s="2">
        <f t="shared" si="616"/>
        <v>0</v>
      </c>
      <c r="Q623" s="2">
        <f t="shared" si="616"/>
        <v>0</v>
      </c>
      <c r="R623" s="2">
        <f t="shared" si="616"/>
        <v>0</v>
      </c>
      <c r="S623" s="2">
        <f t="shared" si="616"/>
        <v>0</v>
      </c>
      <c r="T623" s="2">
        <f t="shared" si="616"/>
        <v>0</v>
      </c>
      <c r="U623" s="2">
        <f t="shared" si="616"/>
        <v>0</v>
      </c>
      <c r="V623" s="2">
        <f t="shared" si="616"/>
        <v>0</v>
      </c>
      <c r="W623" s="2">
        <f t="shared" si="616"/>
        <v>0</v>
      </c>
      <c r="X623" s="2">
        <f t="shared" si="616"/>
        <v>0</v>
      </c>
      <c r="Y623" s="2">
        <f t="shared" si="614"/>
        <v>0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 x14ac:dyDescent="0.2">
      <c r="A624" s="1">
        <f t="shared" si="562"/>
        <v>591</v>
      </c>
      <c r="B624" s="1"/>
      <c r="C624" s="3">
        <v>9040</v>
      </c>
      <c r="D624" s="1"/>
      <c r="E624" s="1" t="s">
        <v>114</v>
      </c>
      <c r="G624" s="165"/>
      <c r="H624" s="11"/>
      <c r="I624" s="2">
        <f>'O and M Class.'!G$132</f>
        <v>341050.48677183327</v>
      </c>
      <c r="J624" s="2">
        <f t="shared" ref="J624:X624" si="617">+J132+J296+J460</f>
        <v>208225.71393898895</v>
      </c>
      <c r="K624" s="2">
        <f t="shared" si="617"/>
        <v>129277.94815108723</v>
      </c>
      <c r="L624" s="2">
        <f t="shared" si="617"/>
        <v>3492.9032131268714</v>
      </c>
      <c r="M624" s="2">
        <f t="shared" si="617"/>
        <v>28.734126526866984</v>
      </c>
      <c r="N624" s="2">
        <f t="shared" si="617"/>
        <v>25.187342103329716</v>
      </c>
      <c r="O624" s="2">
        <f t="shared" si="617"/>
        <v>0</v>
      </c>
      <c r="P624" s="2">
        <f t="shared" si="617"/>
        <v>0</v>
      </c>
      <c r="Q624" s="2">
        <f t="shared" si="617"/>
        <v>0</v>
      </c>
      <c r="R624" s="2">
        <f t="shared" si="617"/>
        <v>0</v>
      </c>
      <c r="S624" s="2">
        <f t="shared" si="617"/>
        <v>0</v>
      </c>
      <c r="T624" s="2">
        <f t="shared" si="617"/>
        <v>0</v>
      </c>
      <c r="U624" s="2">
        <f t="shared" si="617"/>
        <v>0</v>
      </c>
      <c r="V624" s="2">
        <f t="shared" si="617"/>
        <v>0</v>
      </c>
      <c r="W624" s="2">
        <f t="shared" si="617"/>
        <v>0</v>
      </c>
      <c r="X624" s="2">
        <f t="shared" si="617"/>
        <v>0</v>
      </c>
      <c r="Y624" s="2">
        <f t="shared" si="614"/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 x14ac:dyDescent="0.2">
      <c r="A625" s="1">
        <f t="shared" si="562"/>
        <v>592</v>
      </c>
      <c r="B625" s="1"/>
      <c r="C625" s="3">
        <v>9050</v>
      </c>
      <c r="D625" s="1"/>
      <c r="E625" s="1" t="s">
        <v>207</v>
      </c>
      <c r="G625" s="165"/>
      <c r="H625" s="11"/>
      <c r="I625" s="2">
        <f>'O and M Class.'!G$133</f>
        <v>0</v>
      </c>
      <c r="J625" s="2">
        <f t="shared" ref="J625:X625" si="618">+J133+J297+J461</f>
        <v>0</v>
      </c>
      <c r="K625" s="2">
        <f t="shared" si="618"/>
        <v>0</v>
      </c>
      <c r="L625" s="2">
        <f t="shared" si="618"/>
        <v>0</v>
      </c>
      <c r="M625" s="2">
        <f t="shared" si="618"/>
        <v>0</v>
      </c>
      <c r="N625" s="2">
        <f t="shared" si="618"/>
        <v>0</v>
      </c>
      <c r="O625" s="2">
        <f t="shared" si="618"/>
        <v>0</v>
      </c>
      <c r="P625" s="2">
        <f t="shared" si="618"/>
        <v>0</v>
      </c>
      <c r="Q625" s="2">
        <f t="shared" si="618"/>
        <v>0</v>
      </c>
      <c r="R625" s="2">
        <f t="shared" si="618"/>
        <v>0</v>
      </c>
      <c r="S625" s="2">
        <f t="shared" si="618"/>
        <v>0</v>
      </c>
      <c r="T625" s="2">
        <f t="shared" si="618"/>
        <v>0</v>
      </c>
      <c r="U625" s="2">
        <f t="shared" si="618"/>
        <v>0</v>
      </c>
      <c r="V625" s="2">
        <f t="shared" si="618"/>
        <v>0</v>
      </c>
      <c r="W625" s="2">
        <f t="shared" si="618"/>
        <v>0</v>
      </c>
      <c r="X625" s="2">
        <f t="shared" si="618"/>
        <v>0</v>
      </c>
      <c r="Y625" s="2">
        <f t="shared" si="614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 x14ac:dyDescent="0.2">
      <c r="A626" s="1">
        <f t="shared" si="562"/>
        <v>593</v>
      </c>
      <c r="B626" s="1"/>
      <c r="C626" s="3"/>
      <c r="D626" s="1" t="s">
        <v>209</v>
      </c>
      <c r="E626" s="1"/>
      <c r="G626" s="165"/>
      <c r="H626" s="11"/>
      <c r="I626" s="2">
        <f>'O and M Class.'!G$134</f>
        <v>2646899.916810086</v>
      </c>
      <c r="J626" s="2">
        <f t="shared" ref="J626:X626" si="619">+J134+J298+J462</f>
        <v>2261659.1534692277</v>
      </c>
      <c r="K626" s="2">
        <f t="shared" si="619"/>
        <v>379081.17048975016</v>
      </c>
      <c r="L626" s="2">
        <f t="shared" si="619"/>
        <v>3619.8489765899153</v>
      </c>
      <c r="M626" s="2">
        <f t="shared" si="619"/>
        <v>1616.1450157291706</v>
      </c>
      <c r="N626" s="2">
        <f t="shared" si="619"/>
        <v>923.59885878893715</v>
      </c>
      <c r="O626" s="2">
        <f t="shared" si="619"/>
        <v>0</v>
      </c>
      <c r="P626" s="2">
        <f t="shared" si="619"/>
        <v>0</v>
      </c>
      <c r="Q626" s="2">
        <f t="shared" si="619"/>
        <v>0</v>
      </c>
      <c r="R626" s="2">
        <f t="shared" si="619"/>
        <v>0</v>
      </c>
      <c r="S626" s="2">
        <f t="shared" si="619"/>
        <v>0</v>
      </c>
      <c r="T626" s="2">
        <f t="shared" si="619"/>
        <v>0</v>
      </c>
      <c r="U626" s="2">
        <f t="shared" si="619"/>
        <v>0</v>
      </c>
      <c r="V626" s="2">
        <f t="shared" si="619"/>
        <v>0</v>
      </c>
      <c r="W626" s="2">
        <f t="shared" si="619"/>
        <v>0</v>
      </c>
      <c r="X626" s="2">
        <f t="shared" si="619"/>
        <v>0</v>
      </c>
      <c r="Y626" s="2">
        <f t="shared" si="614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 x14ac:dyDescent="0.2">
      <c r="A627" s="1">
        <f t="shared" si="562"/>
        <v>594</v>
      </c>
      <c r="B627" s="1"/>
      <c r="C627" s="3"/>
      <c r="D627" s="1"/>
      <c r="E627" s="1"/>
      <c r="G627" s="165"/>
      <c r="H627" s="1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 x14ac:dyDescent="0.2">
      <c r="A628" s="1">
        <f t="shared" si="562"/>
        <v>595</v>
      </c>
      <c r="B628" s="1"/>
      <c r="C628" s="3"/>
      <c r="D628" s="1" t="s">
        <v>214</v>
      </c>
      <c r="E628" s="1"/>
      <c r="G628" s="165"/>
      <c r="H628" s="1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 x14ac:dyDescent="0.2">
      <c r="A629" s="1">
        <f t="shared" ref="A629:A659" si="620">A628+1</f>
        <v>596</v>
      </c>
      <c r="B629" s="1"/>
      <c r="C629" s="3">
        <v>9070</v>
      </c>
      <c r="D629" s="1"/>
      <c r="E629" s="1" t="s">
        <v>113</v>
      </c>
      <c r="G629" s="165"/>
      <c r="H629" s="11"/>
      <c r="I629" s="2">
        <f>'O and M Class.'!G$137</f>
        <v>0</v>
      </c>
      <c r="J629" s="2">
        <f t="shared" ref="J629:X629" si="621">+J137+J301+J465</f>
        <v>0</v>
      </c>
      <c r="K629" s="2">
        <f t="shared" si="621"/>
        <v>0</v>
      </c>
      <c r="L629" s="2">
        <f t="shared" si="621"/>
        <v>0</v>
      </c>
      <c r="M629" s="2">
        <f t="shared" si="621"/>
        <v>0</v>
      </c>
      <c r="N629" s="2">
        <f t="shared" si="621"/>
        <v>0</v>
      </c>
      <c r="O629" s="2">
        <f t="shared" si="621"/>
        <v>0</v>
      </c>
      <c r="P629" s="2">
        <f t="shared" si="621"/>
        <v>0</v>
      </c>
      <c r="Q629" s="2">
        <f t="shared" si="621"/>
        <v>0</v>
      </c>
      <c r="R629" s="2">
        <f t="shared" si="621"/>
        <v>0</v>
      </c>
      <c r="S629" s="2">
        <f t="shared" si="621"/>
        <v>0</v>
      </c>
      <c r="T629" s="2">
        <f t="shared" si="621"/>
        <v>0</v>
      </c>
      <c r="U629" s="2">
        <f t="shared" si="621"/>
        <v>0</v>
      </c>
      <c r="V629" s="2">
        <f t="shared" si="621"/>
        <v>0</v>
      </c>
      <c r="W629" s="2">
        <f t="shared" si="621"/>
        <v>0</v>
      </c>
      <c r="X629" s="2">
        <f t="shared" si="621"/>
        <v>0</v>
      </c>
      <c r="Y629" s="2">
        <f>SUM(J629:X629)-I629</f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 x14ac:dyDescent="0.2">
      <c r="A630" s="1">
        <f t="shared" si="620"/>
        <v>597</v>
      </c>
      <c r="B630" s="1"/>
      <c r="C630" s="3">
        <v>9080</v>
      </c>
      <c r="D630" s="1"/>
      <c r="E630" s="1" t="s">
        <v>210</v>
      </c>
      <c r="G630" s="165"/>
      <c r="H630" s="11"/>
      <c r="I630" s="2">
        <f>'O and M Class.'!G$138</f>
        <v>0</v>
      </c>
      <c r="J630" s="2">
        <f t="shared" ref="J630:X630" si="622">+J138+J302+J466</f>
        <v>0</v>
      </c>
      <c r="K630" s="2">
        <f t="shared" si="622"/>
        <v>0</v>
      </c>
      <c r="L630" s="2">
        <f t="shared" si="622"/>
        <v>0</v>
      </c>
      <c r="M630" s="2">
        <f t="shared" si="622"/>
        <v>0</v>
      </c>
      <c r="N630" s="2">
        <f t="shared" si="622"/>
        <v>0</v>
      </c>
      <c r="O630" s="2">
        <f t="shared" si="622"/>
        <v>0</v>
      </c>
      <c r="P630" s="2">
        <f t="shared" si="622"/>
        <v>0</v>
      </c>
      <c r="Q630" s="2">
        <f t="shared" si="622"/>
        <v>0</v>
      </c>
      <c r="R630" s="2">
        <f t="shared" si="622"/>
        <v>0</v>
      </c>
      <c r="S630" s="2">
        <f t="shared" si="622"/>
        <v>0</v>
      </c>
      <c r="T630" s="2">
        <f t="shared" si="622"/>
        <v>0</v>
      </c>
      <c r="U630" s="2">
        <f t="shared" si="622"/>
        <v>0</v>
      </c>
      <c r="V630" s="2">
        <f t="shared" si="622"/>
        <v>0</v>
      </c>
      <c r="W630" s="2">
        <f t="shared" si="622"/>
        <v>0</v>
      </c>
      <c r="X630" s="2">
        <f t="shared" si="622"/>
        <v>0</v>
      </c>
      <c r="Y630" s="2">
        <f>SUM(J630:X630)-I630</f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 x14ac:dyDescent="0.2">
      <c r="A631" s="1">
        <f t="shared" si="620"/>
        <v>598</v>
      </c>
      <c r="B631" s="1"/>
      <c r="C631" s="3">
        <v>9090</v>
      </c>
      <c r="D631" s="1"/>
      <c r="E631" s="1" t="s">
        <v>211</v>
      </c>
      <c r="G631" s="165"/>
      <c r="H631" s="11"/>
      <c r="I631" s="2">
        <f>'O and M Class.'!G$139</f>
        <v>128271.64717990512</v>
      </c>
      <c r="J631" s="2">
        <f t="shared" ref="J631:X631" si="623">+J139+J303+J467</f>
        <v>114230.04738799109</v>
      </c>
      <c r="K631" s="2">
        <f t="shared" si="623"/>
        <v>13896.254622183547</v>
      </c>
      <c r="L631" s="2">
        <f t="shared" si="623"/>
        <v>7.0618410594334202</v>
      </c>
      <c r="M631" s="2">
        <f t="shared" si="623"/>
        <v>88.30577003716995</v>
      </c>
      <c r="N631" s="2">
        <f t="shared" si="623"/>
        <v>49.977558633890467</v>
      </c>
      <c r="O631" s="2">
        <f t="shared" si="623"/>
        <v>0</v>
      </c>
      <c r="P631" s="2">
        <f t="shared" si="623"/>
        <v>0</v>
      </c>
      <c r="Q631" s="2">
        <f t="shared" si="623"/>
        <v>0</v>
      </c>
      <c r="R631" s="2">
        <f t="shared" si="623"/>
        <v>0</v>
      </c>
      <c r="S631" s="2">
        <f t="shared" si="623"/>
        <v>0</v>
      </c>
      <c r="T631" s="2">
        <f t="shared" si="623"/>
        <v>0</v>
      </c>
      <c r="U631" s="2">
        <f t="shared" si="623"/>
        <v>0</v>
      </c>
      <c r="V631" s="2">
        <f t="shared" si="623"/>
        <v>0</v>
      </c>
      <c r="W631" s="2">
        <f t="shared" si="623"/>
        <v>0</v>
      </c>
      <c r="X631" s="2">
        <f t="shared" si="623"/>
        <v>0</v>
      </c>
      <c r="Y631" s="2">
        <f>SUM(J631:X631)-I631</f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 x14ac:dyDescent="0.2">
      <c r="A632" s="1">
        <f t="shared" si="620"/>
        <v>599</v>
      </c>
      <c r="B632" s="1"/>
      <c r="C632" s="3">
        <v>9100</v>
      </c>
      <c r="D632" s="1"/>
      <c r="E632" s="1" t="s">
        <v>212</v>
      </c>
      <c r="G632" s="165"/>
      <c r="H632" s="11"/>
      <c r="I632" s="2">
        <f>'O and M Class.'!G$140</f>
        <v>0</v>
      </c>
      <c r="J632" s="2">
        <f t="shared" ref="J632:X632" si="624">+J140+J304+J468</f>
        <v>0</v>
      </c>
      <c r="K632" s="2">
        <f t="shared" si="624"/>
        <v>0</v>
      </c>
      <c r="L632" s="2">
        <f t="shared" si="624"/>
        <v>0</v>
      </c>
      <c r="M632" s="2">
        <f t="shared" si="624"/>
        <v>0</v>
      </c>
      <c r="N632" s="2">
        <f t="shared" si="624"/>
        <v>0</v>
      </c>
      <c r="O632" s="2">
        <f t="shared" si="624"/>
        <v>0</v>
      </c>
      <c r="P632" s="2">
        <f t="shared" si="624"/>
        <v>0</v>
      </c>
      <c r="Q632" s="2">
        <f t="shared" si="624"/>
        <v>0</v>
      </c>
      <c r="R632" s="2">
        <f t="shared" si="624"/>
        <v>0</v>
      </c>
      <c r="S632" s="2">
        <f t="shared" si="624"/>
        <v>0</v>
      </c>
      <c r="T632" s="2">
        <f t="shared" si="624"/>
        <v>0</v>
      </c>
      <c r="U632" s="2">
        <f t="shared" si="624"/>
        <v>0</v>
      </c>
      <c r="V632" s="2">
        <f t="shared" si="624"/>
        <v>0</v>
      </c>
      <c r="W632" s="2">
        <f t="shared" si="624"/>
        <v>0</v>
      </c>
      <c r="X632" s="2">
        <f t="shared" si="624"/>
        <v>0</v>
      </c>
      <c r="Y632" s="2">
        <f>SUM(J632:X632)-I632</f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 x14ac:dyDescent="0.2">
      <c r="A633" s="1">
        <f t="shared" si="620"/>
        <v>600</v>
      </c>
      <c r="B633" s="1"/>
      <c r="C633" s="3"/>
      <c r="D633" s="1" t="s">
        <v>213</v>
      </c>
      <c r="E633" s="1"/>
      <c r="G633" s="165"/>
      <c r="H633" s="11"/>
      <c r="I633" s="2">
        <f>'O and M Class.'!G$141</f>
        <v>128271.64717990512</v>
      </c>
      <c r="J633" s="2">
        <f t="shared" ref="J633:X633" si="625">+J141+J305+J469</f>
        <v>114230.04738799109</v>
      </c>
      <c r="K633" s="2">
        <f t="shared" si="625"/>
        <v>13896.254622183547</v>
      </c>
      <c r="L633" s="2">
        <f t="shared" si="625"/>
        <v>7.0618410594334202</v>
      </c>
      <c r="M633" s="2">
        <f t="shared" si="625"/>
        <v>88.30577003716995</v>
      </c>
      <c r="N633" s="2">
        <f t="shared" si="625"/>
        <v>49.977558633890467</v>
      </c>
      <c r="O633" s="2">
        <f t="shared" si="625"/>
        <v>0</v>
      </c>
      <c r="P633" s="2">
        <f t="shared" si="625"/>
        <v>0</v>
      </c>
      <c r="Q633" s="2">
        <f t="shared" si="625"/>
        <v>0</v>
      </c>
      <c r="R633" s="2">
        <f t="shared" si="625"/>
        <v>0</v>
      </c>
      <c r="S633" s="2">
        <f t="shared" si="625"/>
        <v>0</v>
      </c>
      <c r="T633" s="2">
        <f t="shared" si="625"/>
        <v>0</v>
      </c>
      <c r="U633" s="2">
        <f t="shared" si="625"/>
        <v>0</v>
      </c>
      <c r="V633" s="2">
        <f t="shared" si="625"/>
        <v>0</v>
      </c>
      <c r="W633" s="2">
        <f t="shared" si="625"/>
        <v>0</v>
      </c>
      <c r="X633" s="2">
        <f t="shared" si="625"/>
        <v>0</v>
      </c>
      <c r="Y633" s="2">
        <f>SUM(J633:X633)-I633</f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 x14ac:dyDescent="0.2">
      <c r="A634" s="1">
        <f t="shared" si="620"/>
        <v>601</v>
      </c>
      <c r="B634" s="1"/>
      <c r="C634" s="3"/>
      <c r="D634" s="1"/>
      <c r="E634" s="1"/>
      <c r="G634" s="165"/>
      <c r="H634" s="1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 x14ac:dyDescent="0.2">
      <c r="A635" s="1">
        <f t="shared" si="620"/>
        <v>602</v>
      </c>
      <c r="B635" s="1"/>
      <c r="C635" s="3"/>
      <c r="D635" s="1" t="s">
        <v>219</v>
      </c>
      <c r="E635" s="1"/>
      <c r="G635" s="165"/>
      <c r="H635" s="11"/>
      <c r="I635" s="2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 x14ac:dyDescent="0.2">
      <c r="A636" s="1">
        <f t="shared" si="620"/>
        <v>603</v>
      </c>
      <c r="B636" s="1"/>
      <c r="C636" s="3">
        <v>9110</v>
      </c>
      <c r="D636" s="1"/>
      <c r="E636" s="1" t="s">
        <v>113</v>
      </c>
      <c r="G636" s="165"/>
      <c r="H636" s="11"/>
      <c r="I636" s="2">
        <f>'O and M Class.'!G$144</f>
        <v>253467.52409467613</v>
      </c>
      <c r="J636" s="2">
        <f t="shared" ref="J636:X636" si="626">+J144+J308+J472</f>
        <v>225721.02194995017</v>
      </c>
      <c r="K636" s="2">
        <f t="shared" si="626"/>
        <v>27459.296974131739</v>
      </c>
      <c r="L636" s="2">
        <f t="shared" si="626"/>
        <v>13.954349291034321</v>
      </c>
      <c r="M636" s="2">
        <f t="shared" si="626"/>
        <v>174.4940942654531</v>
      </c>
      <c r="N636" s="2">
        <f t="shared" si="626"/>
        <v>98.756727037752</v>
      </c>
      <c r="O636" s="2">
        <f t="shared" si="626"/>
        <v>0</v>
      </c>
      <c r="P636" s="2">
        <f t="shared" si="626"/>
        <v>0</v>
      </c>
      <c r="Q636" s="2">
        <f t="shared" si="626"/>
        <v>0</v>
      </c>
      <c r="R636" s="2">
        <f t="shared" si="626"/>
        <v>0</v>
      </c>
      <c r="S636" s="2">
        <f t="shared" si="626"/>
        <v>0</v>
      </c>
      <c r="T636" s="2">
        <f t="shared" si="626"/>
        <v>0</v>
      </c>
      <c r="U636" s="2">
        <f t="shared" si="626"/>
        <v>0</v>
      </c>
      <c r="V636" s="2">
        <f t="shared" si="626"/>
        <v>0</v>
      </c>
      <c r="W636" s="2">
        <f t="shared" si="626"/>
        <v>0</v>
      </c>
      <c r="X636" s="2">
        <f t="shared" si="626"/>
        <v>0</v>
      </c>
      <c r="Y636" s="2">
        <f>SUM(J636:X636)-I636</f>
        <v>0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 x14ac:dyDescent="0.2">
      <c r="A637" s="1">
        <f t="shared" si="620"/>
        <v>604</v>
      </c>
      <c r="B637" s="1"/>
      <c r="C637" s="3">
        <v>9120</v>
      </c>
      <c r="D637" s="1"/>
      <c r="E637" s="1" t="s">
        <v>215</v>
      </c>
      <c r="G637" s="166"/>
      <c r="H637" s="11"/>
      <c r="I637" s="2">
        <f>'O and M Class.'!G$145</f>
        <v>115937.25847628263</v>
      </c>
      <c r="J637" s="2">
        <f t="shared" ref="J637:X637" si="627">+J145+J309+J473</f>
        <v>103245.87561587227</v>
      </c>
      <c r="K637" s="2">
        <f t="shared" si="627"/>
        <v>12560.013840975476</v>
      </c>
      <c r="L637" s="2">
        <f t="shared" si="627"/>
        <v>6.3827861435166735</v>
      </c>
      <c r="M637" s="2">
        <f t="shared" si="627"/>
        <v>79.814433749240948</v>
      </c>
      <c r="N637" s="2">
        <f t="shared" si="627"/>
        <v>45.171799542141152</v>
      </c>
      <c r="O637" s="2">
        <f t="shared" si="627"/>
        <v>0</v>
      </c>
      <c r="P637" s="2">
        <f t="shared" si="627"/>
        <v>0</v>
      </c>
      <c r="Q637" s="2">
        <f t="shared" si="627"/>
        <v>0</v>
      </c>
      <c r="R637" s="2">
        <f t="shared" si="627"/>
        <v>0</v>
      </c>
      <c r="S637" s="2">
        <f t="shared" si="627"/>
        <v>0</v>
      </c>
      <c r="T637" s="2">
        <f t="shared" si="627"/>
        <v>0</v>
      </c>
      <c r="U637" s="2">
        <f t="shared" si="627"/>
        <v>0</v>
      </c>
      <c r="V637" s="2">
        <f t="shared" si="627"/>
        <v>0</v>
      </c>
      <c r="W637" s="2">
        <f t="shared" si="627"/>
        <v>0</v>
      </c>
      <c r="X637" s="2">
        <f t="shared" si="627"/>
        <v>0</v>
      </c>
      <c r="Y637" s="2">
        <f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 x14ac:dyDescent="0.2">
      <c r="A638" s="1">
        <f t="shared" si="620"/>
        <v>605</v>
      </c>
      <c r="B638" s="1"/>
      <c r="C638" s="3">
        <v>9130</v>
      </c>
      <c r="D638" s="1"/>
      <c r="E638" s="1" t="s">
        <v>216</v>
      </c>
      <c r="G638" s="166"/>
      <c r="H638" s="11"/>
      <c r="I638" s="2">
        <f>'O and M Class.'!G$146</f>
        <v>35170.346903187507</v>
      </c>
      <c r="J638" s="2">
        <f t="shared" ref="J638:X638" si="628">+J146+J310+J474</f>
        <v>31320.330577563305</v>
      </c>
      <c r="K638" s="2">
        <f t="shared" si="628"/>
        <v>3810.1646502734161</v>
      </c>
      <c r="L638" s="2">
        <f t="shared" si="628"/>
        <v>1.9362610935143234</v>
      </c>
      <c r="M638" s="2">
        <f t="shared" si="628"/>
        <v>24.21224513788664</v>
      </c>
      <c r="N638" s="2">
        <f t="shared" si="628"/>
        <v>13.703169119384983</v>
      </c>
      <c r="O638" s="2">
        <f t="shared" si="628"/>
        <v>0</v>
      </c>
      <c r="P638" s="2">
        <f t="shared" si="628"/>
        <v>0</v>
      </c>
      <c r="Q638" s="2">
        <f t="shared" si="628"/>
        <v>0</v>
      </c>
      <c r="R638" s="2">
        <f t="shared" si="628"/>
        <v>0</v>
      </c>
      <c r="S638" s="2">
        <f t="shared" si="628"/>
        <v>0</v>
      </c>
      <c r="T638" s="2">
        <f t="shared" si="628"/>
        <v>0</v>
      </c>
      <c r="U638" s="2">
        <f t="shared" si="628"/>
        <v>0</v>
      </c>
      <c r="V638" s="2">
        <f t="shared" si="628"/>
        <v>0</v>
      </c>
      <c r="W638" s="2">
        <f t="shared" si="628"/>
        <v>0</v>
      </c>
      <c r="X638" s="2">
        <f t="shared" si="628"/>
        <v>0</v>
      </c>
      <c r="Y638" s="2">
        <f>SUM(J638:X638)-I638</f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 x14ac:dyDescent="0.2">
      <c r="A639" s="1">
        <f t="shared" si="620"/>
        <v>606</v>
      </c>
      <c r="B639" s="1"/>
      <c r="C639" s="3">
        <v>9160</v>
      </c>
      <c r="D639" s="1"/>
      <c r="E639" s="1" t="s">
        <v>217</v>
      </c>
      <c r="G639" s="166"/>
      <c r="H639" s="11"/>
      <c r="I639" s="2">
        <f>'O and M Class.'!G$147</f>
        <v>-196297.42596781999</v>
      </c>
      <c r="J639" s="2">
        <f t="shared" ref="J639:X639" si="629">+J147+J311+J475</f>
        <v>-174809.20190410962</v>
      </c>
      <c r="K639" s="2">
        <f t="shared" si="629"/>
        <v>-21265.798583705917</v>
      </c>
      <c r="L639" s="2">
        <f t="shared" si="629"/>
        <v>-10.806918387946038</v>
      </c>
      <c r="M639" s="2">
        <f t="shared" si="629"/>
        <v>-135.13660842049481</v>
      </c>
      <c r="N639" s="2">
        <f t="shared" si="629"/>
        <v>-76.481953196009101</v>
      </c>
      <c r="O639" s="2">
        <f t="shared" si="629"/>
        <v>0</v>
      </c>
      <c r="P639" s="2">
        <f t="shared" si="629"/>
        <v>0</v>
      </c>
      <c r="Q639" s="2">
        <f t="shared" si="629"/>
        <v>0</v>
      </c>
      <c r="R639" s="2">
        <f t="shared" si="629"/>
        <v>0</v>
      </c>
      <c r="S639" s="2">
        <f t="shared" si="629"/>
        <v>0</v>
      </c>
      <c r="T639" s="2">
        <f t="shared" si="629"/>
        <v>0</v>
      </c>
      <c r="U639" s="2">
        <f t="shared" si="629"/>
        <v>0</v>
      </c>
      <c r="V639" s="2">
        <f t="shared" si="629"/>
        <v>0</v>
      </c>
      <c r="W639" s="2">
        <f t="shared" si="629"/>
        <v>0</v>
      </c>
      <c r="X639" s="2">
        <f t="shared" si="629"/>
        <v>0</v>
      </c>
      <c r="Y639" s="2">
        <f>SUM(J639:X639)-I639</f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 x14ac:dyDescent="0.2">
      <c r="A640" s="1">
        <f t="shared" si="620"/>
        <v>607</v>
      </c>
      <c r="B640" s="1"/>
      <c r="C640" s="3"/>
      <c r="D640" s="1" t="s">
        <v>218</v>
      </c>
      <c r="E640" s="1"/>
      <c r="G640" s="166"/>
      <c r="H640" s="11"/>
      <c r="I640" s="2">
        <f>'O and M Class.'!G$148</f>
        <v>208277.7035063263</v>
      </c>
      <c r="J640" s="2">
        <f t="shared" ref="J640:X640" si="630">+J148+J312+J476</f>
        <v>185478.02623927617</v>
      </c>
      <c r="K640" s="2">
        <f t="shared" si="630"/>
        <v>22563.676881674714</v>
      </c>
      <c r="L640" s="2">
        <f t="shared" si="630"/>
        <v>11.466478140119282</v>
      </c>
      <c r="M640" s="2">
        <f t="shared" si="630"/>
        <v>143.38416473208585</v>
      </c>
      <c r="N640" s="2">
        <f t="shared" si="630"/>
        <v>81.149742503269039</v>
      </c>
      <c r="O640" s="2">
        <f t="shared" si="630"/>
        <v>0</v>
      </c>
      <c r="P640" s="2">
        <f t="shared" si="630"/>
        <v>0</v>
      </c>
      <c r="Q640" s="2">
        <f t="shared" si="630"/>
        <v>0</v>
      </c>
      <c r="R640" s="2">
        <f t="shared" si="630"/>
        <v>0</v>
      </c>
      <c r="S640" s="2">
        <f t="shared" si="630"/>
        <v>0</v>
      </c>
      <c r="T640" s="2">
        <f t="shared" si="630"/>
        <v>0</v>
      </c>
      <c r="U640" s="2">
        <f t="shared" si="630"/>
        <v>0</v>
      </c>
      <c r="V640" s="2">
        <f t="shared" si="630"/>
        <v>0</v>
      </c>
      <c r="W640" s="2">
        <f t="shared" si="630"/>
        <v>0</v>
      </c>
      <c r="X640" s="2">
        <f t="shared" si="630"/>
        <v>0</v>
      </c>
      <c r="Y640" s="2">
        <f>SUM(J640:X640)-I640</f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 x14ac:dyDescent="0.2">
      <c r="A641" s="1">
        <f t="shared" si="620"/>
        <v>608</v>
      </c>
      <c r="B641" s="1"/>
      <c r="C641" s="3"/>
      <c r="D641" s="1"/>
      <c r="E641" s="1"/>
      <c r="G641" s="166"/>
      <c r="H641" s="11"/>
      <c r="I641" s="2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 x14ac:dyDescent="0.2">
      <c r="A642" s="1">
        <f t="shared" si="620"/>
        <v>609</v>
      </c>
      <c r="B642" s="1"/>
      <c r="C642" s="3"/>
      <c r="D642" s="1" t="s">
        <v>31</v>
      </c>
      <c r="E642" s="1"/>
      <c r="G642" s="166"/>
      <c r="H642" s="11"/>
      <c r="I642" s="2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 x14ac:dyDescent="0.2">
      <c r="A643" s="1">
        <f t="shared" si="620"/>
        <v>610</v>
      </c>
      <c r="B643" s="1"/>
      <c r="C643" s="3"/>
      <c r="D643" s="1"/>
      <c r="E643" s="1" t="s">
        <v>70</v>
      </c>
      <c r="G643" s="166"/>
      <c r="H643" s="11"/>
      <c r="I643" s="2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 x14ac:dyDescent="0.2">
      <c r="A644" s="1">
        <f t="shared" si="620"/>
        <v>611</v>
      </c>
      <c r="B644" s="1"/>
      <c r="C644" s="3">
        <v>9200</v>
      </c>
      <c r="D644" s="1"/>
      <c r="F644" s="1" t="s">
        <v>198</v>
      </c>
      <c r="G644" s="166"/>
      <c r="H644" s="11"/>
      <c r="I644" s="2">
        <f>'O and M Class.'!G$152</f>
        <v>-834542.58422246657</v>
      </c>
      <c r="J644" s="2">
        <f t="shared" ref="J644:X644" si="631">+J152+J316+J480</f>
        <v>-474839.59788143559</v>
      </c>
      <c r="K644" s="2">
        <f t="shared" si="631"/>
        <v>-201689.62612698181</v>
      </c>
      <c r="L644" s="2">
        <f t="shared" si="631"/>
        <v>-7402.1958021453438</v>
      </c>
      <c r="M644" s="2">
        <f t="shared" si="631"/>
        <v>-79324.648711260554</v>
      </c>
      <c r="N644" s="2">
        <f t="shared" si="631"/>
        <v>-71286.51570064314</v>
      </c>
      <c r="O644" s="2">
        <f t="shared" si="631"/>
        <v>0</v>
      </c>
      <c r="P644" s="2">
        <f t="shared" si="631"/>
        <v>0</v>
      </c>
      <c r="Q644" s="2">
        <f t="shared" si="631"/>
        <v>0</v>
      </c>
      <c r="R644" s="2">
        <f t="shared" si="631"/>
        <v>0</v>
      </c>
      <c r="S644" s="2">
        <f t="shared" si="631"/>
        <v>0</v>
      </c>
      <c r="T644" s="2">
        <f t="shared" si="631"/>
        <v>0</v>
      </c>
      <c r="U644" s="2">
        <f t="shared" si="631"/>
        <v>0</v>
      </c>
      <c r="V644" s="2">
        <f t="shared" si="631"/>
        <v>0</v>
      </c>
      <c r="W644" s="2">
        <f t="shared" si="631"/>
        <v>0</v>
      </c>
      <c r="X644" s="2">
        <f t="shared" si="631"/>
        <v>0</v>
      </c>
      <c r="Y644" s="2">
        <f t="shared" ref="Y644:Y656" si="632">SUM(J644:X644)-I644</f>
        <v>0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 x14ac:dyDescent="0.2">
      <c r="A645" s="1">
        <f t="shared" si="620"/>
        <v>612</v>
      </c>
      <c r="B645" s="1"/>
      <c r="C645" s="3">
        <v>9210</v>
      </c>
      <c r="D645" s="1"/>
      <c r="F645" s="1" t="s">
        <v>106</v>
      </c>
      <c r="G645" s="166"/>
      <c r="H645" s="11"/>
      <c r="I645" s="2">
        <f>'O and M Class.'!G$153</f>
        <v>17615.50272749288</v>
      </c>
      <c r="J645" s="2">
        <f t="shared" ref="J645:X645" si="633">+J153+J317+J481</f>
        <v>10022.901634666363</v>
      </c>
      <c r="K645" s="2">
        <f t="shared" si="633"/>
        <v>4257.2592774963414</v>
      </c>
      <c r="L645" s="2">
        <f t="shared" si="633"/>
        <v>156.24535261266942</v>
      </c>
      <c r="M645" s="2">
        <f t="shared" si="633"/>
        <v>1674.3825805276474</v>
      </c>
      <c r="N645" s="2">
        <f t="shared" si="633"/>
        <v>1504.713882189857</v>
      </c>
      <c r="O645" s="2">
        <f t="shared" si="633"/>
        <v>0</v>
      </c>
      <c r="P645" s="2">
        <f t="shared" si="633"/>
        <v>0</v>
      </c>
      <c r="Q645" s="2">
        <f t="shared" si="633"/>
        <v>0</v>
      </c>
      <c r="R645" s="2">
        <f t="shared" si="633"/>
        <v>0</v>
      </c>
      <c r="S645" s="2">
        <f t="shared" si="633"/>
        <v>0</v>
      </c>
      <c r="T645" s="2">
        <f t="shared" si="633"/>
        <v>0</v>
      </c>
      <c r="U645" s="2">
        <f t="shared" si="633"/>
        <v>0</v>
      </c>
      <c r="V645" s="2">
        <f t="shared" si="633"/>
        <v>0</v>
      </c>
      <c r="W645" s="2">
        <f t="shared" si="633"/>
        <v>0</v>
      </c>
      <c r="X645" s="2">
        <f t="shared" si="633"/>
        <v>0</v>
      </c>
      <c r="Y645" s="2">
        <f t="shared" si="632"/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 x14ac:dyDescent="0.2">
      <c r="A646" s="1">
        <f t="shared" si="620"/>
        <v>613</v>
      </c>
      <c r="B646" s="1"/>
      <c r="C646" s="3">
        <v>9220</v>
      </c>
      <c r="D646" s="1"/>
      <c r="F646" s="159" t="s">
        <v>199</v>
      </c>
      <c r="G646" s="166"/>
      <c r="H646" s="11"/>
      <c r="I646" s="2">
        <f>'O and M Class.'!G$154</f>
        <v>0</v>
      </c>
      <c r="J646" s="2">
        <f t="shared" ref="J646:X646" si="634">+J154+J318+J482</f>
        <v>0</v>
      </c>
      <c r="K646" s="2">
        <f t="shared" si="634"/>
        <v>0</v>
      </c>
      <c r="L646" s="2">
        <f t="shared" si="634"/>
        <v>0</v>
      </c>
      <c r="M646" s="2">
        <f t="shared" si="634"/>
        <v>0</v>
      </c>
      <c r="N646" s="2">
        <f t="shared" si="634"/>
        <v>0</v>
      </c>
      <c r="O646" s="2">
        <f t="shared" si="634"/>
        <v>0</v>
      </c>
      <c r="P646" s="2">
        <f t="shared" si="634"/>
        <v>0</v>
      </c>
      <c r="Q646" s="2">
        <f t="shared" si="634"/>
        <v>0</v>
      </c>
      <c r="R646" s="2">
        <f t="shared" si="634"/>
        <v>0</v>
      </c>
      <c r="S646" s="2">
        <f t="shared" si="634"/>
        <v>0</v>
      </c>
      <c r="T646" s="2">
        <f t="shared" si="634"/>
        <v>0</v>
      </c>
      <c r="U646" s="2">
        <f t="shared" si="634"/>
        <v>0</v>
      </c>
      <c r="V646" s="2">
        <f t="shared" si="634"/>
        <v>0</v>
      </c>
      <c r="W646" s="2">
        <f t="shared" si="634"/>
        <v>0</v>
      </c>
      <c r="X646" s="2">
        <f t="shared" si="634"/>
        <v>0</v>
      </c>
      <c r="Y646" s="2">
        <f t="shared" si="632"/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 x14ac:dyDescent="0.2">
      <c r="A647" s="1">
        <f t="shared" si="620"/>
        <v>614</v>
      </c>
      <c r="B647" s="1"/>
      <c r="C647" s="3">
        <v>9220</v>
      </c>
      <c r="D647" s="1"/>
      <c r="F647" s="159" t="s">
        <v>200</v>
      </c>
      <c r="G647" s="166"/>
      <c r="H647" s="11"/>
      <c r="I647" s="2">
        <f>'O and M Class.'!G$155</f>
        <v>14498764.188985625</v>
      </c>
      <c r="J647" s="2">
        <f t="shared" ref="J647:X647" si="635">+J155+J319+J483</f>
        <v>8249533.9212557757</v>
      </c>
      <c r="K647" s="2">
        <f t="shared" si="635"/>
        <v>3504015.7133554458</v>
      </c>
      <c r="L647" s="2">
        <f t="shared" si="635"/>
        <v>128600.61720636574</v>
      </c>
      <c r="M647" s="2">
        <f t="shared" si="635"/>
        <v>1378131.4432387324</v>
      </c>
      <c r="N647" s="2">
        <f t="shared" si="635"/>
        <v>1238482.4939293037</v>
      </c>
      <c r="O647" s="2">
        <f t="shared" si="635"/>
        <v>0</v>
      </c>
      <c r="P647" s="2">
        <f t="shared" si="635"/>
        <v>0</v>
      </c>
      <c r="Q647" s="2">
        <f t="shared" si="635"/>
        <v>0</v>
      </c>
      <c r="R647" s="2">
        <f t="shared" si="635"/>
        <v>0</v>
      </c>
      <c r="S647" s="2">
        <f t="shared" si="635"/>
        <v>0</v>
      </c>
      <c r="T647" s="2">
        <f t="shared" si="635"/>
        <v>0</v>
      </c>
      <c r="U647" s="2">
        <f t="shared" si="635"/>
        <v>0</v>
      </c>
      <c r="V647" s="2">
        <f t="shared" si="635"/>
        <v>0</v>
      </c>
      <c r="W647" s="2">
        <f t="shared" si="635"/>
        <v>0</v>
      </c>
      <c r="X647" s="2">
        <f t="shared" si="635"/>
        <v>0</v>
      </c>
      <c r="Y647" s="2">
        <f t="shared" si="632"/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 x14ac:dyDescent="0.2">
      <c r="A648" s="1">
        <f t="shared" si="620"/>
        <v>615</v>
      </c>
      <c r="B648" s="1"/>
      <c r="C648" s="3">
        <v>9230</v>
      </c>
      <c r="D648" s="1"/>
      <c r="F648" s="1" t="s">
        <v>107</v>
      </c>
      <c r="G648" s="166"/>
      <c r="H648" s="11"/>
      <c r="I648" s="2">
        <f>'O and M Class.'!G$156</f>
        <v>339696.84086385532</v>
      </c>
      <c r="J648" s="2">
        <f t="shared" ref="J648:X648" si="636">+J156+J320+J484</f>
        <v>193281.34281807774</v>
      </c>
      <c r="K648" s="2">
        <f t="shared" si="636"/>
        <v>82096.863749835946</v>
      </c>
      <c r="L648" s="2">
        <f t="shared" si="636"/>
        <v>3013.0308230911874</v>
      </c>
      <c r="M648" s="2">
        <f t="shared" si="636"/>
        <v>32288.744851715248</v>
      </c>
      <c r="N648" s="2">
        <f t="shared" si="636"/>
        <v>29016.858621135165</v>
      </c>
      <c r="O648" s="2">
        <f t="shared" si="636"/>
        <v>0</v>
      </c>
      <c r="P648" s="2">
        <f t="shared" si="636"/>
        <v>0</v>
      </c>
      <c r="Q648" s="2">
        <f t="shared" si="636"/>
        <v>0</v>
      </c>
      <c r="R648" s="2">
        <f t="shared" si="636"/>
        <v>0</v>
      </c>
      <c r="S648" s="2">
        <f t="shared" si="636"/>
        <v>0</v>
      </c>
      <c r="T648" s="2">
        <f t="shared" si="636"/>
        <v>0</v>
      </c>
      <c r="U648" s="2">
        <f t="shared" si="636"/>
        <v>0</v>
      </c>
      <c r="V648" s="2">
        <f t="shared" si="636"/>
        <v>0</v>
      </c>
      <c r="W648" s="2">
        <f t="shared" si="636"/>
        <v>0</v>
      </c>
      <c r="X648" s="2">
        <f t="shared" si="636"/>
        <v>0</v>
      </c>
      <c r="Y648" s="2">
        <f t="shared" si="632"/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 x14ac:dyDescent="0.2">
      <c r="A649" s="1">
        <f t="shared" si="620"/>
        <v>616</v>
      </c>
      <c r="B649" s="1"/>
      <c r="C649" s="3">
        <v>9240</v>
      </c>
      <c r="D649" s="1"/>
      <c r="F649" s="1" t="s">
        <v>102</v>
      </c>
      <c r="G649" s="166"/>
      <c r="H649" s="11"/>
      <c r="I649" s="2">
        <f>'O and M Class.'!G$157</f>
        <v>3718.3663252685374</v>
      </c>
      <c r="J649" s="2">
        <f t="shared" ref="J649:X649" si="637">+J157+J321+J485</f>
        <v>2141.3776104825697</v>
      </c>
      <c r="K649" s="2">
        <f t="shared" si="637"/>
        <v>873.18237000121519</v>
      </c>
      <c r="L649" s="2">
        <f t="shared" si="637"/>
        <v>32.899747614123164</v>
      </c>
      <c r="M649" s="2">
        <f t="shared" si="637"/>
        <v>353.22661626668787</v>
      </c>
      <c r="N649" s="2">
        <f t="shared" si="637"/>
        <v>317.67998090394082</v>
      </c>
      <c r="O649" s="2">
        <f t="shared" si="637"/>
        <v>0</v>
      </c>
      <c r="P649" s="2">
        <f t="shared" si="637"/>
        <v>0</v>
      </c>
      <c r="Q649" s="2">
        <f t="shared" si="637"/>
        <v>0</v>
      </c>
      <c r="R649" s="2">
        <f t="shared" si="637"/>
        <v>0</v>
      </c>
      <c r="S649" s="2">
        <f t="shared" si="637"/>
        <v>0</v>
      </c>
      <c r="T649" s="2">
        <f t="shared" si="637"/>
        <v>0</v>
      </c>
      <c r="U649" s="2">
        <f t="shared" si="637"/>
        <v>0</v>
      </c>
      <c r="V649" s="2">
        <f t="shared" si="637"/>
        <v>0</v>
      </c>
      <c r="W649" s="2">
        <f t="shared" si="637"/>
        <v>0</v>
      </c>
      <c r="X649" s="2">
        <f t="shared" si="637"/>
        <v>0</v>
      </c>
      <c r="Y649" s="2">
        <f t="shared" si="632"/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 x14ac:dyDescent="0.2">
      <c r="A650" s="1">
        <f t="shared" si="620"/>
        <v>617</v>
      </c>
      <c r="B650" s="1"/>
      <c r="C650" s="3">
        <v>9250</v>
      </c>
      <c r="D650" s="1"/>
      <c r="F650" s="1" t="s">
        <v>103</v>
      </c>
      <c r="G650" s="166"/>
      <c r="H650" s="11"/>
      <c r="I650" s="2">
        <f>'O and M Class.'!G$158</f>
        <v>74010.457241629658</v>
      </c>
      <c r="J650" s="2">
        <f t="shared" ref="J650:X650" si="638">+J158+J322+J486</f>
        <v>42110.608158335039</v>
      </c>
      <c r="K650" s="2">
        <f t="shared" si="638"/>
        <v>17886.614455341067</v>
      </c>
      <c r="L650" s="2">
        <f t="shared" si="638"/>
        <v>656.45529211581766</v>
      </c>
      <c r="M650" s="2">
        <f t="shared" si="638"/>
        <v>7034.8159969833632</v>
      </c>
      <c r="N650" s="2">
        <f t="shared" si="638"/>
        <v>6321.9633388543598</v>
      </c>
      <c r="O650" s="2">
        <f t="shared" si="638"/>
        <v>0</v>
      </c>
      <c r="P650" s="2">
        <f t="shared" si="638"/>
        <v>0</v>
      </c>
      <c r="Q650" s="2">
        <f t="shared" si="638"/>
        <v>0</v>
      </c>
      <c r="R650" s="2">
        <f t="shared" si="638"/>
        <v>0</v>
      </c>
      <c r="S650" s="2">
        <f t="shared" si="638"/>
        <v>0</v>
      </c>
      <c r="T650" s="2">
        <f t="shared" si="638"/>
        <v>0</v>
      </c>
      <c r="U650" s="2">
        <f t="shared" si="638"/>
        <v>0</v>
      </c>
      <c r="V650" s="2">
        <f t="shared" si="638"/>
        <v>0</v>
      </c>
      <c r="W650" s="2">
        <f t="shared" si="638"/>
        <v>0</v>
      </c>
      <c r="X650" s="2">
        <f t="shared" si="638"/>
        <v>0</v>
      </c>
      <c r="Y650" s="2">
        <f t="shared" si="632"/>
        <v>0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 x14ac:dyDescent="0.2">
      <c r="A651" s="1">
        <f t="shared" si="620"/>
        <v>618</v>
      </c>
      <c r="B651" s="1"/>
      <c r="C651" s="3">
        <v>9260</v>
      </c>
      <c r="D651" s="1"/>
      <c r="F651" s="1" t="s">
        <v>201</v>
      </c>
      <c r="G651" s="166"/>
      <c r="H651" s="11"/>
      <c r="I651" s="2">
        <f>'O and M Class.'!G$159</f>
        <v>1082941.1094799235</v>
      </c>
      <c r="J651" s="2">
        <f t="shared" ref="J651:X651" si="639">+J159+J323+J487</f>
        <v>616173.85460781294</v>
      </c>
      <c r="K651" s="2">
        <f t="shared" si="639"/>
        <v>261721.80020273273</v>
      </c>
      <c r="L651" s="2">
        <f t="shared" si="639"/>
        <v>9605.4321086939599</v>
      </c>
      <c r="M651" s="2">
        <f t="shared" si="639"/>
        <v>102935.33812239596</v>
      </c>
      <c r="N651" s="2">
        <f t="shared" si="639"/>
        <v>92504.684438287775</v>
      </c>
      <c r="O651" s="2">
        <f t="shared" si="639"/>
        <v>0</v>
      </c>
      <c r="P651" s="2">
        <f t="shared" si="639"/>
        <v>0</v>
      </c>
      <c r="Q651" s="2">
        <f t="shared" si="639"/>
        <v>0</v>
      </c>
      <c r="R651" s="2">
        <f t="shared" si="639"/>
        <v>0</v>
      </c>
      <c r="S651" s="2">
        <f t="shared" si="639"/>
        <v>0</v>
      </c>
      <c r="T651" s="2">
        <f t="shared" si="639"/>
        <v>0</v>
      </c>
      <c r="U651" s="2">
        <f t="shared" si="639"/>
        <v>0</v>
      </c>
      <c r="V651" s="2">
        <f t="shared" si="639"/>
        <v>0</v>
      </c>
      <c r="W651" s="2">
        <f t="shared" si="639"/>
        <v>0</v>
      </c>
      <c r="X651" s="2">
        <f t="shared" si="639"/>
        <v>0</v>
      </c>
      <c r="Y651" s="2">
        <f t="shared" si="632"/>
        <v>0</v>
      </c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 x14ac:dyDescent="0.2">
      <c r="A652" s="1">
        <f t="shared" si="620"/>
        <v>619</v>
      </c>
      <c r="B652" s="1"/>
      <c r="C652" s="3">
        <v>9270</v>
      </c>
      <c r="D652" s="1"/>
      <c r="F652" s="67" t="s">
        <v>395</v>
      </c>
      <c r="G652" s="166"/>
      <c r="H652" s="11"/>
      <c r="I652" s="2">
        <f>'O and M Class.'!G$160</f>
        <v>646.41788627271671</v>
      </c>
      <c r="J652" s="2">
        <f t="shared" ref="J652:X652" si="640">+J160+J324+J488</f>
        <v>575.65601911865997</v>
      </c>
      <c r="K652" s="2">
        <f t="shared" si="640"/>
        <v>70.029408193228463</v>
      </c>
      <c r="L652" s="2">
        <f t="shared" si="640"/>
        <v>3.5587758255184905E-2</v>
      </c>
      <c r="M652" s="2">
        <f t="shared" si="640"/>
        <v>0.4450120542465012</v>
      </c>
      <c r="N652" s="2">
        <f t="shared" si="640"/>
        <v>0.25185914832667183</v>
      </c>
      <c r="O652" s="2">
        <f t="shared" si="640"/>
        <v>0</v>
      </c>
      <c r="P652" s="2">
        <f t="shared" si="640"/>
        <v>0</v>
      </c>
      <c r="Q652" s="2">
        <f t="shared" si="640"/>
        <v>0</v>
      </c>
      <c r="R652" s="2">
        <f t="shared" si="640"/>
        <v>0</v>
      </c>
      <c r="S652" s="2">
        <f t="shared" si="640"/>
        <v>0</v>
      </c>
      <c r="T652" s="2">
        <f t="shared" si="640"/>
        <v>0</v>
      </c>
      <c r="U652" s="2">
        <f t="shared" si="640"/>
        <v>0</v>
      </c>
      <c r="V652" s="2">
        <f t="shared" si="640"/>
        <v>0</v>
      </c>
      <c r="W652" s="2">
        <f t="shared" si="640"/>
        <v>0</v>
      </c>
      <c r="X652" s="2">
        <f t="shared" si="640"/>
        <v>0</v>
      </c>
      <c r="Y652" s="2">
        <f t="shared" si="632"/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 x14ac:dyDescent="0.2">
      <c r="A653" s="1">
        <f t="shared" si="620"/>
        <v>620</v>
      </c>
      <c r="B653" s="1"/>
      <c r="C653" s="3">
        <v>9280</v>
      </c>
      <c r="D653" s="1"/>
      <c r="F653" s="1" t="s">
        <v>202</v>
      </c>
      <c r="G653" s="166"/>
      <c r="H653" s="11"/>
      <c r="I653" s="2">
        <f>'O and M Class.'!G$161</f>
        <v>852920.49802477367</v>
      </c>
      <c r="J653" s="2">
        <f t="shared" ref="J653:X653" si="641">+J161+J325+J489</f>
        <v>759553.2687820819</v>
      </c>
      <c r="K653" s="2">
        <f t="shared" si="641"/>
        <v>92400.781260791642</v>
      </c>
      <c r="L653" s="2">
        <f t="shared" si="641"/>
        <v>46.956510856495285</v>
      </c>
      <c r="M653" s="2">
        <f t="shared" si="641"/>
        <v>587.17419643741289</v>
      </c>
      <c r="N653" s="2">
        <f t="shared" si="641"/>
        <v>332.31727460624717</v>
      </c>
      <c r="O653" s="2">
        <f t="shared" si="641"/>
        <v>0</v>
      </c>
      <c r="P653" s="2">
        <f t="shared" si="641"/>
        <v>0</v>
      </c>
      <c r="Q653" s="2">
        <f t="shared" si="641"/>
        <v>0</v>
      </c>
      <c r="R653" s="2">
        <f t="shared" si="641"/>
        <v>0</v>
      </c>
      <c r="S653" s="2">
        <f t="shared" si="641"/>
        <v>0</v>
      </c>
      <c r="T653" s="2">
        <f t="shared" si="641"/>
        <v>0</v>
      </c>
      <c r="U653" s="2">
        <f t="shared" si="641"/>
        <v>0</v>
      </c>
      <c r="V653" s="2">
        <f t="shared" si="641"/>
        <v>0</v>
      </c>
      <c r="W653" s="2">
        <f t="shared" si="641"/>
        <v>0</v>
      </c>
      <c r="X653" s="2">
        <f t="shared" si="641"/>
        <v>0</v>
      </c>
      <c r="Y653" s="2">
        <f t="shared" si="632"/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 x14ac:dyDescent="0.2">
      <c r="A654" s="1">
        <f t="shared" si="620"/>
        <v>621</v>
      </c>
      <c r="B654" s="1"/>
      <c r="C654" s="21">
        <v>930.1</v>
      </c>
      <c r="D654" s="1"/>
      <c r="F654" s="1" t="s">
        <v>203</v>
      </c>
      <c r="G654" s="166"/>
      <c r="H654" s="11"/>
      <c r="I654" s="2">
        <f>'O and M Class.'!G$162</f>
        <v>0</v>
      </c>
      <c r="J654" s="2">
        <f t="shared" ref="J654:X654" si="642">+J162+J326+J490</f>
        <v>0</v>
      </c>
      <c r="K654" s="2">
        <f t="shared" si="642"/>
        <v>0</v>
      </c>
      <c r="L654" s="2">
        <f t="shared" si="642"/>
        <v>0</v>
      </c>
      <c r="M654" s="2">
        <f t="shared" si="642"/>
        <v>0</v>
      </c>
      <c r="N654" s="2">
        <f t="shared" si="642"/>
        <v>0</v>
      </c>
      <c r="O654" s="2">
        <f t="shared" si="642"/>
        <v>0</v>
      </c>
      <c r="P654" s="2">
        <f t="shared" si="642"/>
        <v>0</v>
      </c>
      <c r="Q654" s="2">
        <f t="shared" si="642"/>
        <v>0</v>
      </c>
      <c r="R654" s="2">
        <f t="shared" si="642"/>
        <v>0</v>
      </c>
      <c r="S654" s="2">
        <f t="shared" si="642"/>
        <v>0</v>
      </c>
      <c r="T654" s="2">
        <f t="shared" si="642"/>
        <v>0</v>
      </c>
      <c r="U654" s="2">
        <f t="shared" si="642"/>
        <v>0</v>
      </c>
      <c r="V654" s="2">
        <f t="shared" si="642"/>
        <v>0</v>
      </c>
      <c r="W654" s="2">
        <f t="shared" si="642"/>
        <v>0</v>
      </c>
      <c r="X654" s="2">
        <f t="shared" si="642"/>
        <v>0</v>
      </c>
      <c r="Y654" s="2">
        <f t="shared" si="632"/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 x14ac:dyDescent="0.2">
      <c r="A655" s="1">
        <f t="shared" si="620"/>
        <v>622</v>
      </c>
      <c r="B655" s="1"/>
      <c r="C655" s="21">
        <v>930.2</v>
      </c>
      <c r="D655" s="1"/>
      <c r="F655" s="1" t="s">
        <v>204</v>
      </c>
      <c r="G655" s="166"/>
      <c r="H655" s="11"/>
      <c r="I655" s="2">
        <f>'O and M Class.'!G$163</f>
        <v>-42325.459301672527</v>
      </c>
      <c r="J655" s="2">
        <f t="shared" ref="J655:X655" si="643">+J163+J327+J491</f>
        <v>-24082.418866232136</v>
      </c>
      <c r="K655" s="2">
        <f t="shared" si="643"/>
        <v>-10229.08384017404</v>
      </c>
      <c r="L655" s="2">
        <f t="shared" si="643"/>
        <v>-375.41683682758168</v>
      </c>
      <c r="M655" s="2">
        <f t="shared" si="643"/>
        <v>-4023.104697258831</v>
      </c>
      <c r="N655" s="2">
        <f t="shared" si="643"/>
        <v>-3615.4350611799305</v>
      </c>
      <c r="O655" s="2">
        <f t="shared" si="643"/>
        <v>0</v>
      </c>
      <c r="P655" s="2">
        <f t="shared" si="643"/>
        <v>0</v>
      </c>
      <c r="Q655" s="2">
        <f t="shared" si="643"/>
        <v>0</v>
      </c>
      <c r="R655" s="2">
        <f t="shared" si="643"/>
        <v>0</v>
      </c>
      <c r="S655" s="2">
        <f t="shared" si="643"/>
        <v>0</v>
      </c>
      <c r="T655" s="2">
        <f t="shared" si="643"/>
        <v>0</v>
      </c>
      <c r="U655" s="2">
        <f t="shared" si="643"/>
        <v>0</v>
      </c>
      <c r="V655" s="2">
        <f t="shared" si="643"/>
        <v>0</v>
      </c>
      <c r="W655" s="2">
        <f t="shared" si="643"/>
        <v>0</v>
      </c>
      <c r="X655" s="2">
        <f t="shared" si="643"/>
        <v>0</v>
      </c>
      <c r="Y655" s="2">
        <f t="shared" si="632"/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 x14ac:dyDescent="0.2">
      <c r="A656" s="1">
        <f t="shared" si="620"/>
        <v>623</v>
      </c>
      <c r="B656" s="1"/>
      <c r="C656" s="3">
        <v>9310</v>
      </c>
      <c r="D656" s="1"/>
      <c r="F656" s="1" t="s">
        <v>90</v>
      </c>
      <c r="G656" s="166"/>
      <c r="H656" s="11"/>
      <c r="I656" s="2">
        <f>'O and M Class.'!G$164</f>
        <v>-8275.00894638506</v>
      </c>
      <c r="J656" s="2">
        <f t="shared" ref="J656:X656" si="644">+J164+J328+J492</f>
        <v>-4708.3300419326688</v>
      </c>
      <c r="K656" s="2">
        <f t="shared" si="644"/>
        <v>-1999.8781274280982</v>
      </c>
      <c r="L656" s="2">
        <f t="shared" si="644"/>
        <v>-73.397376771031503</v>
      </c>
      <c r="M656" s="2">
        <f t="shared" si="644"/>
        <v>-786.55324505232363</v>
      </c>
      <c r="N656" s="2">
        <f t="shared" si="644"/>
        <v>-706.85015520093634</v>
      </c>
      <c r="O656" s="2">
        <f t="shared" si="644"/>
        <v>0</v>
      </c>
      <c r="P656" s="2">
        <f t="shared" si="644"/>
        <v>0</v>
      </c>
      <c r="Q656" s="2">
        <f t="shared" si="644"/>
        <v>0</v>
      </c>
      <c r="R656" s="2">
        <f t="shared" si="644"/>
        <v>0</v>
      </c>
      <c r="S656" s="2">
        <f t="shared" si="644"/>
        <v>0</v>
      </c>
      <c r="T656" s="2">
        <f t="shared" si="644"/>
        <v>0</v>
      </c>
      <c r="U656" s="2">
        <f t="shared" si="644"/>
        <v>0</v>
      </c>
      <c r="V656" s="2">
        <f t="shared" si="644"/>
        <v>0</v>
      </c>
      <c r="W656" s="2">
        <f t="shared" si="644"/>
        <v>0</v>
      </c>
      <c r="X656" s="2">
        <f t="shared" si="644"/>
        <v>0</v>
      </c>
      <c r="Y656" s="2">
        <f t="shared" si="632"/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 x14ac:dyDescent="0.2">
      <c r="A657" s="1">
        <f t="shared" si="620"/>
        <v>624</v>
      </c>
      <c r="B657" s="1"/>
      <c r="C657" s="3"/>
      <c r="D657" s="1"/>
      <c r="E657" s="1" t="s">
        <v>79</v>
      </c>
      <c r="F657" s="1"/>
      <c r="G657" s="166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 x14ac:dyDescent="0.2">
      <c r="A658" s="1">
        <f t="shared" si="620"/>
        <v>625</v>
      </c>
      <c r="B658" s="1"/>
      <c r="C658" s="3">
        <v>9320</v>
      </c>
      <c r="D658" s="1"/>
      <c r="F658" s="1" t="s">
        <v>108</v>
      </c>
      <c r="G658" s="166"/>
      <c r="H658" s="11"/>
      <c r="I658" s="2">
        <f>'O and M Class.'!G$166</f>
        <v>11803.797066978957</v>
      </c>
      <c r="J658" s="2">
        <f t="shared" ref="J658:X658" si="645">+J166+J330+J494</f>
        <v>6716.1464959638761</v>
      </c>
      <c r="K658" s="2">
        <f t="shared" si="645"/>
        <v>2852.7045381822231</v>
      </c>
      <c r="L658" s="2">
        <f t="shared" si="645"/>
        <v>104.69689474261222</v>
      </c>
      <c r="M658" s="2">
        <f t="shared" si="645"/>
        <v>1121.9703745489307</v>
      </c>
      <c r="N658" s="2">
        <f t="shared" si="645"/>
        <v>1008.2787635413132</v>
      </c>
      <c r="O658" s="2">
        <f t="shared" si="645"/>
        <v>0</v>
      </c>
      <c r="P658" s="2">
        <f t="shared" si="645"/>
        <v>0</v>
      </c>
      <c r="Q658" s="2">
        <f t="shared" si="645"/>
        <v>0</v>
      </c>
      <c r="R658" s="2">
        <f t="shared" si="645"/>
        <v>0</v>
      </c>
      <c r="S658" s="2">
        <f t="shared" si="645"/>
        <v>0</v>
      </c>
      <c r="T658" s="2">
        <f t="shared" si="645"/>
        <v>0</v>
      </c>
      <c r="U658" s="2">
        <f t="shared" si="645"/>
        <v>0</v>
      </c>
      <c r="V658" s="2">
        <f t="shared" si="645"/>
        <v>0</v>
      </c>
      <c r="W658" s="2">
        <f t="shared" si="645"/>
        <v>0</v>
      </c>
      <c r="X658" s="2">
        <f t="shared" si="645"/>
        <v>0</v>
      </c>
      <c r="Y658" s="2">
        <f>SUM(J658:X658)-I658</f>
        <v>0</v>
      </c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 x14ac:dyDescent="0.2">
      <c r="A659" s="1">
        <f t="shared" si="620"/>
        <v>626</v>
      </c>
      <c r="B659" s="1"/>
      <c r="C659" s="3"/>
      <c r="D659" s="1" t="s">
        <v>32</v>
      </c>
      <c r="E659" s="1"/>
      <c r="G659" s="166"/>
      <c r="H659" s="11"/>
      <c r="I659" s="2">
        <f>'O and M Class.'!G$167</f>
        <v>15996974.126131294</v>
      </c>
      <c r="J659" s="2">
        <f t="shared" ref="J659:X659" si="646">+J167+J331+J495</f>
        <v>9376478.7305927146</v>
      </c>
      <c r="K659" s="2">
        <f t="shared" si="646"/>
        <v>3752256.3605234362</v>
      </c>
      <c r="L659" s="2">
        <f t="shared" si="646"/>
        <v>134365.35950810689</v>
      </c>
      <c r="M659" s="2">
        <f t="shared" si="646"/>
        <v>1439993.2343360898</v>
      </c>
      <c r="N659" s="2">
        <f t="shared" si="646"/>
        <v>1293880.4411709465</v>
      </c>
      <c r="O659" s="2">
        <f t="shared" si="646"/>
        <v>0</v>
      </c>
      <c r="P659" s="2">
        <f t="shared" si="646"/>
        <v>0</v>
      </c>
      <c r="Q659" s="2">
        <f t="shared" si="646"/>
        <v>0</v>
      </c>
      <c r="R659" s="2">
        <f t="shared" si="646"/>
        <v>0</v>
      </c>
      <c r="S659" s="2">
        <f t="shared" si="646"/>
        <v>0</v>
      </c>
      <c r="T659" s="2">
        <f t="shared" si="646"/>
        <v>0</v>
      </c>
      <c r="U659" s="2">
        <f t="shared" si="646"/>
        <v>0</v>
      </c>
      <c r="V659" s="2">
        <f t="shared" si="646"/>
        <v>0</v>
      </c>
      <c r="W659" s="2">
        <f t="shared" si="646"/>
        <v>0</v>
      </c>
      <c r="X659" s="2">
        <f t="shared" si="646"/>
        <v>0</v>
      </c>
      <c r="Y659" s="2">
        <f>SUM(J659:X659)-I659</f>
        <v>0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 x14ac:dyDescent="0.2">
      <c r="A660" s="1">
        <f>A659+1</f>
        <v>627</v>
      </c>
      <c r="B660" s="1"/>
      <c r="C660" s="1"/>
      <c r="D660" s="1"/>
      <c r="E660" s="1"/>
      <c r="F660" s="1"/>
      <c r="G660" s="166"/>
      <c r="H660" s="11"/>
      <c r="I660" s="2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 x14ac:dyDescent="0.2">
      <c r="A661" s="1">
        <f>A660+1</f>
        <v>628</v>
      </c>
      <c r="B661" s="1"/>
      <c r="C661" s="1"/>
      <c r="D661" s="1" t="s">
        <v>33</v>
      </c>
      <c r="E661" s="1"/>
      <c r="G661" s="166"/>
      <c r="H661" s="11"/>
      <c r="I661" s="2">
        <f>'O and M Class.'!G$169</f>
        <v>105607335.50704698</v>
      </c>
      <c r="J661" s="2">
        <f t="shared" ref="J661:X661" si="647">+J169+J333+J497</f>
        <v>61780895.105051398</v>
      </c>
      <c r="K661" s="2">
        <f t="shared" si="647"/>
        <v>37735771.089562044</v>
      </c>
      <c r="L661" s="2">
        <f t="shared" si="647"/>
        <v>1348224.9520130139</v>
      </c>
      <c r="M661" s="2">
        <f t="shared" si="647"/>
        <v>2494424.9598397431</v>
      </c>
      <c r="N661" s="2">
        <f t="shared" si="647"/>
        <v>2248019.4005807894</v>
      </c>
      <c r="O661" s="2">
        <f t="shared" si="647"/>
        <v>0</v>
      </c>
      <c r="P661" s="2">
        <f t="shared" si="647"/>
        <v>0</v>
      </c>
      <c r="Q661" s="2">
        <f t="shared" si="647"/>
        <v>0</v>
      </c>
      <c r="R661" s="2">
        <f t="shared" si="647"/>
        <v>0</v>
      </c>
      <c r="S661" s="2">
        <f t="shared" si="647"/>
        <v>0</v>
      </c>
      <c r="T661" s="2">
        <f t="shared" si="647"/>
        <v>0</v>
      </c>
      <c r="U661" s="2">
        <f t="shared" si="647"/>
        <v>0</v>
      </c>
      <c r="V661" s="2">
        <f t="shared" si="647"/>
        <v>0</v>
      </c>
      <c r="W661" s="2">
        <f t="shared" si="647"/>
        <v>0</v>
      </c>
      <c r="X661" s="2">
        <f t="shared" si="647"/>
        <v>0</v>
      </c>
      <c r="Y661" s="2">
        <f>SUM(J661:X661)-I661</f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 x14ac:dyDescent="0.2">
      <c r="A662" s="1"/>
      <c r="B662" s="1"/>
      <c r="C662" s="1"/>
      <c r="D662" s="1"/>
      <c r="E662" s="1"/>
      <c r="F662" s="10"/>
      <c r="G662" s="166"/>
      <c r="H662" s="11"/>
      <c r="I662" s="2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 x14ac:dyDescent="0.2">
      <c r="A663" s="1"/>
      <c r="B663" s="1"/>
      <c r="C663" s="1"/>
      <c r="D663" s="1"/>
      <c r="E663" s="1"/>
      <c r="F663" s="10"/>
      <c r="G663" s="166"/>
      <c r="H663" s="11"/>
      <c r="I663" s="2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 x14ac:dyDescent="0.2">
      <c r="I664" s="130">
        <f>COUNTIFS(I6:I661,"&gt;0",G6:G661,"&lt;99")</f>
        <v>92</v>
      </c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PHR-3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1029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1.44140625" style="149" customWidth="1"/>
    <col min="8" max="8" width="34.77734375" style="129" bestFit="1" customWidth="1"/>
    <col min="9" max="23" width="14.77734375" style="129" customWidth="1"/>
    <col min="24" max="31" width="12.77734375" style="129" customWidth="1"/>
    <col min="32" max="16384" width="11.44140625" style="129"/>
  </cols>
  <sheetData>
    <row r="1" spans="1:139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7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14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14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 x14ac:dyDescent="0.2">
      <c r="A4" s="44"/>
      <c r="B4" s="44"/>
      <c r="C4" s="44"/>
      <c r="D4" s="44"/>
      <c r="E4" s="44"/>
      <c r="F4" s="44"/>
      <c r="G4" s="147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 x14ac:dyDescent="0.2">
      <c r="A5" s="44" t="s">
        <v>46</v>
      </c>
      <c r="B5" s="42"/>
      <c r="C5" s="42"/>
      <c r="D5" s="42"/>
      <c r="E5" s="42"/>
      <c r="F5" s="42"/>
      <c r="G5" s="147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 x14ac:dyDescent="0.2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 x14ac:dyDescent="0.2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 x14ac:dyDescent="0.2">
      <c r="A8" s="44"/>
      <c r="B8" s="44"/>
      <c r="C8" s="44"/>
      <c r="D8" s="44"/>
      <c r="E8" s="44"/>
      <c r="F8" s="45"/>
      <c r="G8" s="128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 x14ac:dyDescent="0.2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139" x14ac:dyDescent="0.2">
      <c r="A10" s="131" t="s">
        <v>290</v>
      </c>
      <c r="B10" s="44"/>
      <c r="C10" s="131" t="s">
        <v>288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545</v>
      </c>
      <c r="L10" s="3" t="s">
        <v>545</v>
      </c>
      <c r="M10" s="68" t="s">
        <v>546</v>
      </c>
      <c r="N10" s="68" t="s">
        <v>546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 x14ac:dyDescent="0.2">
      <c r="A11" s="132" t="s">
        <v>289</v>
      </c>
      <c r="B11" s="133"/>
      <c r="C11" s="132" t="s">
        <v>289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467</v>
      </c>
      <c r="K11" s="68" t="s">
        <v>547</v>
      </c>
      <c r="L11" s="68" t="s">
        <v>548</v>
      </c>
      <c r="M11" s="68" t="s">
        <v>547</v>
      </c>
      <c r="N11" s="68" t="s">
        <v>548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 x14ac:dyDescent="0.2">
      <c r="A12" s="44">
        <v>1</v>
      </c>
      <c r="B12" s="44"/>
      <c r="C12" s="44"/>
      <c r="D12" s="44" t="s">
        <v>322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 x14ac:dyDescent="0.2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43">
        <v>99</v>
      </c>
      <c r="H14" s="135" t="str">
        <f>VLOOKUP($G14,alloc,3)</f>
        <v>-</v>
      </c>
      <c r="I14" s="42">
        <f>'DepExp. Class.'!J$14</f>
        <v>0</v>
      </c>
      <c r="J14" s="135">
        <f>$I14*VLOOKUP($G14,alloc,6)</f>
        <v>0</v>
      </c>
      <c r="K14" s="135">
        <f>$I14*VLOOKUP($G14,alloc,7)</f>
        <v>0</v>
      </c>
      <c r="L14" s="135">
        <f>$I14*VLOOKUP($G14,alloc,8)</f>
        <v>0</v>
      </c>
      <c r="M14" s="135">
        <f>$I14*VLOOKUP($G14,alloc,9)</f>
        <v>0</v>
      </c>
      <c r="N14" s="135">
        <f>$I14*VLOOKUP($G14,alloc,10)</f>
        <v>0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43">
        <v>99</v>
      </c>
      <c r="H15" s="135" t="str">
        <f>VLOOKUP($G15,alloc,3)</f>
        <v>-</v>
      </c>
      <c r="I15" s="42">
        <f>'DepExp. Class.'!J$15</f>
        <v>0</v>
      </c>
      <c r="J15" s="135">
        <f>$I15*VLOOKUP($G15,alloc,6)</f>
        <v>0</v>
      </c>
      <c r="K15" s="135">
        <f>$I15*VLOOKUP($G15,alloc,7)</f>
        <v>0</v>
      </c>
      <c r="L15" s="135">
        <f>$I15*VLOOKUP($G15,alloc,8)</f>
        <v>0</v>
      </c>
      <c r="M15" s="135">
        <f>$I15*VLOOKUP($G15,alloc,9)</f>
        <v>0</v>
      </c>
      <c r="N15" s="135">
        <f>$I15*VLOOKUP($G15,alloc,10)</f>
        <v>0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43">
        <v>99</v>
      </c>
      <c r="H16" s="135" t="str">
        <f>VLOOKUP($G16,alloc,3)</f>
        <v>-</v>
      </c>
      <c r="I16" s="42">
        <f>'DepExp.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 x14ac:dyDescent="0.2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 x14ac:dyDescent="0.2">
      <c r="A18" s="44">
        <f t="shared" si="0"/>
        <v>7</v>
      </c>
      <c r="B18" s="44"/>
      <c r="C18" s="44"/>
      <c r="D18" s="44" t="s">
        <v>325</v>
      </c>
      <c r="E18" s="44"/>
      <c r="G18" s="43"/>
      <c r="H18" s="44"/>
      <c r="I18" s="42">
        <f>'DepExp. Class.'!J$18</f>
        <v>0</v>
      </c>
      <c r="J18" s="135">
        <f>SUM(J13:J16)</f>
        <v>0</v>
      </c>
      <c r="K18" s="135">
        <f t="shared" ref="K18:X18" si="1">SUM(K13:K16)</f>
        <v>0</v>
      </c>
      <c r="L18" s="135">
        <f t="shared" si="1"/>
        <v>0</v>
      </c>
      <c r="M18" s="135">
        <f t="shared" si="1"/>
        <v>0</v>
      </c>
      <c r="N18" s="135">
        <f t="shared" si="1"/>
        <v>0</v>
      </c>
      <c r="O18" s="135">
        <f t="shared" si="1"/>
        <v>0</v>
      </c>
      <c r="P18" s="135">
        <f t="shared" si="1"/>
        <v>0</v>
      </c>
      <c r="Q18" s="135">
        <f t="shared" si="1"/>
        <v>0</v>
      </c>
      <c r="R18" s="135">
        <f t="shared" si="1"/>
        <v>0</v>
      </c>
      <c r="S18" s="135">
        <f t="shared" si="1"/>
        <v>0</v>
      </c>
      <c r="T18" s="135">
        <f t="shared" si="1"/>
        <v>0</v>
      </c>
      <c r="U18" s="135">
        <f t="shared" si="1"/>
        <v>0</v>
      </c>
      <c r="V18" s="135">
        <f t="shared" si="1"/>
        <v>0</v>
      </c>
      <c r="W18" s="135">
        <f t="shared" si="1"/>
        <v>0</v>
      </c>
      <c r="X18" s="135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 x14ac:dyDescent="0.2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 x14ac:dyDescent="0.2">
      <c r="A20" s="44">
        <f t="shared" si="0"/>
        <v>9</v>
      </c>
      <c r="B20" s="44"/>
      <c r="C20" s="44"/>
      <c r="D20" s="44" t="s">
        <v>334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 x14ac:dyDescent="0.2">
      <c r="A21" s="44">
        <f t="shared" si="0"/>
        <v>10</v>
      </c>
      <c r="B21" s="44"/>
      <c r="C21" s="44"/>
      <c r="D21" s="44"/>
      <c r="E21" s="44"/>
      <c r="G21" s="43">
        <v>99</v>
      </c>
      <c r="H21" s="135" t="str">
        <f t="shared" ref="H21:H28" si="2">VLOOKUP($G21,alloc,3)</f>
        <v>-</v>
      </c>
      <c r="I21" s="42">
        <f>'DepExp. Class.'!J$21</f>
        <v>0</v>
      </c>
      <c r="J21" s="135">
        <f t="shared" ref="J21:J28" si="3">$I21*VLOOKUP($G21,alloc,6)</f>
        <v>0</v>
      </c>
      <c r="K21" s="135">
        <f t="shared" ref="K21:K28" si="4">$I21*VLOOKUP($G21,alloc,7)</f>
        <v>0</v>
      </c>
      <c r="L21" s="135">
        <f t="shared" ref="L21:L28" si="5">$I21*VLOOKUP($G21,alloc,8)</f>
        <v>0</v>
      </c>
      <c r="M21" s="135">
        <f t="shared" ref="M21:M28" si="6">$I21*VLOOKUP($G21,alloc,9)</f>
        <v>0</v>
      </c>
      <c r="N21" s="135">
        <f t="shared" ref="N21:N28" si="7">$I21*VLOOKUP($G21,alloc,10)</f>
        <v>0</v>
      </c>
      <c r="O21" s="135">
        <f t="shared" ref="O21:O28" si="8">$I21*VLOOKUP($G21,alloc,11)</f>
        <v>0</v>
      </c>
      <c r="P21" s="135">
        <f t="shared" ref="P21:P28" si="9">$I21*VLOOKUP($G21,alloc,12)</f>
        <v>0</v>
      </c>
      <c r="Q21" s="135">
        <f t="shared" ref="Q21:Q28" si="10">$I21*VLOOKUP($G21,alloc,13)</f>
        <v>0</v>
      </c>
      <c r="R21" s="135">
        <f t="shared" ref="R21:R28" si="11">$I21*VLOOKUP($G21,alloc,14)</f>
        <v>0</v>
      </c>
      <c r="S21" s="135">
        <f t="shared" ref="S21:S28" si="12">$I21*VLOOKUP($G21,alloc,15)</f>
        <v>0</v>
      </c>
      <c r="T21" s="135">
        <f t="shared" ref="T21:T28" si="13">$I21*VLOOKUP($G21,alloc,16)</f>
        <v>0</v>
      </c>
      <c r="U21" s="135">
        <f t="shared" ref="U21:U28" si="14">$I21*VLOOKUP($G21,alloc,17)</f>
        <v>0</v>
      </c>
      <c r="V21" s="135">
        <f t="shared" ref="V21:V28" si="15">$I21*VLOOKUP($G21,alloc,18)</f>
        <v>0</v>
      </c>
      <c r="W21" s="135">
        <f t="shared" ref="W21:W28" si="16">$I21*VLOOKUP($G21,alloc,19)</f>
        <v>0</v>
      </c>
      <c r="X21" s="135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43">
        <v>99</v>
      </c>
      <c r="H22" s="135" t="str">
        <f t="shared" si="2"/>
        <v>-</v>
      </c>
      <c r="I22" s="42">
        <f>'DepExp. Class.'!J$22</f>
        <v>0</v>
      </c>
      <c r="J22" s="135">
        <f t="shared" si="3"/>
        <v>0</v>
      </c>
      <c r="K22" s="135">
        <f t="shared" si="4"/>
        <v>0</v>
      </c>
      <c r="L22" s="135">
        <f t="shared" si="5"/>
        <v>0</v>
      </c>
      <c r="M22" s="135">
        <f t="shared" si="6"/>
        <v>0</v>
      </c>
      <c r="N22" s="135">
        <f t="shared" si="7"/>
        <v>0</v>
      </c>
      <c r="O22" s="135">
        <f t="shared" si="8"/>
        <v>0</v>
      </c>
      <c r="P22" s="135">
        <f t="shared" si="9"/>
        <v>0</v>
      </c>
      <c r="Q22" s="135">
        <f t="shared" si="10"/>
        <v>0</v>
      </c>
      <c r="R22" s="135">
        <f t="shared" si="11"/>
        <v>0</v>
      </c>
      <c r="S22" s="135">
        <f t="shared" si="12"/>
        <v>0</v>
      </c>
      <c r="T22" s="135">
        <f t="shared" si="13"/>
        <v>0</v>
      </c>
      <c r="U22" s="135">
        <f t="shared" si="14"/>
        <v>0</v>
      </c>
      <c r="V22" s="135">
        <f t="shared" si="15"/>
        <v>0</v>
      </c>
      <c r="W22" s="135">
        <f t="shared" si="16"/>
        <v>0</v>
      </c>
      <c r="X22" s="135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43">
        <v>99</v>
      </c>
      <c r="H23" s="135" t="str">
        <f t="shared" si="2"/>
        <v>-</v>
      </c>
      <c r="I23" s="42">
        <f>'DepExp.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43">
        <v>99</v>
      </c>
      <c r="H24" s="135" t="str">
        <f t="shared" si="2"/>
        <v>-</v>
      </c>
      <c r="I24" s="42">
        <f>'DepExp.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43">
        <v>99</v>
      </c>
      <c r="H25" s="135" t="str">
        <f t="shared" si="2"/>
        <v>-</v>
      </c>
      <c r="I25" s="42">
        <f>'DepExp.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43">
        <v>99</v>
      </c>
      <c r="H26" s="135" t="str">
        <f t="shared" si="2"/>
        <v>-</v>
      </c>
      <c r="I26" s="42">
        <f>'DepExp.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43">
        <v>99</v>
      </c>
      <c r="H27" s="135" t="str">
        <f t="shared" si="2"/>
        <v>-</v>
      </c>
      <c r="I27" s="42">
        <f>'DepExp.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43">
        <v>99</v>
      </c>
      <c r="H28" s="135" t="str">
        <f t="shared" si="2"/>
        <v>-</v>
      </c>
      <c r="I28" s="42">
        <f>'DepExp.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 x14ac:dyDescent="0.2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 x14ac:dyDescent="0.2">
      <c r="A30" s="44">
        <f t="shared" si="0"/>
        <v>19</v>
      </c>
      <c r="B30" s="44"/>
      <c r="C30" s="44"/>
      <c r="D30" s="44" t="s">
        <v>333</v>
      </c>
      <c r="E30" s="44"/>
      <c r="G30" s="43"/>
      <c r="H30" s="135"/>
      <c r="I30" s="42">
        <f>'DepExp. Class.'!J$30</f>
        <v>0</v>
      </c>
      <c r="J30" s="135">
        <f>SUM(J21:J28)</f>
        <v>0</v>
      </c>
      <c r="K30" s="135">
        <f t="shared" ref="K30:P30" si="19">SUM(K21:K28)</f>
        <v>0</v>
      </c>
      <c r="L30" s="135">
        <f t="shared" si="19"/>
        <v>0</v>
      </c>
      <c r="M30" s="135">
        <f t="shared" si="19"/>
        <v>0</v>
      </c>
      <c r="N30" s="135">
        <f t="shared" si="19"/>
        <v>0</v>
      </c>
      <c r="O30" s="135">
        <f t="shared" si="19"/>
        <v>0</v>
      </c>
      <c r="P30" s="135">
        <f t="shared" si="19"/>
        <v>0</v>
      </c>
      <c r="Q30" s="135">
        <f t="shared" ref="Q30:X30" si="20">SUM(Q21:Q28)</f>
        <v>0</v>
      </c>
      <c r="R30" s="135">
        <f t="shared" si="20"/>
        <v>0</v>
      </c>
      <c r="S30" s="135">
        <f t="shared" si="20"/>
        <v>0</v>
      </c>
      <c r="T30" s="135">
        <f t="shared" si="20"/>
        <v>0</v>
      </c>
      <c r="U30" s="135">
        <f t="shared" si="20"/>
        <v>0</v>
      </c>
      <c r="V30" s="135">
        <f t="shared" si="20"/>
        <v>0</v>
      </c>
      <c r="W30" s="135">
        <f t="shared" si="20"/>
        <v>0</v>
      </c>
      <c r="X30" s="135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 x14ac:dyDescent="0.2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 x14ac:dyDescent="0.2">
      <c r="A32" s="44">
        <f t="shared" si="0"/>
        <v>21</v>
      </c>
      <c r="B32" s="44"/>
      <c r="C32" s="44"/>
      <c r="D32" s="44" t="s">
        <v>346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 x14ac:dyDescent="0.2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43">
        <v>99</v>
      </c>
      <c r="H34" s="135" t="str">
        <f t="shared" ref="H34:H50" si="21">VLOOKUP($G34,alloc,3)</f>
        <v>-</v>
      </c>
      <c r="I34" s="42">
        <f>'DepExp. Class.'!J$34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43">
        <v>99</v>
      </c>
      <c r="H35" s="135" t="str">
        <f t="shared" si="21"/>
        <v>-</v>
      </c>
      <c r="I35" s="42">
        <f>'DepExp. Class.'!J$35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43">
        <v>99</v>
      </c>
      <c r="H36" s="135" t="str">
        <f t="shared" si="21"/>
        <v>-</v>
      </c>
      <c r="I36" s="42">
        <f>'DepExp. Class.'!J$36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43">
        <v>99</v>
      </c>
      <c r="H37" s="135" t="str">
        <f t="shared" si="21"/>
        <v>-</v>
      </c>
      <c r="I37" s="42">
        <f>'DepExp. Class.'!J$37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43">
        <v>99</v>
      </c>
      <c r="H38" s="135" t="str">
        <f t="shared" si="21"/>
        <v>-</v>
      </c>
      <c r="I38" s="42">
        <f>'DepExp. Class.'!J$38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43">
        <v>99</v>
      </c>
      <c r="H39" s="135" t="str">
        <f t="shared" si="21"/>
        <v>-</v>
      </c>
      <c r="I39" s="42">
        <f>'DepExp. Class.'!J$39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43">
        <v>99</v>
      </c>
      <c r="H40" s="135" t="str">
        <f t="shared" si="21"/>
        <v>-</v>
      </c>
      <c r="I40" s="42">
        <f>'DepExp. Class.'!J$40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43">
        <v>99</v>
      </c>
      <c r="H41" s="135" t="str">
        <f t="shared" si="21"/>
        <v>-</v>
      </c>
      <c r="I41" s="42">
        <f>'DepExp. Class.'!J$41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43">
        <v>99</v>
      </c>
      <c r="H42" s="135" t="str">
        <f t="shared" si="21"/>
        <v>-</v>
      </c>
      <c r="I42" s="42">
        <f>'DepExp. Class.'!J$42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43">
        <v>99</v>
      </c>
      <c r="H43" s="135" t="str">
        <f t="shared" si="21"/>
        <v>-</v>
      </c>
      <c r="I43" s="42">
        <f>'DepExp. Class.'!J$43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43">
        <v>99</v>
      </c>
      <c r="H44" s="135" t="str">
        <f t="shared" si="21"/>
        <v>-</v>
      </c>
      <c r="I44" s="42">
        <f>'DepExp. Class.'!J$44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43">
        <v>99</v>
      </c>
      <c r="H45" s="135" t="str">
        <f t="shared" si="21"/>
        <v>-</v>
      </c>
      <c r="I45" s="42">
        <f>'DepExp. Class.'!J$45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43">
        <v>99</v>
      </c>
      <c r="H46" s="135" t="str">
        <f t="shared" si="21"/>
        <v>-</v>
      </c>
      <c r="I46" s="42">
        <f>'DepExp. Class.'!J$46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43">
        <v>99</v>
      </c>
      <c r="H47" s="135" t="str">
        <f t="shared" si="21"/>
        <v>-</v>
      </c>
      <c r="I47" s="42">
        <f>'DepExp. Class.'!J$47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43">
        <v>99</v>
      </c>
      <c r="H48" s="135" t="str">
        <f t="shared" si="21"/>
        <v>-</v>
      </c>
      <c r="I48" s="42">
        <f>'DepExp. Class.'!J$48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43">
        <v>99</v>
      </c>
      <c r="H49" s="135" t="str">
        <f t="shared" si="21"/>
        <v>-</v>
      </c>
      <c r="I49" s="42">
        <f>'DepExp. Class.'!J$49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43">
        <v>99</v>
      </c>
      <c r="H50" s="135" t="str">
        <f t="shared" si="21"/>
        <v>-</v>
      </c>
      <c r="I50" s="42">
        <f>'DepExp. Class.'!J$50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 x14ac:dyDescent="0.2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 x14ac:dyDescent="0.2">
      <c r="A52" s="44">
        <f t="shared" si="0"/>
        <v>41</v>
      </c>
      <c r="B52" s="44"/>
      <c r="C52" s="44"/>
      <c r="D52" s="44" t="s">
        <v>345</v>
      </c>
      <c r="E52" s="44"/>
      <c r="G52" s="43"/>
      <c r="H52" s="135"/>
      <c r="I52" s="42">
        <f>'DepExp. Class.'!J$52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 x14ac:dyDescent="0.2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 x14ac:dyDescent="0.2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 x14ac:dyDescent="0.2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 x14ac:dyDescent="0.2">
      <c r="A56" s="44">
        <f t="shared" si="0"/>
        <v>45</v>
      </c>
      <c r="B56" s="44"/>
      <c r="C56" s="136">
        <v>36510</v>
      </c>
      <c r="E56" s="44" t="s">
        <v>115</v>
      </c>
      <c r="G56" s="43">
        <v>99</v>
      </c>
      <c r="H56" s="135" t="str">
        <f t="shared" ref="H56:H63" si="39">VLOOKUP($G56,alloc,3)</f>
        <v>-</v>
      </c>
      <c r="I56" s="42">
        <f>'DepExp. Class.'!J$56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 x14ac:dyDescent="0.2">
      <c r="A57" s="44">
        <f t="shared" si="0"/>
        <v>46</v>
      </c>
      <c r="B57" s="44"/>
      <c r="C57" s="136">
        <v>36520</v>
      </c>
      <c r="E57" s="44" t="s">
        <v>137</v>
      </c>
      <c r="G57" s="43">
        <v>99</v>
      </c>
      <c r="H57" s="135" t="str">
        <f t="shared" si="39"/>
        <v>-</v>
      </c>
      <c r="I57" s="42">
        <f>'DepExp. Class.'!J$57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 x14ac:dyDescent="0.2">
      <c r="A58" s="44">
        <f t="shared" si="0"/>
        <v>47</v>
      </c>
      <c r="B58" s="44"/>
      <c r="C58" s="136">
        <v>36602</v>
      </c>
      <c r="E58" s="137" t="s">
        <v>139</v>
      </c>
      <c r="G58" s="43">
        <v>99</v>
      </c>
      <c r="H58" s="135" t="str">
        <f t="shared" si="39"/>
        <v>-</v>
      </c>
      <c r="I58" s="42">
        <f>'DepExp. Class.'!J$58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 x14ac:dyDescent="0.2">
      <c r="A59" s="44">
        <f t="shared" si="0"/>
        <v>48</v>
      </c>
      <c r="B59" s="44"/>
      <c r="C59" s="136">
        <v>36603</v>
      </c>
      <c r="E59" s="137" t="s">
        <v>270</v>
      </c>
      <c r="G59" s="43">
        <v>99</v>
      </c>
      <c r="H59" s="135" t="str">
        <f t="shared" si="39"/>
        <v>-</v>
      </c>
      <c r="I59" s="42">
        <f>'DepExp. Class.'!J$59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 x14ac:dyDescent="0.2">
      <c r="A60" s="44">
        <f t="shared" si="0"/>
        <v>49</v>
      </c>
      <c r="B60" s="44"/>
      <c r="C60" s="136">
        <v>36700</v>
      </c>
      <c r="E60" s="137" t="s">
        <v>271</v>
      </c>
      <c r="G60" s="43">
        <v>99</v>
      </c>
      <c r="H60" s="135" t="str">
        <f t="shared" si="39"/>
        <v>-</v>
      </c>
      <c r="I60" s="42">
        <f>'DepExp. Class.'!J$60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 x14ac:dyDescent="0.2">
      <c r="A61" s="44">
        <f t="shared" si="0"/>
        <v>50</v>
      </c>
      <c r="B61" s="44"/>
      <c r="C61" s="136">
        <v>36701</v>
      </c>
      <c r="E61" s="137" t="s">
        <v>272</v>
      </c>
      <c r="G61" s="43">
        <v>99</v>
      </c>
      <c r="H61" s="135" t="str">
        <f t="shared" si="39"/>
        <v>-</v>
      </c>
      <c r="I61" s="42">
        <f>'DepExp. Class.'!J$61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 x14ac:dyDescent="0.2">
      <c r="A62" s="44">
        <f t="shared" si="0"/>
        <v>51</v>
      </c>
      <c r="B62" s="44"/>
      <c r="C62" s="136">
        <v>36900</v>
      </c>
      <c r="E62" s="137" t="s">
        <v>273</v>
      </c>
      <c r="G62" s="43">
        <v>99</v>
      </c>
      <c r="H62" s="135" t="str">
        <f t="shared" si="39"/>
        <v>-</v>
      </c>
      <c r="I62" s="42">
        <f>'DepExp. Class.'!J$62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 x14ac:dyDescent="0.2">
      <c r="A63" s="44">
        <f t="shared" si="0"/>
        <v>52</v>
      </c>
      <c r="B63" s="44"/>
      <c r="C63" s="136">
        <v>36901</v>
      </c>
      <c r="E63" s="137" t="s">
        <v>273</v>
      </c>
      <c r="G63" s="43">
        <v>99</v>
      </c>
      <c r="H63" s="135" t="str">
        <f t="shared" si="39"/>
        <v>-</v>
      </c>
      <c r="I63" s="42">
        <f>'DepExp. Class.'!J$63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 x14ac:dyDescent="0.2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 x14ac:dyDescent="0.2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'DepExp. Class.'!J$65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 x14ac:dyDescent="0.2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 x14ac:dyDescent="0.2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 x14ac:dyDescent="0.2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 x14ac:dyDescent="0.2">
      <c r="A69" s="44">
        <f t="shared" si="0"/>
        <v>58</v>
      </c>
      <c r="B69" s="44"/>
      <c r="C69" s="136">
        <v>37400</v>
      </c>
      <c r="E69" s="137" t="s">
        <v>115</v>
      </c>
      <c r="G69" s="43">
        <v>2</v>
      </c>
      <c r="H69" s="135" t="str">
        <f t="shared" ref="H69:H89" si="57">VLOOKUP($G69,alloc,3)</f>
        <v>Bills</v>
      </c>
      <c r="I69" s="42">
        <f>'DepExp. Class.'!J$69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 x14ac:dyDescent="0.2">
      <c r="A70" s="44">
        <f t="shared" si="0"/>
        <v>59</v>
      </c>
      <c r="B70" s="44"/>
      <c r="C70" s="136">
        <v>37401</v>
      </c>
      <c r="E70" s="137" t="s">
        <v>274</v>
      </c>
      <c r="G70" s="43">
        <v>2</v>
      </c>
      <c r="H70" s="135" t="str">
        <f t="shared" si="57"/>
        <v>Bills</v>
      </c>
      <c r="I70" s="42">
        <f>'DepExp. Class.'!J$70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 x14ac:dyDescent="0.2">
      <c r="A71" s="44">
        <f t="shared" si="0"/>
        <v>60</v>
      </c>
      <c r="B71" s="44"/>
      <c r="C71" s="136">
        <v>37402</v>
      </c>
      <c r="E71" s="137" t="s">
        <v>275</v>
      </c>
      <c r="G71" s="43">
        <v>2</v>
      </c>
      <c r="H71" s="135" t="str">
        <f t="shared" si="57"/>
        <v>Bills</v>
      </c>
      <c r="I71" s="42">
        <f>'DepExp. Class.'!J$71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 x14ac:dyDescent="0.2">
      <c r="A72" s="44">
        <f t="shared" si="0"/>
        <v>61</v>
      </c>
      <c r="B72" s="44"/>
      <c r="C72" s="136">
        <v>37403</v>
      </c>
      <c r="E72" s="137" t="s">
        <v>276</v>
      </c>
      <c r="G72" s="43">
        <v>2</v>
      </c>
      <c r="H72" s="135" t="str">
        <f t="shared" si="57"/>
        <v>Bills</v>
      </c>
      <c r="I72" s="42">
        <f>'DepExp. Class.'!J$72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 x14ac:dyDescent="0.2">
      <c r="A73" s="44">
        <f t="shared" si="0"/>
        <v>62</v>
      </c>
      <c r="B73" s="44"/>
      <c r="C73" s="136">
        <v>37500</v>
      </c>
      <c r="E73" s="137" t="s">
        <v>139</v>
      </c>
      <c r="G73" s="43">
        <v>2</v>
      </c>
      <c r="H73" s="135" t="str">
        <f t="shared" si="57"/>
        <v>Bills</v>
      </c>
      <c r="I73" s="42">
        <f>'DepExp. Class.'!J$73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 x14ac:dyDescent="0.2">
      <c r="A74" s="44">
        <f t="shared" si="0"/>
        <v>63</v>
      </c>
      <c r="B74" s="44"/>
      <c r="C74" s="136">
        <v>37501</v>
      </c>
      <c r="E74" s="137" t="s">
        <v>277</v>
      </c>
      <c r="G74" s="43">
        <v>2</v>
      </c>
      <c r="H74" s="135" t="str">
        <f t="shared" si="57"/>
        <v>Bills</v>
      </c>
      <c r="I74" s="42">
        <f>'DepExp. Class.'!J$74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 x14ac:dyDescent="0.2">
      <c r="A75" s="44">
        <f t="shared" si="0"/>
        <v>64</v>
      </c>
      <c r="B75" s="44"/>
      <c r="C75" s="136">
        <v>37502</v>
      </c>
      <c r="E75" s="137" t="s">
        <v>275</v>
      </c>
      <c r="G75" s="43">
        <v>2</v>
      </c>
      <c r="H75" s="135" t="str">
        <f t="shared" si="57"/>
        <v>Bills</v>
      </c>
      <c r="I75" s="42">
        <f>'DepExp. Class.'!J$75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 x14ac:dyDescent="0.2">
      <c r="A76" s="44">
        <f t="shared" si="0"/>
        <v>65</v>
      </c>
      <c r="B76" s="44"/>
      <c r="C76" s="136">
        <v>37503</v>
      </c>
      <c r="E76" s="137" t="s">
        <v>278</v>
      </c>
      <c r="G76" s="43">
        <v>2</v>
      </c>
      <c r="H76" s="135" t="str">
        <f t="shared" si="57"/>
        <v>Bills</v>
      </c>
      <c r="I76" s="42">
        <f>'DepExp. Class.'!J$76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 x14ac:dyDescent="0.2">
      <c r="A77" s="44">
        <f t="shared" ref="A77:A140" si="74">A76+1</f>
        <v>66</v>
      </c>
      <c r="B77" s="44"/>
      <c r="C77" s="136">
        <v>37600</v>
      </c>
      <c r="E77" s="137" t="s">
        <v>271</v>
      </c>
      <c r="G77" s="43">
        <v>2</v>
      </c>
      <c r="H77" s="135" t="str">
        <f t="shared" si="57"/>
        <v>Bills</v>
      </c>
      <c r="I77" s="42">
        <f>'DepExp. Class.'!J$77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 x14ac:dyDescent="0.2">
      <c r="A78" s="44">
        <f t="shared" si="74"/>
        <v>67</v>
      </c>
      <c r="B78" s="44"/>
      <c r="C78" s="136">
        <v>37601</v>
      </c>
      <c r="E78" s="137" t="s">
        <v>272</v>
      </c>
      <c r="G78" s="43">
        <v>2</v>
      </c>
      <c r="H78" s="135" t="str">
        <f t="shared" si="57"/>
        <v>Bills</v>
      </c>
      <c r="I78" s="42">
        <f>'DepExp. Class.'!J$78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 x14ac:dyDescent="0.2">
      <c r="A79" s="44">
        <f t="shared" si="74"/>
        <v>68</v>
      </c>
      <c r="B79" s="44"/>
      <c r="C79" s="136">
        <v>37602</v>
      </c>
      <c r="E79" s="137" t="s">
        <v>279</v>
      </c>
      <c r="G79" s="43">
        <v>2</v>
      </c>
      <c r="H79" s="135" t="str">
        <f t="shared" si="57"/>
        <v>Bills</v>
      </c>
      <c r="I79" s="42">
        <f>'DepExp. Class.'!J$79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 x14ac:dyDescent="0.2">
      <c r="A80" s="44">
        <f t="shared" si="74"/>
        <v>69</v>
      </c>
      <c r="B80" s="44"/>
      <c r="C80" s="136">
        <v>37800</v>
      </c>
      <c r="E80" s="137" t="s">
        <v>280</v>
      </c>
      <c r="G80" s="43">
        <v>2</v>
      </c>
      <c r="H80" s="135" t="str">
        <f t="shared" si="57"/>
        <v>Bills</v>
      </c>
      <c r="I80" s="42">
        <f>'DepExp. Class.'!J$80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 x14ac:dyDescent="0.2">
      <c r="A81" s="44">
        <f t="shared" si="74"/>
        <v>70</v>
      </c>
      <c r="B81" s="44"/>
      <c r="C81" s="136">
        <v>37900</v>
      </c>
      <c r="E81" s="137" t="s">
        <v>281</v>
      </c>
      <c r="G81" s="43">
        <v>2</v>
      </c>
      <c r="H81" s="135" t="str">
        <f t="shared" si="57"/>
        <v>Bills</v>
      </c>
      <c r="I81" s="42">
        <f>'DepExp. Class.'!J$81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 x14ac:dyDescent="0.2">
      <c r="A82" s="44">
        <f t="shared" si="74"/>
        <v>71</v>
      </c>
      <c r="B82" s="44"/>
      <c r="C82" s="136">
        <v>37905</v>
      </c>
      <c r="E82" s="137" t="s">
        <v>282</v>
      </c>
      <c r="G82" s="43">
        <v>2</v>
      </c>
      <c r="H82" s="135" t="str">
        <f t="shared" si="57"/>
        <v>Bills</v>
      </c>
      <c r="I82" s="42">
        <f>'DepExp. Class.'!J$82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 x14ac:dyDescent="0.2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'DepExp. Class.'!J$83</f>
        <v>4817587.7995780176</v>
      </c>
      <c r="J83" s="135">
        <f t="shared" si="58"/>
        <v>4290217.6337516932</v>
      </c>
      <c r="K83" s="135">
        <f t="shared" si="59"/>
        <v>521911.33582128695</v>
      </c>
      <c r="L83" s="135">
        <f t="shared" si="60"/>
        <v>265.22649454068318</v>
      </c>
      <c r="M83" s="135">
        <f t="shared" si="61"/>
        <v>3316.5614515477891</v>
      </c>
      <c r="N83" s="135">
        <f t="shared" si="62"/>
        <v>1877.0420589488201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 x14ac:dyDescent="0.2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'DepExp. Class.'!J$84</f>
        <v>2741748.6403643494</v>
      </c>
      <c r="J84" s="135">
        <f t="shared" si="58"/>
        <v>1768787.684959098</v>
      </c>
      <c r="K84" s="135">
        <f t="shared" si="59"/>
        <v>907200.17914158828</v>
      </c>
      <c r="L84" s="135">
        <f t="shared" si="60"/>
        <v>3195.0986109827168</v>
      </c>
      <c r="M84" s="135">
        <f t="shared" si="61"/>
        <v>39953.553303302164</v>
      </c>
      <c r="N84" s="135">
        <f t="shared" si="62"/>
        <v>22612.124349377853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 x14ac:dyDescent="0.2">
      <c r="A85" s="44">
        <f t="shared" si="74"/>
        <v>74</v>
      </c>
      <c r="B85" s="44"/>
      <c r="C85" s="136">
        <v>38200</v>
      </c>
      <c r="E85" s="137" t="s">
        <v>283</v>
      </c>
      <c r="G85" s="43">
        <v>4</v>
      </c>
      <c r="H85" s="135" t="str">
        <f t="shared" si="57"/>
        <v>Meter Investment</v>
      </c>
      <c r="I85" s="42">
        <f>'DepExp. Class.'!J$85</f>
        <v>2232936.8224954186</v>
      </c>
      <c r="J85" s="135">
        <f t="shared" si="58"/>
        <v>1440537.288785429</v>
      </c>
      <c r="K85" s="135">
        <f t="shared" si="59"/>
        <v>738842.59685836686</v>
      </c>
      <c r="L85" s="135">
        <f t="shared" si="60"/>
        <v>2602.1544188745106</v>
      </c>
      <c r="M85" s="135">
        <f t="shared" si="61"/>
        <v>32539.000492992422</v>
      </c>
      <c r="N85" s="135">
        <f t="shared" si="62"/>
        <v>18415.781939755532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 x14ac:dyDescent="0.2">
      <c r="A86" s="44">
        <f t="shared" si="74"/>
        <v>75</v>
      </c>
      <c r="B86" s="44"/>
      <c r="C86" s="136">
        <v>38300</v>
      </c>
      <c r="E86" s="137" t="s">
        <v>284</v>
      </c>
      <c r="G86" s="43">
        <v>4</v>
      </c>
      <c r="H86" s="135" t="str">
        <f t="shared" si="57"/>
        <v>Meter Investment</v>
      </c>
      <c r="I86" s="42">
        <f>'DepExp. Class.'!J$86</f>
        <v>514355.19383525994</v>
      </c>
      <c r="J86" s="135">
        <f t="shared" si="58"/>
        <v>331826.60115394706</v>
      </c>
      <c r="K86" s="135">
        <f t="shared" si="59"/>
        <v>170191.79552788797</v>
      </c>
      <c r="L86" s="135">
        <f t="shared" si="60"/>
        <v>599.40416899646664</v>
      </c>
      <c r="M86" s="135">
        <f t="shared" si="61"/>
        <v>7495.3324864224069</v>
      </c>
      <c r="N86" s="135">
        <f t="shared" si="62"/>
        <v>4242.0604980059934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 x14ac:dyDescent="0.2">
      <c r="A87" s="44">
        <f t="shared" si="74"/>
        <v>76</v>
      </c>
      <c r="B87" s="44"/>
      <c r="C87" s="136">
        <v>38400</v>
      </c>
      <c r="E87" s="137" t="s">
        <v>285</v>
      </c>
      <c r="G87" s="43">
        <v>4</v>
      </c>
      <c r="H87" s="135" t="str">
        <f t="shared" si="57"/>
        <v>Meter Investment</v>
      </c>
      <c r="I87" s="42">
        <f>'DepExp. Class.'!J$87</f>
        <v>8806.6979691735396</v>
      </c>
      <c r="J87" s="135">
        <f t="shared" si="58"/>
        <v>5681.4759324393835</v>
      </c>
      <c r="K87" s="135">
        <f t="shared" si="59"/>
        <v>2913.9935943283208</v>
      </c>
      <c r="L87" s="135">
        <f t="shared" si="60"/>
        <v>10.262891365895383</v>
      </c>
      <c r="M87" s="135">
        <f t="shared" si="61"/>
        <v>128.3337471412768</v>
      </c>
      <c r="N87" s="135">
        <f t="shared" si="62"/>
        <v>72.631803898661602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 x14ac:dyDescent="0.2">
      <c r="A88" s="44">
        <f t="shared" si="74"/>
        <v>77</v>
      </c>
      <c r="B88" s="44"/>
      <c r="C88" s="136">
        <v>38500</v>
      </c>
      <c r="E88" s="137" t="s">
        <v>286</v>
      </c>
      <c r="G88" s="43">
        <v>2.2000000000000002</v>
      </c>
      <c r="H88" s="135" t="str">
        <f t="shared" si="57"/>
        <v>Non-Residential Bills</v>
      </c>
      <c r="I88" s="42">
        <f>'DepExp. Class.'!J$88</f>
        <v>112194.38079677284</v>
      </c>
      <c r="J88" s="135">
        <f t="shared" si="58"/>
        <v>0</v>
      </c>
      <c r="K88" s="135">
        <f t="shared" si="59"/>
        <v>111033.05220449198</v>
      </c>
      <c r="L88" s="135">
        <f t="shared" si="60"/>
        <v>56.425115135713369</v>
      </c>
      <c r="M88" s="135">
        <f t="shared" si="61"/>
        <v>705.57567064457669</v>
      </c>
      <c r="N88" s="135">
        <f t="shared" si="62"/>
        <v>399.32780650055963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 x14ac:dyDescent="0.2">
      <c r="A89" s="44">
        <f t="shared" si="74"/>
        <v>78</v>
      </c>
      <c r="B89" s="44"/>
      <c r="C89" s="136">
        <v>38600</v>
      </c>
      <c r="E89" s="137" t="s">
        <v>287</v>
      </c>
      <c r="G89" s="43">
        <v>99</v>
      </c>
      <c r="H89" s="135" t="str">
        <f t="shared" si="57"/>
        <v>-</v>
      </c>
      <c r="I89" s="42">
        <f>'DepExp. Class.'!J$89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 x14ac:dyDescent="0.2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 x14ac:dyDescent="0.2">
      <c r="A91" s="44">
        <f t="shared" si="74"/>
        <v>80</v>
      </c>
      <c r="B91" s="44"/>
      <c r="C91" s="44"/>
      <c r="D91" s="44" t="s">
        <v>66</v>
      </c>
      <c r="E91" s="44"/>
      <c r="G91" s="128"/>
      <c r="H91" s="44"/>
      <c r="I91" s="42">
        <f>'DepExp. Class.'!J$91</f>
        <v>10427629.535038995</v>
      </c>
      <c r="J91" s="135">
        <f>SUM(J69:J89)</f>
        <v>7837050.6845826069</v>
      </c>
      <c r="K91" s="135">
        <f t="shared" ref="K91:X91" si="75">SUM(K69:K89)</f>
        <v>2452092.9531479506</v>
      </c>
      <c r="L91" s="135">
        <f t="shared" si="75"/>
        <v>6728.5716998959861</v>
      </c>
      <c r="M91" s="135">
        <f t="shared" si="75"/>
        <v>84138.357152050652</v>
      </c>
      <c r="N91" s="135">
        <f t="shared" si="75"/>
        <v>47618.968456487426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 x14ac:dyDescent="0.2">
      <c r="A92" s="44">
        <f t="shared" si="74"/>
        <v>81</v>
      </c>
      <c r="B92" s="44"/>
      <c r="C92" s="44"/>
      <c r="D92" s="44"/>
      <c r="E92" s="44"/>
      <c r="G92" s="128"/>
      <c r="H92" s="44"/>
      <c r="I92" s="44"/>
      <c r="J92" s="44"/>
      <c r="K92" s="44"/>
      <c r="L92" s="44"/>
      <c r="M92" s="44"/>
      <c r="N92" s="131"/>
      <c r="O92" s="131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 x14ac:dyDescent="0.2">
      <c r="A93" s="44">
        <f t="shared" si="74"/>
        <v>82</v>
      </c>
      <c r="B93" s="44"/>
      <c r="C93" s="44"/>
      <c r="D93" s="44" t="s">
        <v>148</v>
      </c>
      <c r="E93" s="44"/>
      <c r="G93" s="128"/>
      <c r="H93" s="44"/>
      <c r="I93" s="44"/>
      <c r="J93" s="42"/>
      <c r="K93" s="131"/>
      <c r="L93" s="131"/>
      <c r="M93" s="131"/>
      <c r="N93" s="45"/>
      <c r="O93" s="45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44"/>
      <c r="AB93" s="44"/>
      <c r="AC93" s="44"/>
      <c r="AD93" s="44"/>
      <c r="AE93" s="44"/>
      <c r="AF93" s="44"/>
      <c r="AG93" s="44"/>
    </row>
    <row r="94" spans="1:33" x14ac:dyDescent="0.2">
      <c r="A94" s="44">
        <f t="shared" si="74"/>
        <v>83</v>
      </c>
      <c r="B94" s="44"/>
      <c r="C94" s="44"/>
      <c r="D94" s="44"/>
      <c r="E94" s="44"/>
      <c r="G94" s="130"/>
      <c r="H94" s="148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1"/>
      <c r="U94" s="131"/>
      <c r="V94" s="131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 x14ac:dyDescent="0.2">
      <c r="A95" s="44">
        <f t="shared" si="74"/>
        <v>84</v>
      </c>
      <c r="B95" s="44"/>
      <c r="C95" s="138">
        <v>38900</v>
      </c>
      <c r="E95" s="137" t="s">
        <v>115</v>
      </c>
      <c r="G95" s="43">
        <v>6.2</v>
      </c>
      <c r="H95" s="135" t="str">
        <f t="shared" ref="H95:H128" si="76">VLOOKUP($G95,alloc,3)</f>
        <v>P, S, T &amp; D Plant - Customer</v>
      </c>
      <c r="I95" s="42">
        <f>'DepExp. Class.'!J$95</f>
        <v>0</v>
      </c>
      <c r="J95" s="135">
        <f t="shared" ref="J95:J128" si="77">$I95*VLOOKUP($G95,alloc,6)</f>
        <v>0</v>
      </c>
      <c r="K95" s="135">
        <f t="shared" ref="K95:K128" si="78">$I95*VLOOKUP($G95,alloc,7)</f>
        <v>0</v>
      </c>
      <c r="L95" s="135">
        <f t="shared" ref="L95:L128" si="79">$I95*VLOOKUP($G95,alloc,8)</f>
        <v>0</v>
      </c>
      <c r="M95" s="135">
        <f t="shared" ref="M95:M128" si="80">$I95*VLOOKUP($G95,alloc,9)</f>
        <v>0</v>
      </c>
      <c r="N95" s="135">
        <f t="shared" ref="N95:N128" si="81">$I95*VLOOKUP($G95,alloc,10)</f>
        <v>0</v>
      </c>
      <c r="O95" s="135">
        <f t="shared" ref="O95:O128" si="82">$I95*VLOOKUP($G95,alloc,11)</f>
        <v>0</v>
      </c>
      <c r="P95" s="135">
        <f t="shared" ref="P95:P128" si="83">$I95*VLOOKUP($G95,alloc,12)</f>
        <v>0</v>
      </c>
      <c r="Q95" s="135">
        <f t="shared" ref="Q95:Q128" si="84">$I95*VLOOKUP($G95,alloc,13)</f>
        <v>0</v>
      </c>
      <c r="R95" s="135">
        <f t="shared" ref="R95:R128" si="85">$I95*VLOOKUP($G95,alloc,14)</f>
        <v>0</v>
      </c>
      <c r="S95" s="135">
        <f t="shared" ref="S95:S128" si="86">$I95*VLOOKUP($G95,alloc,15)</f>
        <v>0</v>
      </c>
      <c r="T95" s="135">
        <f t="shared" ref="T95:T128" si="87">$I95*VLOOKUP($G95,alloc,16)</f>
        <v>0</v>
      </c>
      <c r="U95" s="135">
        <f t="shared" ref="U95:U128" si="88">$I95*VLOOKUP($G95,alloc,17)</f>
        <v>0</v>
      </c>
      <c r="V95" s="135">
        <f t="shared" ref="V95:V128" si="89">$I95*VLOOKUP($G95,alloc,18)</f>
        <v>0</v>
      </c>
      <c r="W95" s="135">
        <f t="shared" ref="W95:W128" si="90">$I95*VLOOKUP($G95,alloc,19)</f>
        <v>0</v>
      </c>
      <c r="X95" s="135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 x14ac:dyDescent="0.2">
      <c r="A96" s="44">
        <f t="shared" si="74"/>
        <v>85</v>
      </c>
      <c r="B96" s="44"/>
      <c r="C96" s="138">
        <v>39000</v>
      </c>
      <c r="E96" s="137" t="s">
        <v>291</v>
      </c>
      <c r="G96" s="43">
        <v>6.2</v>
      </c>
      <c r="H96" s="135" t="str">
        <f t="shared" si="76"/>
        <v>P, S, T &amp; D Plant - Customer</v>
      </c>
      <c r="I96" s="42">
        <f>'DepExp. Class.'!J$96</f>
        <v>94938.574748463798</v>
      </c>
      <c r="J96" s="135">
        <f t="shared" si="77"/>
        <v>73278.291338451425</v>
      </c>
      <c r="K96" s="135">
        <f t="shared" si="78"/>
        <v>20642.212084282408</v>
      </c>
      <c r="L96" s="135">
        <f t="shared" si="79"/>
        <v>49.464718385914338</v>
      </c>
      <c r="M96" s="135">
        <f t="shared" si="80"/>
        <v>618.53842503365217</v>
      </c>
      <c r="N96" s="135">
        <f t="shared" si="81"/>
        <v>350.06818231041524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 x14ac:dyDescent="0.2">
      <c r="A97" s="44">
        <f t="shared" si="74"/>
        <v>86</v>
      </c>
      <c r="B97" s="44"/>
      <c r="C97" s="138">
        <v>39001</v>
      </c>
      <c r="E97" s="137" t="s">
        <v>139</v>
      </c>
      <c r="G97" s="43">
        <v>6.2</v>
      </c>
      <c r="H97" s="135" t="str">
        <f t="shared" si="76"/>
        <v>P, S, T &amp; D Plant - Customer</v>
      </c>
      <c r="I97" s="42">
        <f>'DepExp. Class.'!J$97</f>
        <v>2161.0501262390326</v>
      </c>
      <c r="J97" s="135">
        <f t="shared" si="77"/>
        <v>1668.0054568662401</v>
      </c>
      <c r="K97" s="135">
        <f t="shared" si="78"/>
        <v>469.87070480867101</v>
      </c>
      <c r="L97" s="135">
        <f t="shared" si="79"/>
        <v>1.1259462889081138</v>
      </c>
      <c r="M97" s="135">
        <f t="shared" si="80"/>
        <v>14.07955138408369</v>
      </c>
      <c r="N97" s="135">
        <f t="shared" si="81"/>
        <v>7.9684668911298644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 x14ac:dyDescent="0.2">
      <c r="A98" s="44">
        <f t="shared" si="74"/>
        <v>87</v>
      </c>
      <c r="B98" s="44"/>
      <c r="C98" s="138">
        <v>39002</v>
      </c>
      <c r="E98" s="137" t="s">
        <v>278</v>
      </c>
      <c r="G98" s="43">
        <v>6.2</v>
      </c>
      <c r="H98" s="135" t="str">
        <f t="shared" si="76"/>
        <v>P, S, T &amp; D Plant - Customer</v>
      </c>
      <c r="I98" s="42">
        <f>'DepExp. Class.'!J$98</f>
        <v>8853.1687343264821</v>
      </c>
      <c r="J98" s="135">
        <f t="shared" si="77"/>
        <v>6833.3138505741317</v>
      </c>
      <c r="K98" s="135">
        <f t="shared" si="78"/>
        <v>1924.9181601482001</v>
      </c>
      <c r="L98" s="135">
        <f t="shared" si="79"/>
        <v>4.6126613910804162</v>
      </c>
      <c r="M98" s="135">
        <f t="shared" si="80"/>
        <v>57.679663508705467</v>
      </c>
      <c r="N98" s="135">
        <f t="shared" si="81"/>
        <v>32.644398704365628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 x14ac:dyDescent="0.2">
      <c r="A99" s="44">
        <f t="shared" si="74"/>
        <v>88</v>
      </c>
      <c r="B99" s="44"/>
      <c r="C99" s="138">
        <v>39003</v>
      </c>
      <c r="E99" s="137" t="s">
        <v>293</v>
      </c>
      <c r="G99" s="43">
        <v>6.2</v>
      </c>
      <c r="H99" s="135" t="str">
        <f t="shared" si="76"/>
        <v>P, S, T &amp; D Plant - Customer</v>
      </c>
      <c r="I99" s="42">
        <f>'DepExp. Class.'!J$99</f>
        <v>283.25817341396601</v>
      </c>
      <c r="J99" s="135">
        <f t="shared" si="77"/>
        <v>218.63267918672921</v>
      </c>
      <c r="K99" s="135">
        <f t="shared" si="78"/>
        <v>61.587982605691501</v>
      </c>
      <c r="L99" s="135">
        <f t="shared" si="79"/>
        <v>0.14758264294100362</v>
      </c>
      <c r="M99" s="135">
        <f t="shared" si="80"/>
        <v>1.8454676081412171</v>
      </c>
      <c r="N99" s="135">
        <f t="shared" si="81"/>
        <v>1.0444613704631158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 x14ac:dyDescent="0.2">
      <c r="A100" s="44">
        <f t="shared" si="74"/>
        <v>89</v>
      </c>
      <c r="B100" s="44"/>
      <c r="C100" s="138">
        <v>39004</v>
      </c>
      <c r="E100" s="137" t="s">
        <v>294</v>
      </c>
      <c r="G100" s="43">
        <v>6.2</v>
      </c>
      <c r="H100" s="135" t="str">
        <f t="shared" si="76"/>
        <v>P, S, T &amp; D Plant - Customer</v>
      </c>
      <c r="I100" s="42">
        <f>'DepExp. Class.'!J$100</f>
        <v>0</v>
      </c>
      <c r="J100" s="135">
        <f t="shared" si="77"/>
        <v>0</v>
      </c>
      <c r="K100" s="135">
        <f t="shared" si="78"/>
        <v>0</v>
      </c>
      <c r="L100" s="135">
        <f t="shared" si="79"/>
        <v>0</v>
      </c>
      <c r="M100" s="135">
        <f t="shared" si="80"/>
        <v>0</v>
      </c>
      <c r="N100" s="135">
        <f t="shared" si="81"/>
        <v>0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 x14ac:dyDescent="0.2">
      <c r="A101" s="44">
        <f t="shared" si="74"/>
        <v>90</v>
      </c>
      <c r="B101" s="44"/>
      <c r="C101" s="138">
        <v>39009</v>
      </c>
      <c r="E101" s="137" t="s">
        <v>295</v>
      </c>
      <c r="G101" s="43">
        <v>6.2</v>
      </c>
      <c r="H101" s="135" t="str">
        <f t="shared" si="76"/>
        <v>P, S, T &amp; D Plant - Customer</v>
      </c>
      <c r="I101" s="42">
        <f>'DepExp. Class.'!J$101</f>
        <v>36227.956529358402</v>
      </c>
      <c r="J101" s="135">
        <f t="shared" si="77"/>
        <v>27962.530090520813</v>
      </c>
      <c r="K101" s="135">
        <f t="shared" si="78"/>
        <v>7876.9368935705488</v>
      </c>
      <c r="L101" s="135">
        <f t="shared" si="79"/>
        <v>18.875422052308156</v>
      </c>
      <c r="M101" s="135">
        <f t="shared" si="80"/>
        <v>236.03033048712953</v>
      </c>
      <c r="N101" s="135">
        <f t="shared" si="81"/>
        <v>133.58379272760726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 x14ac:dyDescent="0.2">
      <c r="A102" s="44">
        <f t="shared" si="74"/>
        <v>91</v>
      </c>
      <c r="B102" s="44"/>
      <c r="C102" s="138">
        <v>39100</v>
      </c>
      <c r="E102" s="137" t="s">
        <v>296</v>
      </c>
      <c r="G102" s="43">
        <v>6.2</v>
      </c>
      <c r="H102" s="135" t="str">
        <f t="shared" si="76"/>
        <v>P, S, T &amp; D Plant - Customer</v>
      </c>
      <c r="I102" s="42">
        <f>'DepExp. Class.'!J$102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 x14ac:dyDescent="0.2">
      <c r="A103" s="44">
        <f t="shared" si="74"/>
        <v>92</v>
      </c>
      <c r="B103" s="44"/>
      <c r="C103" s="145">
        <v>39102</v>
      </c>
      <c r="E103" s="137" t="s">
        <v>297</v>
      </c>
      <c r="G103" s="43">
        <v>6.2</v>
      </c>
      <c r="H103" s="135" t="str">
        <f t="shared" si="76"/>
        <v>P, S, T &amp; D Plant - Customer</v>
      </c>
      <c r="I103" s="42">
        <f>'DepExp. Class.'!J$103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 x14ac:dyDescent="0.2">
      <c r="A104" s="44">
        <f t="shared" si="74"/>
        <v>93</v>
      </c>
      <c r="B104" s="44"/>
      <c r="C104" s="138">
        <v>39103</v>
      </c>
      <c r="E104" s="137" t="s">
        <v>298</v>
      </c>
      <c r="G104" s="43">
        <v>6.2</v>
      </c>
      <c r="H104" s="135" t="str">
        <f t="shared" si="76"/>
        <v>P, S, T &amp; D Plant - Customer</v>
      </c>
      <c r="I104" s="42">
        <f>'DepExp. Class.'!J$104</f>
        <v>2012.6020460629675</v>
      </c>
      <c r="J104" s="135">
        <f t="shared" si="77"/>
        <v>1553.4258805812958</v>
      </c>
      <c r="K104" s="135">
        <f t="shared" si="78"/>
        <v>437.59408002661974</v>
      </c>
      <c r="L104" s="135">
        <f t="shared" si="79"/>
        <v>1.0486021482330137</v>
      </c>
      <c r="M104" s="135">
        <f t="shared" si="80"/>
        <v>13.112390859980094</v>
      </c>
      <c r="N104" s="135">
        <f t="shared" si="81"/>
        <v>7.4210924468390118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 x14ac:dyDescent="0.2">
      <c r="A105" s="44">
        <f t="shared" si="74"/>
        <v>94</v>
      </c>
      <c r="B105" s="44"/>
      <c r="C105" s="138">
        <v>39200</v>
      </c>
      <c r="E105" s="137" t="s">
        <v>299</v>
      </c>
      <c r="G105" s="43">
        <v>6.2</v>
      </c>
      <c r="H105" s="135" t="str">
        <f t="shared" si="76"/>
        <v>P, S, T &amp; D Plant - Customer</v>
      </c>
      <c r="I105" s="42">
        <f>'DepExp. Class.'!J$105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 x14ac:dyDescent="0.2">
      <c r="A106" s="44">
        <f t="shared" si="74"/>
        <v>95</v>
      </c>
      <c r="B106" s="44"/>
      <c r="C106" s="138">
        <v>39201</v>
      </c>
      <c r="E106" s="137" t="s">
        <v>300</v>
      </c>
      <c r="G106" s="43">
        <v>6.2</v>
      </c>
      <c r="H106" s="135" t="str">
        <f t="shared" si="76"/>
        <v>P, S, T &amp; D Plant - Customer</v>
      </c>
      <c r="I106" s="42">
        <f>'DepExp. Class.'!J$106</f>
        <v>0</v>
      </c>
      <c r="J106" s="135">
        <f t="shared" si="77"/>
        <v>0</v>
      </c>
      <c r="K106" s="135">
        <f t="shared" si="78"/>
        <v>0</v>
      </c>
      <c r="L106" s="135">
        <f t="shared" si="79"/>
        <v>0</v>
      </c>
      <c r="M106" s="135">
        <f t="shared" si="80"/>
        <v>0</v>
      </c>
      <c r="N106" s="135">
        <f t="shared" si="81"/>
        <v>0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 x14ac:dyDescent="0.2">
      <c r="A107" s="44">
        <f t="shared" si="74"/>
        <v>96</v>
      </c>
      <c r="B107" s="44"/>
      <c r="C107" s="138">
        <v>39202</v>
      </c>
      <c r="E107" s="137" t="s">
        <v>186</v>
      </c>
      <c r="G107" s="43">
        <v>6.2</v>
      </c>
      <c r="H107" s="135" t="str">
        <f t="shared" si="76"/>
        <v>P, S, T &amp; D Plant - Customer</v>
      </c>
      <c r="I107" s="42">
        <f>'DepExp. Class.'!J$107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 x14ac:dyDescent="0.2">
      <c r="A108" s="44">
        <f t="shared" si="74"/>
        <v>97</v>
      </c>
      <c r="B108" s="44"/>
      <c r="C108" s="138">
        <v>39300</v>
      </c>
      <c r="E108" s="137" t="s">
        <v>301</v>
      </c>
      <c r="G108" s="43">
        <v>6.2</v>
      </c>
      <c r="H108" s="135" t="str">
        <f t="shared" si="76"/>
        <v>P, S, T &amp; D Plant - Customer</v>
      </c>
      <c r="I108" s="42">
        <f>'DepExp. Class.'!J$108</f>
        <v>45302.364136627584</v>
      </c>
      <c r="J108" s="135">
        <f t="shared" si="77"/>
        <v>34966.607054295651</v>
      </c>
      <c r="K108" s="135">
        <f t="shared" si="78"/>
        <v>9849.9583641873396</v>
      </c>
      <c r="L108" s="135">
        <f t="shared" si="79"/>
        <v>23.603352906566446</v>
      </c>
      <c r="M108" s="135">
        <f t="shared" si="80"/>
        <v>295.15139697021885</v>
      </c>
      <c r="N108" s="135">
        <f t="shared" si="81"/>
        <v>167.04396826781283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 x14ac:dyDescent="0.2">
      <c r="A109" s="44">
        <f t="shared" si="74"/>
        <v>98</v>
      </c>
      <c r="B109" s="44"/>
      <c r="C109" s="138">
        <v>39400</v>
      </c>
      <c r="E109" s="137" t="s">
        <v>302</v>
      </c>
      <c r="G109" s="43">
        <v>6.2</v>
      </c>
      <c r="H109" s="135" t="str">
        <f t="shared" si="76"/>
        <v>P, S, T &amp; D Plant - Customer</v>
      </c>
      <c r="I109" s="42">
        <f>'DepExp. Class.'!J$109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 x14ac:dyDescent="0.2">
      <c r="A110" s="44">
        <f t="shared" si="74"/>
        <v>99</v>
      </c>
      <c r="B110" s="44"/>
      <c r="C110" s="138">
        <v>39600</v>
      </c>
      <c r="E110" s="137" t="s">
        <v>303</v>
      </c>
      <c r="G110" s="43">
        <v>6.2</v>
      </c>
      <c r="H110" s="135" t="str">
        <f t="shared" si="76"/>
        <v>P, S, T &amp; D Plant - Customer</v>
      </c>
      <c r="I110" s="42">
        <f>'DepExp. Class.'!J$110</f>
        <v>0</v>
      </c>
      <c r="J110" s="135">
        <f t="shared" si="77"/>
        <v>0</v>
      </c>
      <c r="K110" s="135">
        <f t="shared" si="78"/>
        <v>0</v>
      </c>
      <c r="L110" s="135">
        <f t="shared" si="79"/>
        <v>0</v>
      </c>
      <c r="M110" s="135">
        <f t="shared" si="80"/>
        <v>0</v>
      </c>
      <c r="N110" s="135">
        <f t="shared" si="81"/>
        <v>0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 x14ac:dyDescent="0.2">
      <c r="A111" s="44">
        <f t="shared" si="74"/>
        <v>100</v>
      </c>
      <c r="B111" s="44"/>
      <c r="C111" s="136">
        <v>39603</v>
      </c>
      <c r="E111" s="137" t="s">
        <v>304</v>
      </c>
      <c r="G111" s="43">
        <v>6.2</v>
      </c>
      <c r="H111" s="135" t="str">
        <f t="shared" si="76"/>
        <v>P, S, T &amp; D Plant - Customer</v>
      </c>
      <c r="I111" s="42">
        <f>'DepExp. Class.'!J$111</f>
        <v>0</v>
      </c>
      <c r="J111" s="135">
        <f t="shared" si="77"/>
        <v>0</v>
      </c>
      <c r="K111" s="135">
        <f t="shared" si="78"/>
        <v>0</v>
      </c>
      <c r="L111" s="135">
        <f t="shared" si="79"/>
        <v>0</v>
      </c>
      <c r="M111" s="135">
        <f t="shared" si="80"/>
        <v>0</v>
      </c>
      <c r="N111" s="135">
        <f t="shared" si="81"/>
        <v>0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 x14ac:dyDescent="0.2">
      <c r="A112" s="44">
        <f t="shared" si="74"/>
        <v>101</v>
      </c>
      <c r="B112" s="44"/>
      <c r="C112" s="136">
        <v>39604</v>
      </c>
      <c r="E112" s="140" t="s">
        <v>305</v>
      </c>
      <c r="G112" s="43">
        <v>6.2</v>
      </c>
      <c r="H112" s="135" t="str">
        <f t="shared" si="76"/>
        <v>P, S, T &amp; D Plant - Customer</v>
      </c>
      <c r="I112" s="42">
        <f>'DepExp. Class.'!J$112</f>
        <v>0</v>
      </c>
      <c r="J112" s="135">
        <f t="shared" si="77"/>
        <v>0</v>
      </c>
      <c r="K112" s="135">
        <f t="shared" si="78"/>
        <v>0</v>
      </c>
      <c r="L112" s="135">
        <f t="shared" si="79"/>
        <v>0</v>
      </c>
      <c r="M112" s="135">
        <f t="shared" si="80"/>
        <v>0</v>
      </c>
      <c r="N112" s="135">
        <f t="shared" si="81"/>
        <v>0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 x14ac:dyDescent="0.2">
      <c r="A113" s="44">
        <f t="shared" si="74"/>
        <v>102</v>
      </c>
      <c r="B113" s="44"/>
      <c r="C113" s="136">
        <v>39605</v>
      </c>
      <c r="E113" s="137" t="s">
        <v>306</v>
      </c>
      <c r="G113" s="43">
        <v>6.2</v>
      </c>
      <c r="H113" s="135" t="str">
        <f t="shared" si="76"/>
        <v>P, S, T &amp; D Plant - Customer</v>
      </c>
      <c r="I113" s="42">
        <f>'DepExp. Class.'!J$113</f>
        <v>13556.414560906185</v>
      </c>
      <c r="J113" s="135">
        <f t="shared" si="77"/>
        <v>10463.511784655084</v>
      </c>
      <c r="K113" s="135">
        <f t="shared" si="78"/>
        <v>2947.5309189135223</v>
      </c>
      <c r="L113" s="135">
        <f t="shared" si="79"/>
        <v>7.0631377219909597</v>
      </c>
      <c r="M113" s="135">
        <f t="shared" si="80"/>
        <v>88.321984333790112</v>
      </c>
      <c r="N113" s="135">
        <f t="shared" si="81"/>
        <v>49.986735281800343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 x14ac:dyDescent="0.2">
      <c r="A114" s="44">
        <f t="shared" si="74"/>
        <v>103</v>
      </c>
      <c r="B114" s="44"/>
      <c r="C114" s="136">
        <v>39700</v>
      </c>
      <c r="E114" s="137" t="s">
        <v>307</v>
      </c>
      <c r="G114" s="43">
        <v>6.2</v>
      </c>
      <c r="H114" s="135" t="str">
        <f t="shared" si="76"/>
        <v>P, S, T &amp; D Plant - Customer</v>
      </c>
      <c r="I114" s="42">
        <f>'DepExp. Class.'!J$114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 x14ac:dyDescent="0.2">
      <c r="A115" s="44">
        <f t="shared" si="74"/>
        <v>104</v>
      </c>
      <c r="B115" s="44"/>
      <c r="C115" s="136">
        <v>39701</v>
      </c>
      <c r="E115" s="137" t="s">
        <v>308</v>
      </c>
      <c r="G115" s="43">
        <v>6.2</v>
      </c>
      <c r="H115" s="135" t="str">
        <f t="shared" si="76"/>
        <v>P, S, T &amp; D Plant - Customer</v>
      </c>
      <c r="I115" s="42">
        <f>'DepExp. Class.'!J$115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 x14ac:dyDescent="0.2">
      <c r="A116" s="44">
        <f t="shared" si="74"/>
        <v>105</v>
      </c>
      <c r="B116" s="44"/>
      <c r="C116" s="136">
        <v>39702</v>
      </c>
      <c r="E116" s="137" t="s">
        <v>309</v>
      </c>
      <c r="G116" s="43">
        <v>6.2</v>
      </c>
      <c r="H116" s="135" t="str">
        <f t="shared" si="76"/>
        <v>P, S, T &amp; D Plant - Customer</v>
      </c>
      <c r="I116" s="42">
        <f>'DepExp. Class.'!J$116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 x14ac:dyDescent="0.2">
      <c r="A117" s="44">
        <f t="shared" si="74"/>
        <v>106</v>
      </c>
      <c r="B117" s="44"/>
      <c r="C117" s="136">
        <v>39705</v>
      </c>
      <c r="E117" s="137" t="s">
        <v>310</v>
      </c>
      <c r="G117" s="43">
        <v>6.2</v>
      </c>
      <c r="H117" s="135" t="str">
        <f t="shared" si="76"/>
        <v>P, S, T &amp; D Plant - Customer</v>
      </c>
      <c r="I117" s="42">
        <f>'DepExp. Class.'!J$117</f>
        <v>75438.307647417416</v>
      </c>
      <c r="J117" s="135">
        <f t="shared" si="77"/>
        <v>58227.019949618843</v>
      </c>
      <c r="K117" s="135">
        <f t="shared" si="78"/>
        <v>16402.326976817512</v>
      </c>
      <c r="L117" s="135">
        <f t="shared" si="79"/>
        <v>39.304725746895102</v>
      </c>
      <c r="M117" s="135">
        <f t="shared" si="80"/>
        <v>491.49138928054862</v>
      </c>
      <c r="N117" s="135">
        <f t="shared" si="81"/>
        <v>278.16460595362611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 x14ac:dyDescent="0.2">
      <c r="A118" s="44">
        <f t="shared" si="74"/>
        <v>107</v>
      </c>
      <c r="B118" s="44"/>
      <c r="C118" s="136">
        <v>39800</v>
      </c>
      <c r="E118" s="137" t="s">
        <v>311</v>
      </c>
      <c r="G118" s="43">
        <v>6.2</v>
      </c>
      <c r="H118" s="135" t="str">
        <f t="shared" si="76"/>
        <v>P, S, T &amp; D Plant - Customer</v>
      </c>
      <c r="I118" s="42">
        <f>'DepExp. Class.'!J$118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 x14ac:dyDescent="0.2">
      <c r="A119" s="44">
        <f t="shared" si="74"/>
        <v>108</v>
      </c>
      <c r="B119" s="44"/>
      <c r="C119" s="136">
        <v>39900</v>
      </c>
      <c r="E119" s="137" t="s">
        <v>312</v>
      </c>
      <c r="G119" s="43">
        <v>6.2</v>
      </c>
      <c r="H119" s="135" t="str">
        <f t="shared" si="76"/>
        <v>P, S, T &amp; D Plant - Customer</v>
      </c>
      <c r="I119" s="42">
        <f>'DepExp. Class.'!J$119</f>
        <v>797.18739763145948</v>
      </c>
      <c r="J119" s="135">
        <f t="shared" si="77"/>
        <v>615.30869332884356</v>
      </c>
      <c r="K119" s="135">
        <f t="shared" si="78"/>
        <v>173.33008607328</v>
      </c>
      <c r="L119" s="135">
        <f t="shared" si="79"/>
        <v>0.41534908470150717</v>
      </c>
      <c r="M119" s="135">
        <f t="shared" si="80"/>
        <v>5.1937901816418144</v>
      </c>
      <c r="N119" s="135">
        <f t="shared" si="81"/>
        <v>2.9394789629926574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 x14ac:dyDescent="0.2">
      <c r="A120" s="44">
        <f t="shared" si="74"/>
        <v>109</v>
      </c>
      <c r="B120" s="44"/>
      <c r="C120" s="136">
        <v>39901</v>
      </c>
      <c r="E120" s="137" t="s">
        <v>313</v>
      </c>
      <c r="G120" s="43">
        <v>6.2</v>
      </c>
      <c r="H120" s="135" t="str">
        <f t="shared" si="76"/>
        <v>P, S, T &amp; D Plant - Customer</v>
      </c>
      <c r="I120" s="42">
        <f>'DepExp. Class.'!J$120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 x14ac:dyDescent="0.2">
      <c r="A121" s="44">
        <f t="shared" si="74"/>
        <v>110</v>
      </c>
      <c r="B121" s="44"/>
      <c r="C121" s="136">
        <v>39902</v>
      </c>
      <c r="E121" s="137" t="s">
        <v>314</v>
      </c>
      <c r="G121" s="43">
        <v>6.2</v>
      </c>
      <c r="H121" s="135" t="str">
        <f t="shared" si="76"/>
        <v>P, S, T &amp; D Plant - Customer</v>
      </c>
      <c r="I121" s="42">
        <f>'DepExp. Class.'!J$121</f>
        <v>5218.1436034418275</v>
      </c>
      <c r="J121" s="135">
        <f t="shared" si="77"/>
        <v>4027.6215250964065</v>
      </c>
      <c r="K121" s="135">
        <f t="shared" si="78"/>
        <v>1134.565451755223</v>
      </c>
      <c r="L121" s="135">
        <f t="shared" si="79"/>
        <v>2.7187474061557557</v>
      </c>
      <c r="M121" s="135">
        <f t="shared" si="80"/>
        <v>33.996953657918276</v>
      </c>
      <c r="N121" s="135">
        <f t="shared" si="81"/>
        <v>19.240925526124553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 x14ac:dyDescent="0.2">
      <c r="A122" s="44">
        <f t="shared" si="74"/>
        <v>111</v>
      </c>
      <c r="B122" s="44"/>
      <c r="C122" s="136">
        <v>39903</v>
      </c>
      <c r="E122" s="137" t="s">
        <v>315</v>
      </c>
      <c r="G122" s="43">
        <v>6.2</v>
      </c>
      <c r="H122" s="135" t="str">
        <f t="shared" si="76"/>
        <v>P, S, T &amp; D Plant - Customer</v>
      </c>
      <c r="I122" s="42">
        <f>'DepExp. Class.'!J$122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 x14ac:dyDescent="0.2">
      <c r="A123" s="44">
        <f t="shared" si="74"/>
        <v>112</v>
      </c>
      <c r="B123" s="44"/>
      <c r="C123" s="136">
        <v>39904</v>
      </c>
      <c r="E123" s="137" t="s">
        <v>316</v>
      </c>
      <c r="G123" s="43">
        <v>6.2</v>
      </c>
      <c r="H123" s="135" t="str">
        <f t="shared" si="76"/>
        <v>P, S, T &amp; D Plant - Customer</v>
      </c>
      <c r="I123" s="42">
        <f>'DepExp. Class.'!J$123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 x14ac:dyDescent="0.2">
      <c r="A124" s="44">
        <f t="shared" si="74"/>
        <v>113</v>
      </c>
      <c r="B124" s="44"/>
      <c r="C124" s="136">
        <v>39905</v>
      </c>
      <c r="E124" s="137" t="s">
        <v>317</v>
      </c>
      <c r="G124" s="43">
        <v>6.2</v>
      </c>
      <c r="H124" s="135" t="str">
        <f t="shared" si="76"/>
        <v>P, S, T &amp; D Plant - Customer</v>
      </c>
      <c r="I124" s="42">
        <f>'DepExp. Class.'!J$124</f>
        <v>34639.575841715079</v>
      </c>
      <c r="J124" s="135">
        <f t="shared" si="77"/>
        <v>26736.539252825194</v>
      </c>
      <c r="K124" s="135">
        <f t="shared" si="78"/>
        <v>7531.580002425073</v>
      </c>
      <c r="L124" s="135">
        <f t="shared" si="79"/>
        <v>18.047846921629535</v>
      </c>
      <c r="M124" s="135">
        <f t="shared" si="80"/>
        <v>225.68180259431253</v>
      </c>
      <c r="N124" s="135">
        <f t="shared" si="81"/>
        <v>127.72693694887371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 x14ac:dyDescent="0.2">
      <c r="A125" s="44">
        <f t="shared" si="74"/>
        <v>114</v>
      </c>
      <c r="B125" s="44"/>
      <c r="C125" s="136">
        <v>39906</v>
      </c>
      <c r="E125" s="137" t="s">
        <v>318</v>
      </c>
      <c r="G125" s="43">
        <v>6.2</v>
      </c>
      <c r="H125" s="135" t="str">
        <f t="shared" si="76"/>
        <v>P, S, T &amp; D Plant - Customer</v>
      </c>
      <c r="I125" s="42">
        <f>'DepExp. Class.'!J$125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 x14ac:dyDescent="0.2">
      <c r="A126" s="44">
        <f t="shared" si="74"/>
        <v>115</v>
      </c>
      <c r="B126" s="44"/>
      <c r="C126" s="136">
        <v>39907</v>
      </c>
      <c r="E126" s="137" t="s">
        <v>319</v>
      </c>
      <c r="G126" s="43">
        <v>6.2</v>
      </c>
      <c r="H126" s="135" t="str">
        <f t="shared" si="76"/>
        <v>P, S, T &amp; D Plant - Customer</v>
      </c>
      <c r="I126" s="42">
        <f>'DepExp. Class.'!J$126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 x14ac:dyDescent="0.2">
      <c r="A127" s="44">
        <f t="shared" si="74"/>
        <v>116</v>
      </c>
      <c r="B127" s="44"/>
      <c r="C127" s="136">
        <v>39908</v>
      </c>
      <c r="E127" s="137" t="s">
        <v>320</v>
      </c>
      <c r="G127" s="43">
        <v>6.2</v>
      </c>
      <c r="H127" s="135" t="str">
        <f t="shared" si="76"/>
        <v>P, S, T &amp; D Plant - Customer</v>
      </c>
      <c r="I127" s="42">
        <f>'DepExp. Class.'!J$127</f>
        <v>3988.7677654839667</v>
      </c>
      <c r="J127" s="135">
        <f t="shared" si="77"/>
        <v>3078.7284007050839</v>
      </c>
      <c r="K127" s="135">
        <f t="shared" si="78"/>
        <v>867.26591786550455</v>
      </c>
      <c r="L127" s="135">
        <f t="shared" si="79"/>
        <v>2.0782203098079455</v>
      </c>
      <c r="M127" s="135">
        <f t="shared" si="80"/>
        <v>25.987393828317131</v>
      </c>
      <c r="N127" s="135">
        <f t="shared" si="81"/>
        <v>14.707832775253909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 x14ac:dyDescent="0.2">
      <c r="A128" s="44">
        <f t="shared" si="74"/>
        <v>117</v>
      </c>
      <c r="B128" s="44"/>
      <c r="C128" s="136">
        <v>40600</v>
      </c>
      <c r="E128" s="137" t="s">
        <v>550</v>
      </c>
      <c r="G128" s="43">
        <v>6.2</v>
      </c>
      <c r="H128" s="135" t="str">
        <f t="shared" si="76"/>
        <v>P, S, T &amp; D Plant - Customer</v>
      </c>
      <c r="I128" s="42">
        <f>'DepExp. Class.'!J$128</f>
        <v>0</v>
      </c>
      <c r="J128" s="135">
        <f t="shared" si="77"/>
        <v>0</v>
      </c>
      <c r="K128" s="135">
        <f t="shared" si="78"/>
        <v>0</v>
      </c>
      <c r="L128" s="135">
        <f t="shared" si="79"/>
        <v>0</v>
      </c>
      <c r="M128" s="135">
        <f t="shared" si="80"/>
        <v>0</v>
      </c>
      <c r="N128" s="135">
        <f t="shared" si="81"/>
        <v>0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 x14ac:dyDescent="0.2">
      <c r="A129" s="44">
        <f t="shared" si="74"/>
        <v>118</v>
      </c>
      <c r="B129" s="44"/>
      <c r="C129" s="146"/>
      <c r="E129" s="137"/>
      <c r="G129" s="43"/>
      <c r="H129" s="135"/>
      <c r="I129" s="42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 x14ac:dyDescent="0.2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 x14ac:dyDescent="0.2">
      <c r="A131" s="44">
        <f t="shared" si="74"/>
        <v>120</v>
      </c>
      <c r="B131" s="44"/>
      <c r="C131" s="44"/>
      <c r="D131" s="44" t="s">
        <v>149</v>
      </c>
      <c r="E131" s="44"/>
      <c r="G131" s="43"/>
      <c r="H131" s="135"/>
      <c r="I131" s="42">
        <f>'DepExp. Class.'!J$131</f>
        <v>323417.37131108821</v>
      </c>
      <c r="J131" s="42">
        <f>SUM(J95:J129)</f>
        <v>249629.53595670577</v>
      </c>
      <c r="K131" s="42">
        <f t="shared" ref="K131:X131" si="93">SUM(K95:K129)</f>
        <v>70319.677623479598</v>
      </c>
      <c r="L131" s="42">
        <f t="shared" si="93"/>
        <v>168.50631300713229</v>
      </c>
      <c r="M131" s="42">
        <f t="shared" si="93"/>
        <v>2107.1105397284396</v>
      </c>
      <c r="N131" s="42">
        <f t="shared" si="93"/>
        <v>1192.5408781673043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 x14ac:dyDescent="0.2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1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 x14ac:dyDescent="0.2">
      <c r="A133" s="44">
        <f t="shared" si="74"/>
        <v>122</v>
      </c>
      <c r="B133" s="44"/>
      <c r="C133" s="44"/>
      <c r="D133" s="44" t="s">
        <v>356</v>
      </c>
      <c r="E133" s="44"/>
      <c r="G133" s="43"/>
      <c r="H133" s="44"/>
      <c r="I133" s="42">
        <f>'DepExp. Class.'!J$133</f>
        <v>10751046.906350084</v>
      </c>
      <c r="J133" s="42">
        <f>J131+J91+J65+J52+J30+J18</f>
        <v>8086680.2205393128</v>
      </c>
      <c r="K133" s="42">
        <f t="shared" ref="K133:X133" si="94">K131+K91+K65+K52+K30+K18</f>
        <v>2522412.6307714302</v>
      </c>
      <c r="L133" s="42">
        <f t="shared" si="94"/>
        <v>6897.0780129031182</v>
      </c>
      <c r="M133" s="42">
        <f t="shared" si="94"/>
        <v>86245.467691779093</v>
      </c>
      <c r="N133" s="42">
        <f t="shared" si="94"/>
        <v>48811.509334654729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 x14ac:dyDescent="0.2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1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 x14ac:dyDescent="0.2">
      <c r="A135" s="44">
        <f t="shared" si="74"/>
        <v>124</v>
      </c>
      <c r="B135" s="44"/>
      <c r="C135" s="44"/>
      <c r="D135" s="44" t="s">
        <v>347</v>
      </c>
      <c r="E135" s="44"/>
      <c r="G135" s="43"/>
      <c r="H135" s="135"/>
      <c r="I135" s="42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 x14ac:dyDescent="0.2">
      <c r="A136" s="44">
        <f t="shared" si="74"/>
        <v>125</v>
      </c>
      <c r="B136" s="44"/>
      <c r="C136" s="44"/>
      <c r="D136" s="44"/>
      <c r="E136" s="44"/>
      <c r="G136" s="43"/>
      <c r="H136" s="135"/>
      <c r="I136" s="42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 x14ac:dyDescent="0.2">
      <c r="A137" s="44">
        <f t="shared" si="74"/>
        <v>126</v>
      </c>
      <c r="B137" s="44"/>
      <c r="C137" s="44"/>
      <c r="D137" s="44" t="s">
        <v>322</v>
      </c>
      <c r="E137" s="44"/>
      <c r="G137" s="43"/>
      <c r="H137" s="135"/>
      <c r="I137" s="42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 x14ac:dyDescent="0.2">
      <c r="A138" s="44">
        <f t="shared" si="74"/>
        <v>127</v>
      </c>
      <c r="B138" s="44"/>
      <c r="C138" s="44"/>
      <c r="D138" s="44"/>
      <c r="E138" s="44"/>
      <c r="G138" s="43"/>
      <c r="H138" s="135"/>
      <c r="I138" s="42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 x14ac:dyDescent="0.2">
      <c r="A139" s="44">
        <f t="shared" si="74"/>
        <v>128</v>
      </c>
      <c r="B139" s="44"/>
      <c r="C139" s="136">
        <v>30100</v>
      </c>
      <c r="D139" s="44"/>
      <c r="E139" s="137" t="s">
        <v>323</v>
      </c>
      <c r="G139" s="43">
        <v>99</v>
      </c>
      <c r="H139" s="135" t="str">
        <f t="shared" ref="H139:H180" si="95">VLOOKUP($G139,alloc,3)</f>
        <v>-</v>
      </c>
      <c r="I139" s="42">
        <f>'DepExp. Class.'!J$139</f>
        <v>0</v>
      </c>
      <c r="J139" s="135">
        <f t="shared" ref="J139:J180" si="96">$I139*VLOOKUP($G139,alloc,6)</f>
        <v>0</v>
      </c>
      <c r="K139" s="135">
        <f t="shared" ref="K139:K180" si="97">$I139*VLOOKUP($G139,alloc,7)</f>
        <v>0</v>
      </c>
      <c r="L139" s="135">
        <f t="shared" ref="L139:L180" si="98">$I139*VLOOKUP($G139,alloc,8)</f>
        <v>0</v>
      </c>
      <c r="M139" s="135">
        <f t="shared" ref="M139:M180" si="99">$I139*VLOOKUP($G139,alloc,9)</f>
        <v>0</v>
      </c>
      <c r="N139" s="135">
        <f t="shared" ref="N139:N180" si="100">$I139*VLOOKUP($G139,alloc,10)</f>
        <v>0</v>
      </c>
      <c r="O139" s="135">
        <f t="shared" ref="O139:O180" si="101">$I139*VLOOKUP($G139,alloc,11)</f>
        <v>0</v>
      </c>
      <c r="P139" s="135">
        <f t="shared" ref="P139:P180" si="102">$I139*VLOOKUP($G139,alloc,12)</f>
        <v>0</v>
      </c>
      <c r="Q139" s="135">
        <f t="shared" ref="Q139:Q180" si="103">$I139*VLOOKUP($G139,alloc,13)</f>
        <v>0</v>
      </c>
      <c r="R139" s="135">
        <f t="shared" ref="R139:R180" si="104">$I139*VLOOKUP($G139,alloc,14)</f>
        <v>0</v>
      </c>
      <c r="S139" s="135">
        <f t="shared" ref="S139:S180" si="105">$I139*VLOOKUP($G139,alloc,15)</f>
        <v>0</v>
      </c>
      <c r="T139" s="135">
        <f t="shared" ref="T139:T180" si="106">$I139*VLOOKUP($G139,alloc,16)</f>
        <v>0</v>
      </c>
      <c r="U139" s="135">
        <f t="shared" ref="U139:U180" si="107">$I139*VLOOKUP($G139,alloc,17)</f>
        <v>0</v>
      </c>
      <c r="V139" s="135">
        <f t="shared" ref="V139:V180" si="108">$I139*VLOOKUP($G139,alloc,18)</f>
        <v>0</v>
      </c>
      <c r="W139" s="135">
        <f t="shared" ref="W139:W180" si="109">$I139*VLOOKUP($G139,alloc,19)</f>
        <v>0</v>
      </c>
      <c r="X139" s="135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 x14ac:dyDescent="0.2">
      <c r="A140" s="44">
        <f t="shared" si="74"/>
        <v>129</v>
      </c>
      <c r="B140" s="44"/>
      <c r="C140" s="136">
        <v>30200</v>
      </c>
      <c r="D140" s="44"/>
      <c r="E140" s="137" t="s">
        <v>185</v>
      </c>
      <c r="G140" s="43">
        <v>99</v>
      </c>
      <c r="H140" s="135" t="str">
        <f t="shared" si="95"/>
        <v>-</v>
      </c>
      <c r="I140" s="42">
        <f>'DepExp. Class.'!J$140</f>
        <v>0</v>
      </c>
      <c r="J140" s="135">
        <f t="shared" si="96"/>
        <v>0</v>
      </c>
      <c r="K140" s="135">
        <f t="shared" si="97"/>
        <v>0</v>
      </c>
      <c r="L140" s="135">
        <f t="shared" si="98"/>
        <v>0</v>
      </c>
      <c r="M140" s="135">
        <f t="shared" si="99"/>
        <v>0</v>
      </c>
      <c r="N140" s="135">
        <f t="shared" si="100"/>
        <v>0</v>
      </c>
      <c r="O140" s="135">
        <f t="shared" si="101"/>
        <v>0</v>
      </c>
      <c r="P140" s="135">
        <f t="shared" si="102"/>
        <v>0</v>
      </c>
      <c r="Q140" s="135">
        <f t="shared" si="103"/>
        <v>0</v>
      </c>
      <c r="R140" s="135">
        <f t="shared" si="104"/>
        <v>0</v>
      </c>
      <c r="S140" s="135">
        <f t="shared" si="105"/>
        <v>0</v>
      </c>
      <c r="T140" s="135">
        <f t="shared" si="106"/>
        <v>0</v>
      </c>
      <c r="U140" s="135">
        <f t="shared" si="107"/>
        <v>0</v>
      </c>
      <c r="V140" s="135">
        <f t="shared" si="108"/>
        <v>0</v>
      </c>
      <c r="W140" s="135">
        <f t="shared" si="109"/>
        <v>0</v>
      </c>
      <c r="X140" s="135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 x14ac:dyDescent="0.2">
      <c r="A141" s="44">
        <f t="shared" ref="A141:A204" si="112">A140+1</f>
        <v>130</v>
      </c>
      <c r="B141" s="44"/>
      <c r="C141" s="138">
        <v>30300</v>
      </c>
      <c r="D141" s="44"/>
      <c r="E141" s="137" t="s">
        <v>324</v>
      </c>
      <c r="G141" s="43">
        <v>99</v>
      </c>
      <c r="H141" s="135" t="str">
        <f t="shared" si="95"/>
        <v>-</v>
      </c>
      <c r="I141" s="42">
        <f>'DepExp. Class.'!J$141</f>
        <v>0</v>
      </c>
      <c r="J141" s="135">
        <f t="shared" si="96"/>
        <v>0</v>
      </c>
      <c r="K141" s="135">
        <f t="shared" si="97"/>
        <v>0</v>
      </c>
      <c r="L141" s="135">
        <f t="shared" si="98"/>
        <v>0</v>
      </c>
      <c r="M141" s="135">
        <f t="shared" si="99"/>
        <v>0</v>
      </c>
      <c r="N141" s="135">
        <f t="shared" si="100"/>
        <v>0</v>
      </c>
      <c r="O141" s="135">
        <f t="shared" si="101"/>
        <v>0</v>
      </c>
      <c r="P141" s="135">
        <f t="shared" si="102"/>
        <v>0</v>
      </c>
      <c r="Q141" s="135">
        <f t="shared" si="103"/>
        <v>0</v>
      </c>
      <c r="R141" s="135">
        <f t="shared" si="104"/>
        <v>0</v>
      </c>
      <c r="S141" s="135">
        <f t="shared" si="105"/>
        <v>0</v>
      </c>
      <c r="T141" s="135">
        <f t="shared" si="106"/>
        <v>0</v>
      </c>
      <c r="U141" s="135">
        <f t="shared" si="107"/>
        <v>0</v>
      </c>
      <c r="V141" s="135">
        <f t="shared" si="108"/>
        <v>0</v>
      </c>
      <c r="W141" s="135">
        <f t="shared" si="109"/>
        <v>0</v>
      </c>
      <c r="X141" s="135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 x14ac:dyDescent="0.2">
      <c r="A142" s="44">
        <f t="shared" si="112"/>
        <v>131</v>
      </c>
      <c r="B142" s="44"/>
      <c r="C142" s="44"/>
      <c r="D142" s="44"/>
      <c r="E142" s="44"/>
      <c r="G142" s="43"/>
      <c r="H142" s="135"/>
      <c r="I142" s="42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 x14ac:dyDescent="0.2">
      <c r="A143" s="44">
        <f t="shared" si="112"/>
        <v>132</v>
      </c>
      <c r="B143" s="44"/>
      <c r="C143" s="44"/>
      <c r="D143" s="44" t="s">
        <v>325</v>
      </c>
      <c r="E143" s="44"/>
      <c r="G143" s="43"/>
      <c r="H143" s="135"/>
      <c r="I143" s="42">
        <f>'DepExp. Class.'!J$143</f>
        <v>0</v>
      </c>
      <c r="J143" s="135">
        <f>SUM(J139:J141)</f>
        <v>0</v>
      </c>
      <c r="K143" s="135">
        <f t="shared" ref="K143:X143" si="113">SUM(K139:K141)</f>
        <v>0</v>
      </c>
      <c r="L143" s="135">
        <f t="shared" si="113"/>
        <v>0</v>
      </c>
      <c r="M143" s="135">
        <f t="shared" si="113"/>
        <v>0</v>
      </c>
      <c r="N143" s="135">
        <f t="shared" si="113"/>
        <v>0</v>
      </c>
      <c r="O143" s="135">
        <f t="shared" si="113"/>
        <v>0</v>
      </c>
      <c r="P143" s="135">
        <f t="shared" si="113"/>
        <v>0</v>
      </c>
      <c r="Q143" s="135">
        <f t="shared" si="113"/>
        <v>0</v>
      </c>
      <c r="R143" s="135">
        <f t="shared" si="113"/>
        <v>0</v>
      </c>
      <c r="S143" s="135">
        <f t="shared" si="113"/>
        <v>0</v>
      </c>
      <c r="T143" s="135">
        <f t="shared" si="113"/>
        <v>0</v>
      </c>
      <c r="U143" s="135">
        <f t="shared" si="113"/>
        <v>0</v>
      </c>
      <c r="V143" s="135">
        <f t="shared" si="113"/>
        <v>0</v>
      </c>
      <c r="W143" s="135">
        <f t="shared" si="113"/>
        <v>0</v>
      </c>
      <c r="X143" s="135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 x14ac:dyDescent="0.2">
      <c r="A144" s="44">
        <f t="shared" si="112"/>
        <v>133</v>
      </c>
      <c r="B144" s="44"/>
      <c r="C144" s="44"/>
      <c r="D144" s="44"/>
      <c r="E144" s="44"/>
      <c r="G144" s="43"/>
      <c r="H144" s="135"/>
      <c r="I144" s="42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 x14ac:dyDescent="0.2">
      <c r="A145" s="44">
        <f t="shared" si="112"/>
        <v>134</v>
      </c>
      <c r="B145" s="44"/>
      <c r="C145" s="44"/>
      <c r="D145" s="44" t="s">
        <v>148</v>
      </c>
      <c r="E145" s="44"/>
      <c r="G145" s="43"/>
      <c r="H145" s="135"/>
      <c r="I145" s="42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 x14ac:dyDescent="0.2">
      <c r="A146" s="44">
        <f t="shared" si="112"/>
        <v>135</v>
      </c>
      <c r="B146" s="44"/>
      <c r="C146" s="44"/>
      <c r="D146" s="44"/>
      <c r="E146" s="44"/>
      <c r="G146" s="43"/>
      <c r="H146" s="135"/>
      <c r="I146" s="42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 x14ac:dyDescent="0.2">
      <c r="A147" s="44">
        <f t="shared" si="112"/>
        <v>136</v>
      </c>
      <c r="B147" s="44"/>
      <c r="C147" s="141">
        <v>37400</v>
      </c>
      <c r="E147" s="137" t="s">
        <v>115</v>
      </c>
      <c r="G147" s="43">
        <v>6.2</v>
      </c>
      <c r="H147" s="135" t="str">
        <f t="shared" si="95"/>
        <v>P, S, T &amp; D Plant - Customer</v>
      </c>
      <c r="I147" s="42">
        <f>'DepExp. Class.'!J$147</f>
        <v>0</v>
      </c>
      <c r="J147" s="135">
        <f t="shared" si="96"/>
        <v>0</v>
      </c>
      <c r="K147" s="135">
        <f t="shared" si="97"/>
        <v>0</v>
      </c>
      <c r="L147" s="135">
        <f t="shared" si="98"/>
        <v>0</v>
      </c>
      <c r="M147" s="135">
        <f t="shared" si="99"/>
        <v>0</v>
      </c>
      <c r="N147" s="135">
        <f t="shared" si="100"/>
        <v>0</v>
      </c>
      <c r="O147" s="135">
        <f t="shared" si="101"/>
        <v>0</v>
      </c>
      <c r="P147" s="135">
        <f t="shared" si="102"/>
        <v>0</v>
      </c>
      <c r="Q147" s="135">
        <f t="shared" si="103"/>
        <v>0</v>
      </c>
      <c r="R147" s="135">
        <f t="shared" si="104"/>
        <v>0</v>
      </c>
      <c r="S147" s="135">
        <f t="shared" si="105"/>
        <v>0</v>
      </c>
      <c r="T147" s="135">
        <f t="shared" si="106"/>
        <v>0</v>
      </c>
      <c r="U147" s="135">
        <f t="shared" si="107"/>
        <v>0</v>
      </c>
      <c r="V147" s="135">
        <f t="shared" si="108"/>
        <v>0</v>
      </c>
      <c r="W147" s="135">
        <f t="shared" si="109"/>
        <v>0</v>
      </c>
      <c r="X147" s="135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 x14ac:dyDescent="0.2">
      <c r="A148" s="44">
        <f t="shared" si="112"/>
        <v>137</v>
      </c>
      <c r="B148" s="44"/>
      <c r="C148" s="141">
        <v>39001</v>
      </c>
      <c r="E148" s="137" t="s">
        <v>291</v>
      </c>
      <c r="G148" s="43">
        <v>6.2</v>
      </c>
      <c r="H148" s="135" t="str">
        <f t="shared" si="95"/>
        <v>P, S, T &amp; D Plant - Customer</v>
      </c>
      <c r="I148" s="42">
        <f>'DepExp. Class.'!J$148</f>
        <v>969.08339061276138</v>
      </c>
      <c r="J148" s="135">
        <f t="shared" si="96"/>
        <v>747.9865293609256</v>
      </c>
      <c r="K148" s="135">
        <f t="shared" si="97"/>
        <v>210.70492083311791</v>
      </c>
      <c r="L148" s="135">
        <f t="shared" si="98"/>
        <v>0.50491001298608507</v>
      </c>
      <c r="M148" s="135">
        <f t="shared" si="99"/>
        <v>6.3137172192021778</v>
      </c>
      <c r="N148" s="135">
        <f t="shared" si="100"/>
        <v>3.5733131865297234</v>
      </c>
      <c r="O148" s="135">
        <f t="shared" si="101"/>
        <v>0</v>
      </c>
      <c r="P148" s="135">
        <f t="shared" si="102"/>
        <v>0</v>
      </c>
      <c r="Q148" s="135">
        <f t="shared" si="103"/>
        <v>0</v>
      </c>
      <c r="R148" s="135">
        <f t="shared" si="104"/>
        <v>0</v>
      </c>
      <c r="S148" s="135">
        <f t="shared" si="105"/>
        <v>0</v>
      </c>
      <c r="T148" s="135">
        <f t="shared" si="106"/>
        <v>0</v>
      </c>
      <c r="U148" s="135">
        <f t="shared" si="107"/>
        <v>0</v>
      </c>
      <c r="V148" s="135">
        <f t="shared" si="108"/>
        <v>0</v>
      </c>
      <c r="W148" s="135">
        <f t="shared" si="109"/>
        <v>0</v>
      </c>
      <c r="X148" s="135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 x14ac:dyDescent="0.2">
      <c r="A149" s="44">
        <f t="shared" si="112"/>
        <v>138</v>
      </c>
      <c r="B149" s="44"/>
      <c r="C149" s="141">
        <v>36602</v>
      </c>
      <c r="E149" s="137" t="s">
        <v>139</v>
      </c>
      <c r="G149" s="43">
        <v>6.2</v>
      </c>
      <c r="H149" s="135" t="str">
        <f t="shared" si="95"/>
        <v>P, S, T &amp; D Plant - Customer</v>
      </c>
      <c r="I149" s="42">
        <f>'DepExp. Class.'!J$149</f>
        <v>0</v>
      </c>
      <c r="J149" s="135">
        <f t="shared" si="96"/>
        <v>0</v>
      </c>
      <c r="K149" s="135">
        <f t="shared" si="97"/>
        <v>0</v>
      </c>
      <c r="L149" s="135">
        <f t="shared" si="98"/>
        <v>0</v>
      </c>
      <c r="M149" s="135">
        <f t="shared" si="99"/>
        <v>0</v>
      </c>
      <c r="N149" s="135">
        <f t="shared" si="100"/>
        <v>0</v>
      </c>
      <c r="O149" s="135">
        <f t="shared" si="101"/>
        <v>0</v>
      </c>
      <c r="P149" s="135">
        <f t="shared" si="102"/>
        <v>0</v>
      </c>
      <c r="Q149" s="135">
        <f t="shared" si="103"/>
        <v>0</v>
      </c>
      <c r="R149" s="135">
        <f t="shared" si="104"/>
        <v>0</v>
      </c>
      <c r="S149" s="135">
        <f t="shared" si="105"/>
        <v>0</v>
      </c>
      <c r="T149" s="135">
        <f t="shared" si="106"/>
        <v>0</v>
      </c>
      <c r="U149" s="135">
        <f t="shared" si="107"/>
        <v>0</v>
      </c>
      <c r="V149" s="135">
        <f t="shared" si="108"/>
        <v>0</v>
      </c>
      <c r="W149" s="135">
        <f t="shared" si="109"/>
        <v>0</v>
      </c>
      <c r="X149" s="135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 x14ac:dyDescent="0.2">
      <c r="A150" s="44">
        <f t="shared" si="112"/>
        <v>139</v>
      </c>
      <c r="B150" s="44"/>
      <c r="C150" s="141">
        <v>38900</v>
      </c>
      <c r="E150" s="137" t="s">
        <v>115</v>
      </c>
      <c r="G150" s="43">
        <v>6.2</v>
      </c>
      <c r="H150" s="135" t="str">
        <f t="shared" si="95"/>
        <v>P, S, T &amp; D Plant - Customer</v>
      </c>
      <c r="I150" s="42">
        <f>'DepExp. Class.'!J$150</f>
        <v>0</v>
      </c>
      <c r="J150" s="135">
        <f t="shared" si="96"/>
        <v>0</v>
      </c>
      <c r="K150" s="135">
        <f t="shared" si="97"/>
        <v>0</v>
      </c>
      <c r="L150" s="135">
        <f t="shared" si="98"/>
        <v>0</v>
      </c>
      <c r="M150" s="135">
        <f t="shared" si="99"/>
        <v>0</v>
      </c>
      <c r="N150" s="135">
        <f t="shared" si="100"/>
        <v>0</v>
      </c>
      <c r="O150" s="135">
        <f t="shared" si="101"/>
        <v>0</v>
      </c>
      <c r="P150" s="135">
        <f t="shared" si="102"/>
        <v>0</v>
      </c>
      <c r="Q150" s="135">
        <f t="shared" si="103"/>
        <v>0</v>
      </c>
      <c r="R150" s="135">
        <f t="shared" si="104"/>
        <v>0</v>
      </c>
      <c r="S150" s="135">
        <f t="shared" si="105"/>
        <v>0</v>
      </c>
      <c r="T150" s="135">
        <f t="shared" si="106"/>
        <v>0</v>
      </c>
      <c r="U150" s="135">
        <f t="shared" si="107"/>
        <v>0</v>
      </c>
      <c r="V150" s="135">
        <f t="shared" si="108"/>
        <v>0</v>
      </c>
      <c r="W150" s="135">
        <f t="shared" si="109"/>
        <v>0</v>
      </c>
      <c r="X150" s="135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 x14ac:dyDescent="0.2">
      <c r="A151" s="44">
        <f t="shared" si="112"/>
        <v>140</v>
      </c>
      <c r="B151" s="44"/>
      <c r="C151" s="141">
        <v>39004</v>
      </c>
      <c r="E151" s="137" t="s">
        <v>293</v>
      </c>
      <c r="G151" s="43">
        <v>6.2</v>
      </c>
      <c r="H151" s="135" t="str">
        <f t="shared" si="95"/>
        <v>P, S, T &amp; D Plant - Customer</v>
      </c>
      <c r="I151" s="42">
        <f>'DepExp. Class.'!J$151</f>
        <v>217.62071985185548</v>
      </c>
      <c r="J151" s="135">
        <f t="shared" si="96"/>
        <v>167.97044355087942</v>
      </c>
      <c r="K151" s="135">
        <f t="shared" si="97"/>
        <v>47.316626197707855</v>
      </c>
      <c r="L151" s="135">
        <f t="shared" si="98"/>
        <v>0.11338433983164647</v>
      </c>
      <c r="M151" s="135">
        <f t="shared" si="99"/>
        <v>1.417830188292714</v>
      </c>
      <c r="N151" s="135">
        <f t="shared" si="100"/>
        <v>0.8024355751438732</v>
      </c>
      <c r="O151" s="135">
        <f t="shared" si="101"/>
        <v>0</v>
      </c>
      <c r="P151" s="135">
        <f t="shared" si="102"/>
        <v>0</v>
      </c>
      <c r="Q151" s="135">
        <f t="shared" si="103"/>
        <v>0</v>
      </c>
      <c r="R151" s="135">
        <f t="shared" si="104"/>
        <v>0</v>
      </c>
      <c r="S151" s="135">
        <f t="shared" si="105"/>
        <v>0</v>
      </c>
      <c r="T151" s="135">
        <f t="shared" si="106"/>
        <v>0</v>
      </c>
      <c r="U151" s="135">
        <f t="shared" si="107"/>
        <v>0</v>
      </c>
      <c r="V151" s="135">
        <f t="shared" si="108"/>
        <v>0</v>
      </c>
      <c r="W151" s="135">
        <f t="shared" si="109"/>
        <v>0</v>
      </c>
      <c r="X151" s="135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 x14ac:dyDescent="0.2">
      <c r="A152" s="44">
        <f t="shared" si="112"/>
        <v>141</v>
      </c>
      <c r="B152" s="44"/>
      <c r="C152" s="141">
        <v>39009</v>
      </c>
      <c r="E152" s="137" t="s">
        <v>294</v>
      </c>
      <c r="G152" s="43">
        <v>6.2</v>
      </c>
      <c r="H152" s="135" t="str">
        <f t="shared" si="95"/>
        <v>P, S, T &amp; D Plant - Customer</v>
      </c>
      <c r="I152" s="42">
        <f>'DepExp. Class.'!J$152</f>
        <v>0</v>
      </c>
      <c r="J152" s="135">
        <f t="shared" si="96"/>
        <v>0</v>
      </c>
      <c r="K152" s="135">
        <f t="shared" si="97"/>
        <v>0</v>
      </c>
      <c r="L152" s="135">
        <f t="shared" si="98"/>
        <v>0</v>
      </c>
      <c r="M152" s="135">
        <f t="shared" si="99"/>
        <v>0</v>
      </c>
      <c r="N152" s="135">
        <f t="shared" si="100"/>
        <v>0</v>
      </c>
      <c r="O152" s="135">
        <f t="shared" si="101"/>
        <v>0</v>
      </c>
      <c r="P152" s="135">
        <f t="shared" si="102"/>
        <v>0</v>
      </c>
      <c r="Q152" s="135">
        <f t="shared" si="103"/>
        <v>0</v>
      </c>
      <c r="R152" s="135">
        <f t="shared" si="104"/>
        <v>0</v>
      </c>
      <c r="S152" s="135">
        <f t="shared" si="105"/>
        <v>0</v>
      </c>
      <c r="T152" s="135">
        <f t="shared" si="106"/>
        <v>0</v>
      </c>
      <c r="U152" s="135">
        <f t="shared" si="107"/>
        <v>0</v>
      </c>
      <c r="V152" s="135">
        <f t="shared" si="108"/>
        <v>0</v>
      </c>
      <c r="W152" s="135">
        <f t="shared" si="109"/>
        <v>0</v>
      </c>
      <c r="X152" s="135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 x14ac:dyDescent="0.2">
      <c r="A153" s="44">
        <f t="shared" si="112"/>
        <v>142</v>
      </c>
      <c r="B153" s="44"/>
      <c r="C153" s="141">
        <v>39100</v>
      </c>
      <c r="E153" s="137" t="s">
        <v>295</v>
      </c>
      <c r="G153" s="43">
        <v>6.2</v>
      </c>
      <c r="H153" s="135" t="str">
        <f t="shared" si="95"/>
        <v>P, S, T &amp; D Plant - Customer</v>
      </c>
      <c r="I153" s="42">
        <f>'DepExp. Class.'!J$153</f>
        <v>0</v>
      </c>
      <c r="J153" s="135">
        <f t="shared" si="96"/>
        <v>0</v>
      </c>
      <c r="K153" s="135">
        <f t="shared" si="97"/>
        <v>0</v>
      </c>
      <c r="L153" s="135">
        <f t="shared" si="98"/>
        <v>0</v>
      </c>
      <c r="M153" s="135">
        <f t="shared" si="99"/>
        <v>0</v>
      </c>
      <c r="N153" s="135">
        <f t="shared" si="100"/>
        <v>0</v>
      </c>
      <c r="O153" s="135">
        <f t="shared" si="101"/>
        <v>0</v>
      </c>
      <c r="P153" s="135">
        <f t="shared" si="102"/>
        <v>0</v>
      </c>
      <c r="Q153" s="135">
        <f t="shared" si="103"/>
        <v>0</v>
      </c>
      <c r="R153" s="135">
        <f t="shared" si="104"/>
        <v>0</v>
      </c>
      <c r="S153" s="135">
        <f t="shared" si="105"/>
        <v>0</v>
      </c>
      <c r="T153" s="135">
        <f t="shared" si="106"/>
        <v>0</v>
      </c>
      <c r="U153" s="135">
        <f t="shared" si="107"/>
        <v>0</v>
      </c>
      <c r="V153" s="135">
        <f t="shared" si="108"/>
        <v>0</v>
      </c>
      <c r="W153" s="135">
        <f t="shared" si="109"/>
        <v>0</v>
      </c>
      <c r="X153" s="135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 x14ac:dyDescent="0.2">
      <c r="A154" s="44">
        <f t="shared" si="112"/>
        <v>143</v>
      </c>
      <c r="B154" s="44"/>
      <c r="C154" s="141">
        <v>39102</v>
      </c>
      <c r="E154" s="137" t="s">
        <v>296</v>
      </c>
      <c r="G154" s="43">
        <v>6.2</v>
      </c>
      <c r="H154" s="135" t="str">
        <f t="shared" si="95"/>
        <v>P, S, T &amp; D Plant - Customer</v>
      </c>
      <c r="I154" s="42">
        <f>'DepExp. Class.'!J$154</f>
        <v>0</v>
      </c>
      <c r="J154" s="135">
        <f t="shared" si="96"/>
        <v>0</v>
      </c>
      <c r="K154" s="135">
        <f t="shared" si="97"/>
        <v>0</v>
      </c>
      <c r="L154" s="135">
        <f t="shared" si="98"/>
        <v>0</v>
      </c>
      <c r="M154" s="135">
        <f t="shared" si="99"/>
        <v>0</v>
      </c>
      <c r="N154" s="135">
        <f t="shared" si="100"/>
        <v>0</v>
      </c>
      <c r="O154" s="135">
        <f t="shared" si="101"/>
        <v>0</v>
      </c>
      <c r="P154" s="135">
        <f t="shared" si="102"/>
        <v>0</v>
      </c>
      <c r="Q154" s="135">
        <f t="shared" si="103"/>
        <v>0</v>
      </c>
      <c r="R154" s="135">
        <f t="shared" si="104"/>
        <v>0</v>
      </c>
      <c r="S154" s="135">
        <f t="shared" si="105"/>
        <v>0</v>
      </c>
      <c r="T154" s="135">
        <f t="shared" si="106"/>
        <v>0</v>
      </c>
      <c r="U154" s="135">
        <f t="shared" si="107"/>
        <v>0</v>
      </c>
      <c r="V154" s="135">
        <f t="shared" si="108"/>
        <v>0</v>
      </c>
      <c r="W154" s="135">
        <f t="shared" si="109"/>
        <v>0</v>
      </c>
      <c r="X154" s="135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 x14ac:dyDescent="0.2">
      <c r="A155" s="44">
        <f t="shared" si="112"/>
        <v>144</v>
      </c>
      <c r="B155" s="44"/>
      <c r="C155" s="141">
        <v>39103</v>
      </c>
      <c r="E155" s="137" t="s">
        <v>297</v>
      </c>
      <c r="G155" s="43">
        <v>6.2</v>
      </c>
      <c r="H155" s="135" t="str">
        <f t="shared" si="95"/>
        <v>P, S, T &amp; D Plant - Customer</v>
      </c>
      <c r="I155" s="42">
        <f>'DepExp. Class.'!J$155</f>
        <v>0</v>
      </c>
      <c r="J155" s="135">
        <f t="shared" si="96"/>
        <v>0</v>
      </c>
      <c r="K155" s="135">
        <f t="shared" si="97"/>
        <v>0</v>
      </c>
      <c r="L155" s="135">
        <f t="shared" si="98"/>
        <v>0</v>
      </c>
      <c r="M155" s="135">
        <f t="shared" si="99"/>
        <v>0</v>
      </c>
      <c r="N155" s="135">
        <f t="shared" si="100"/>
        <v>0</v>
      </c>
      <c r="O155" s="135">
        <f t="shared" si="101"/>
        <v>0</v>
      </c>
      <c r="P155" s="135">
        <f t="shared" si="102"/>
        <v>0</v>
      </c>
      <c r="Q155" s="135">
        <f t="shared" si="103"/>
        <v>0</v>
      </c>
      <c r="R155" s="135">
        <f t="shared" si="104"/>
        <v>0</v>
      </c>
      <c r="S155" s="135">
        <f t="shared" si="105"/>
        <v>0</v>
      </c>
      <c r="T155" s="135">
        <f t="shared" si="106"/>
        <v>0</v>
      </c>
      <c r="U155" s="135">
        <f t="shared" si="107"/>
        <v>0</v>
      </c>
      <c r="V155" s="135">
        <f t="shared" si="108"/>
        <v>0</v>
      </c>
      <c r="W155" s="135">
        <f t="shared" si="109"/>
        <v>0</v>
      </c>
      <c r="X155" s="135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 x14ac:dyDescent="0.2">
      <c r="A156" s="44">
        <f t="shared" si="112"/>
        <v>145</v>
      </c>
      <c r="B156" s="44"/>
      <c r="C156" s="141">
        <v>39200</v>
      </c>
      <c r="E156" s="137" t="s">
        <v>298</v>
      </c>
      <c r="G156" s="43">
        <v>6.2</v>
      </c>
      <c r="H156" s="135" t="str">
        <f t="shared" si="95"/>
        <v>P, S, T &amp; D Plant - Customer</v>
      </c>
      <c r="I156" s="42">
        <f>'DepExp. Class.'!J$156</f>
        <v>154.92367193244678</v>
      </c>
      <c r="J156" s="135">
        <f t="shared" si="96"/>
        <v>119.57775853668164</v>
      </c>
      <c r="K156" s="135">
        <f t="shared" si="97"/>
        <v>33.684593447692372</v>
      </c>
      <c r="L156" s="135">
        <f t="shared" si="98"/>
        <v>8.0718041362573337E-2</v>
      </c>
      <c r="M156" s="135">
        <f t="shared" si="99"/>
        <v>1.0093499327477151</v>
      </c>
      <c r="N156" s="135">
        <f t="shared" si="100"/>
        <v>0.5712519739625046</v>
      </c>
      <c r="O156" s="135">
        <f t="shared" si="101"/>
        <v>0</v>
      </c>
      <c r="P156" s="135">
        <f t="shared" si="102"/>
        <v>0</v>
      </c>
      <c r="Q156" s="135">
        <f t="shared" si="103"/>
        <v>0</v>
      </c>
      <c r="R156" s="135">
        <f t="shared" si="104"/>
        <v>0</v>
      </c>
      <c r="S156" s="135">
        <f t="shared" si="105"/>
        <v>0</v>
      </c>
      <c r="T156" s="135">
        <f t="shared" si="106"/>
        <v>0</v>
      </c>
      <c r="U156" s="135">
        <f t="shared" si="107"/>
        <v>0</v>
      </c>
      <c r="V156" s="135">
        <f t="shared" si="108"/>
        <v>0</v>
      </c>
      <c r="W156" s="135">
        <f t="shared" si="109"/>
        <v>0</v>
      </c>
      <c r="X156" s="135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 x14ac:dyDescent="0.2">
      <c r="A157" s="44">
        <f t="shared" si="112"/>
        <v>146</v>
      </c>
      <c r="B157" s="44"/>
      <c r="C157" s="141">
        <v>39201</v>
      </c>
      <c r="E157" s="137" t="s">
        <v>299</v>
      </c>
      <c r="G157" s="43">
        <v>6.2</v>
      </c>
      <c r="H157" s="135" t="str">
        <f t="shared" si="95"/>
        <v>P, S, T &amp; D Plant - Customer</v>
      </c>
      <c r="I157" s="42">
        <f>'DepExp. Class.'!J$157</f>
        <v>0</v>
      </c>
      <c r="J157" s="135">
        <f t="shared" si="96"/>
        <v>0</v>
      </c>
      <c r="K157" s="135">
        <f t="shared" si="97"/>
        <v>0</v>
      </c>
      <c r="L157" s="135">
        <f t="shared" si="98"/>
        <v>0</v>
      </c>
      <c r="M157" s="135">
        <f t="shared" si="99"/>
        <v>0</v>
      </c>
      <c r="N157" s="135">
        <f t="shared" si="100"/>
        <v>0</v>
      </c>
      <c r="O157" s="135">
        <f t="shared" si="101"/>
        <v>0</v>
      </c>
      <c r="P157" s="135">
        <f t="shared" si="102"/>
        <v>0</v>
      </c>
      <c r="Q157" s="135">
        <f t="shared" si="103"/>
        <v>0</v>
      </c>
      <c r="R157" s="135">
        <f t="shared" si="104"/>
        <v>0</v>
      </c>
      <c r="S157" s="135">
        <f t="shared" si="105"/>
        <v>0</v>
      </c>
      <c r="T157" s="135">
        <f t="shared" si="106"/>
        <v>0</v>
      </c>
      <c r="U157" s="135">
        <f t="shared" si="107"/>
        <v>0</v>
      </c>
      <c r="V157" s="135">
        <f t="shared" si="108"/>
        <v>0</v>
      </c>
      <c r="W157" s="135">
        <f t="shared" si="109"/>
        <v>0</v>
      </c>
      <c r="X157" s="135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 x14ac:dyDescent="0.2">
      <c r="A158" s="44">
        <f t="shared" si="112"/>
        <v>147</v>
      </c>
      <c r="B158" s="44"/>
      <c r="C158" s="141">
        <v>39202</v>
      </c>
      <c r="E158" s="137" t="s">
        <v>300</v>
      </c>
      <c r="G158" s="43">
        <v>6.2</v>
      </c>
      <c r="H158" s="135" t="str">
        <f t="shared" si="95"/>
        <v>P, S, T &amp; D Plant - Customer</v>
      </c>
      <c r="I158" s="42">
        <f>'DepExp. Class.'!J$158</f>
        <v>0</v>
      </c>
      <c r="J158" s="135">
        <f t="shared" si="96"/>
        <v>0</v>
      </c>
      <c r="K158" s="135">
        <f t="shared" si="97"/>
        <v>0</v>
      </c>
      <c r="L158" s="135">
        <f t="shared" si="98"/>
        <v>0</v>
      </c>
      <c r="M158" s="135">
        <f t="shared" si="99"/>
        <v>0</v>
      </c>
      <c r="N158" s="135">
        <f t="shared" si="100"/>
        <v>0</v>
      </c>
      <c r="O158" s="135">
        <f t="shared" si="101"/>
        <v>0</v>
      </c>
      <c r="P158" s="135">
        <f t="shared" si="102"/>
        <v>0</v>
      </c>
      <c r="Q158" s="135">
        <f t="shared" si="103"/>
        <v>0</v>
      </c>
      <c r="R158" s="135">
        <f t="shared" si="104"/>
        <v>0</v>
      </c>
      <c r="S158" s="135">
        <f t="shared" si="105"/>
        <v>0</v>
      </c>
      <c r="T158" s="135">
        <f t="shared" si="106"/>
        <v>0</v>
      </c>
      <c r="U158" s="135">
        <f t="shared" si="107"/>
        <v>0</v>
      </c>
      <c r="V158" s="135">
        <f t="shared" si="108"/>
        <v>0</v>
      </c>
      <c r="W158" s="135">
        <f t="shared" si="109"/>
        <v>0</v>
      </c>
      <c r="X158" s="135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 x14ac:dyDescent="0.2">
      <c r="A159" s="44">
        <f t="shared" si="112"/>
        <v>148</v>
      </c>
      <c r="B159" s="44"/>
      <c r="C159" s="141">
        <v>39300</v>
      </c>
      <c r="E159" s="137" t="s">
        <v>186</v>
      </c>
      <c r="G159" s="43">
        <v>6.2</v>
      </c>
      <c r="H159" s="135" t="str">
        <f t="shared" si="95"/>
        <v>P, S, T &amp; D Plant - Customer</v>
      </c>
      <c r="I159" s="42">
        <f>'DepExp. Class.'!J$159</f>
        <v>0</v>
      </c>
      <c r="J159" s="135">
        <f t="shared" si="96"/>
        <v>0</v>
      </c>
      <c r="K159" s="135">
        <f t="shared" si="97"/>
        <v>0</v>
      </c>
      <c r="L159" s="135">
        <f t="shared" si="98"/>
        <v>0</v>
      </c>
      <c r="M159" s="135">
        <f t="shared" si="99"/>
        <v>0</v>
      </c>
      <c r="N159" s="135">
        <f t="shared" si="100"/>
        <v>0</v>
      </c>
      <c r="O159" s="135">
        <f t="shared" si="101"/>
        <v>0</v>
      </c>
      <c r="P159" s="135">
        <f t="shared" si="102"/>
        <v>0</v>
      </c>
      <c r="Q159" s="135">
        <f t="shared" si="103"/>
        <v>0</v>
      </c>
      <c r="R159" s="135">
        <f t="shared" si="104"/>
        <v>0</v>
      </c>
      <c r="S159" s="135">
        <f t="shared" si="105"/>
        <v>0</v>
      </c>
      <c r="T159" s="135">
        <f t="shared" si="106"/>
        <v>0</v>
      </c>
      <c r="U159" s="135">
        <f t="shared" si="107"/>
        <v>0</v>
      </c>
      <c r="V159" s="135">
        <f t="shared" si="108"/>
        <v>0</v>
      </c>
      <c r="W159" s="135">
        <f t="shared" si="109"/>
        <v>0</v>
      </c>
      <c r="X159" s="135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 x14ac:dyDescent="0.2">
      <c r="A160" s="44">
        <f t="shared" si="112"/>
        <v>149</v>
      </c>
      <c r="B160" s="44"/>
      <c r="C160" s="141">
        <v>39400</v>
      </c>
      <c r="E160" s="137" t="s">
        <v>301</v>
      </c>
      <c r="G160" s="43">
        <v>6.2</v>
      </c>
      <c r="H160" s="135" t="str">
        <f t="shared" si="95"/>
        <v>P, S, T &amp; D Plant - Customer</v>
      </c>
      <c r="I160" s="42">
        <f>'DepExp. Class.'!J$160</f>
        <v>784.92374051439856</v>
      </c>
      <c r="J160" s="135">
        <f t="shared" si="96"/>
        <v>605.84299572931855</v>
      </c>
      <c r="K160" s="135">
        <f t="shared" si="97"/>
        <v>170.66363556241021</v>
      </c>
      <c r="L160" s="135">
        <f t="shared" si="98"/>
        <v>0.4089594970414433</v>
      </c>
      <c r="M160" s="135">
        <f t="shared" si="99"/>
        <v>5.1138906973864708</v>
      </c>
      <c r="N160" s="135">
        <f t="shared" si="100"/>
        <v>2.8942590282419816</v>
      </c>
      <c r="O160" s="135">
        <f t="shared" si="101"/>
        <v>0</v>
      </c>
      <c r="P160" s="135">
        <f t="shared" si="102"/>
        <v>0</v>
      </c>
      <c r="Q160" s="135">
        <f t="shared" si="103"/>
        <v>0</v>
      </c>
      <c r="R160" s="135">
        <f t="shared" si="104"/>
        <v>0</v>
      </c>
      <c r="S160" s="135">
        <f t="shared" si="105"/>
        <v>0</v>
      </c>
      <c r="T160" s="135">
        <f t="shared" si="106"/>
        <v>0</v>
      </c>
      <c r="U160" s="135">
        <f t="shared" si="107"/>
        <v>0</v>
      </c>
      <c r="V160" s="135">
        <f t="shared" si="108"/>
        <v>0</v>
      </c>
      <c r="W160" s="135">
        <f t="shared" si="109"/>
        <v>0</v>
      </c>
      <c r="X160" s="135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 x14ac:dyDescent="0.2">
      <c r="A161" s="44">
        <f t="shared" si="112"/>
        <v>150</v>
      </c>
      <c r="B161" s="44"/>
      <c r="C161" s="141">
        <v>39600</v>
      </c>
      <c r="E161" s="137" t="s">
        <v>302</v>
      </c>
      <c r="G161" s="43">
        <v>6.2</v>
      </c>
      <c r="H161" s="135" t="str">
        <f t="shared" si="95"/>
        <v>P, S, T &amp; D Plant - Customer</v>
      </c>
      <c r="I161" s="42">
        <f>'DepExp. Class.'!J$161</f>
        <v>4.7090088994509163</v>
      </c>
      <c r="J161" s="135">
        <f t="shared" si="96"/>
        <v>3.6346461589882706</v>
      </c>
      <c r="K161" s="135">
        <f t="shared" si="97"/>
        <v>1.0238658065678616</v>
      </c>
      <c r="L161" s="135">
        <f t="shared" si="98"/>
        <v>2.4534789963430855E-3</v>
      </c>
      <c r="M161" s="135">
        <f t="shared" si="99"/>
        <v>3.0679868071044027E-2</v>
      </c>
      <c r="N161" s="135">
        <f t="shared" si="100"/>
        <v>1.7363586827397842E-2</v>
      </c>
      <c r="O161" s="135">
        <f t="shared" si="101"/>
        <v>0</v>
      </c>
      <c r="P161" s="135">
        <f t="shared" si="102"/>
        <v>0</v>
      </c>
      <c r="Q161" s="135">
        <f t="shared" si="103"/>
        <v>0</v>
      </c>
      <c r="R161" s="135">
        <f t="shared" si="104"/>
        <v>0</v>
      </c>
      <c r="S161" s="135">
        <f t="shared" si="105"/>
        <v>0</v>
      </c>
      <c r="T161" s="135">
        <f t="shared" si="106"/>
        <v>0</v>
      </c>
      <c r="U161" s="135">
        <f t="shared" si="107"/>
        <v>0</v>
      </c>
      <c r="V161" s="135">
        <f t="shared" si="108"/>
        <v>0</v>
      </c>
      <c r="W161" s="135">
        <f t="shared" si="109"/>
        <v>0</v>
      </c>
      <c r="X161" s="135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 x14ac:dyDescent="0.2">
      <c r="A162" s="44">
        <f t="shared" si="112"/>
        <v>151</v>
      </c>
      <c r="B162" s="44"/>
      <c r="C162" s="141">
        <v>39603</v>
      </c>
      <c r="E162" s="137" t="s">
        <v>303</v>
      </c>
      <c r="G162" s="43">
        <v>6.2</v>
      </c>
      <c r="H162" s="135" t="str">
        <f t="shared" si="95"/>
        <v>P, S, T &amp; D Plant - Customer</v>
      </c>
      <c r="I162" s="42">
        <f>'DepExp. Class.'!J$162</f>
        <v>0</v>
      </c>
      <c r="J162" s="135">
        <f t="shared" si="96"/>
        <v>0</v>
      </c>
      <c r="K162" s="135">
        <f t="shared" si="97"/>
        <v>0</v>
      </c>
      <c r="L162" s="135">
        <f t="shared" si="98"/>
        <v>0</v>
      </c>
      <c r="M162" s="135">
        <f t="shared" si="99"/>
        <v>0</v>
      </c>
      <c r="N162" s="135">
        <f t="shared" si="100"/>
        <v>0</v>
      </c>
      <c r="O162" s="135">
        <f t="shared" si="101"/>
        <v>0</v>
      </c>
      <c r="P162" s="135">
        <f t="shared" si="102"/>
        <v>0</v>
      </c>
      <c r="Q162" s="135">
        <f t="shared" si="103"/>
        <v>0</v>
      </c>
      <c r="R162" s="135">
        <f t="shared" si="104"/>
        <v>0</v>
      </c>
      <c r="S162" s="135">
        <f t="shared" si="105"/>
        <v>0</v>
      </c>
      <c r="T162" s="135">
        <f t="shared" si="106"/>
        <v>0</v>
      </c>
      <c r="U162" s="135">
        <f t="shared" si="107"/>
        <v>0</v>
      </c>
      <c r="V162" s="135">
        <f t="shared" si="108"/>
        <v>0</v>
      </c>
      <c r="W162" s="135">
        <f t="shared" si="109"/>
        <v>0</v>
      </c>
      <c r="X162" s="135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 x14ac:dyDescent="0.2">
      <c r="A163" s="44">
        <f t="shared" si="112"/>
        <v>152</v>
      </c>
      <c r="B163" s="44"/>
      <c r="C163" s="141">
        <v>39604</v>
      </c>
      <c r="E163" s="137" t="s">
        <v>304</v>
      </c>
      <c r="G163" s="43">
        <v>6.2</v>
      </c>
      <c r="H163" s="135" t="str">
        <f t="shared" si="95"/>
        <v>P, S, T &amp; D Plant - Customer</v>
      </c>
      <c r="I163" s="42">
        <f>'DepExp. Class.'!J$163</f>
        <v>0</v>
      </c>
      <c r="J163" s="135">
        <f t="shared" si="96"/>
        <v>0</v>
      </c>
      <c r="K163" s="135">
        <f t="shared" si="97"/>
        <v>0</v>
      </c>
      <c r="L163" s="135">
        <f t="shared" si="98"/>
        <v>0</v>
      </c>
      <c r="M163" s="135">
        <f t="shared" si="99"/>
        <v>0</v>
      </c>
      <c r="N163" s="135">
        <f t="shared" si="100"/>
        <v>0</v>
      </c>
      <c r="O163" s="135">
        <f t="shared" si="101"/>
        <v>0</v>
      </c>
      <c r="P163" s="135">
        <f t="shared" si="102"/>
        <v>0</v>
      </c>
      <c r="Q163" s="135">
        <f t="shared" si="103"/>
        <v>0</v>
      </c>
      <c r="R163" s="135">
        <f t="shared" si="104"/>
        <v>0</v>
      </c>
      <c r="S163" s="135">
        <f t="shared" si="105"/>
        <v>0</v>
      </c>
      <c r="T163" s="135">
        <f t="shared" si="106"/>
        <v>0</v>
      </c>
      <c r="U163" s="135">
        <f t="shared" si="107"/>
        <v>0</v>
      </c>
      <c r="V163" s="135">
        <f t="shared" si="108"/>
        <v>0</v>
      </c>
      <c r="W163" s="135">
        <f t="shared" si="109"/>
        <v>0</v>
      </c>
      <c r="X163" s="135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 x14ac:dyDescent="0.2">
      <c r="A164" s="44">
        <f t="shared" si="112"/>
        <v>153</v>
      </c>
      <c r="B164" s="44"/>
      <c r="C164" s="141">
        <v>39605</v>
      </c>
      <c r="E164" s="140" t="s">
        <v>305</v>
      </c>
      <c r="G164" s="43">
        <v>6.2</v>
      </c>
      <c r="H164" s="135" t="str">
        <f t="shared" si="95"/>
        <v>P, S, T &amp; D Plant - Customer</v>
      </c>
      <c r="I164" s="42">
        <f>'DepExp. Class.'!J$164</f>
        <v>0</v>
      </c>
      <c r="J164" s="135">
        <f t="shared" si="96"/>
        <v>0</v>
      </c>
      <c r="K164" s="135">
        <f t="shared" si="97"/>
        <v>0</v>
      </c>
      <c r="L164" s="135">
        <f t="shared" si="98"/>
        <v>0</v>
      </c>
      <c r="M164" s="135">
        <f t="shared" si="99"/>
        <v>0</v>
      </c>
      <c r="N164" s="135">
        <f t="shared" si="100"/>
        <v>0</v>
      </c>
      <c r="O164" s="135">
        <f t="shared" si="101"/>
        <v>0</v>
      </c>
      <c r="P164" s="135">
        <f t="shared" si="102"/>
        <v>0</v>
      </c>
      <c r="Q164" s="135">
        <f t="shared" si="103"/>
        <v>0</v>
      </c>
      <c r="R164" s="135">
        <f t="shared" si="104"/>
        <v>0</v>
      </c>
      <c r="S164" s="135">
        <f t="shared" si="105"/>
        <v>0</v>
      </c>
      <c r="T164" s="135">
        <f t="shared" si="106"/>
        <v>0</v>
      </c>
      <c r="U164" s="135">
        <f t="shared" si="107"/>
        <v>0</v>
      </c>
      <c r="V164" s="135">
        <f t="shared" si="108"/>
        <v>0</v>
      </c>
      <c r="W164" s="135">
        <f t="shared" si="109"/>
        <v>0</v>
      </c>
      <c r="X164" s="135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 x14ac:dyDescent="0.2">
      <c r="A165" s="44">
        <f t="shared" si="112"/>
        <v>154</v>
      </c>
      <c r="B165" s="44"/>
      <c r="C165" s="141">
        <v>39700</v>
      </c>
      <c r="E165" s="137" t="s">
        <v>306</v>
      </c>
      <c r="G165" s="43">
        <v>6.2</v>
      </c>
      <c r="H165" s="135" t="str">
        <f t="shared" si="95"/>
        <v>P, S, T &amp; D Plant - Customer</v>
      </c>
      <c r="I165" s="42">
        <f>'DepExp. Class.'!J$165</f>
        <v>640.45355313082143</v>
      </c>
      <c r="J165" s="135">
        <f t="shared" si="96"/>
        <v>494.3337540026227</v>
      </c>
      <c r="K165" s="135">
        <f t="shared" si="97"/>
        <v>139.25191218517386</v>
      </c>
      <c r="L165" s="135">
        <f t="shared" si="98"/>
        <v>0.33368791061809067</v>
      </c>
      <c r="M165" s="135">
        <f t="shared" si="99"/>
        <v>4.1726467151030704</v>
      </c>
      <c r="N165" s="135">
        <f t="shared" si="100"/>
        <v>2.3615523173037882</v>
      </c>
      <c r="O165" s="135">
        <f t="shared" si="101"/>
        <v>0</v>
      </c>
      <c r="P165" s="135">
        <f t="shared" si="102"/>
        <v>0</v>
      </c>
      <c r="Q165" s="135">
        <f t="shared" si="103"/>
        <v>0</v>
      </c>
      <c r="R165" s="135">
        <f t="shared" si="104"/>
        <v>0</v>
      </c>
      <c r="S165" s="135">
        <f t="shared" si="105"/>
        <v>0</v>
      </c>
      <c r="T165" s="135">
        <f t="shared" si="106"/>
        <v>0</v>
      </c>
      <c r="U165" s="135">
        <f t="shared" si="107"/>
        <v>0</v>
      </c>
      <c r="V165" s="135">
        <f t="shared" si="108"/>
        <v>0</v>
      </c>
      <c r="W165" s="135">
        <f t="shared" si="109"/>
        <v>0</v>
      </c>
      <c r="X165" s="135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 x14ac:dyDescent="0.2">
      <c r="A166" s="44">
        <f t="shared" si="112"/>
        <v>155</v>
      </c>
      <c r="B166" s="44"/>
      <c r="C166" s="141">
        <v>39701</v>
      </c>
      <c r="E166" s="137" t="s">
        <v>307</v>
      </c>
      <c r="G166" s="43">
        <v>6.2</v>
      </c>
      <c r="H166" s="135" t="str">
        <f t="shared" si="95"/>
        <v>P, S, T &amp; D Plant - Customer</v>
      </c>
      <c r="I166" s="42">
        <f>'DepExp. Class.'!J$166</f>
        <v>0</v>
      </c>
      <c r="J166" s="135">
        <f t="shared" si="96"/>
        <v>0</v>
      </c>
      <c r="K166" s="135">
        <f t="shared" si="97"/>
        <v>0</v>
      </c>
      <c r="L166" s="135">
        <f t="shared" si="98"/>
        <v>0</v>
      </c>
      <c r="M166" s="135">
        <f t="shared" si="99"/>
        <v>0</v>
      </c>
      <c r="N166" s="135">
        <f t="shared" si="100"/>
        <v>0</v>
      </c>
      <c r="O166" s="135">
        <f t="shared" si="101"/>
        <v>0</v>
      </c>
      <c r="P166" s="135">
        <f t="shared" si="102"/>
        <v>0</v>
      </c>
      <c r="Q166" s="135">
        <f t="shared" si="103"/>
        <v>0</v>
      </c>
      <c r="R166" s="135">
        <f t="shared" si="104"/>
        <v>0</v>
      </c>
      <c r="S166" s="135">
        <f t="shared" si="105"/>
        <v>0</v>
      </c>
      <c r="T166" s="135">
        <f t="shared" si="106"/>
        <v>0</v>
      </c>
      <c r="U166" s="135">
        <f t="shared" si="107"/>
        <v>0</v>
      </c>
      <c r="V166" s="135">
        <f t="shared" si="108"/>
        <v>0</v>
      </c>
      <c r="W166" s="135">
        <f t="shared" si="109"/>
        <v>0</v>
      </c>
      <c r="X166" s="135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 x14ac:dyDescent="0.2">
      <c r="A167" s="44">
        <f t="shared" si="112"/>
        <v>156</v>
      </c>
      <c r="B167" s="44"/>
      <c r="C167" s="141">
        <v>39702</v>
      </c>
      <c r="E167" s="137" t="s">
        <v>308</v>
      </c>
      <c r="G167" s="43">
        <v>6.2</v>
      </c>
      <c r="H167" s="135" t="str">
        <f t="shared" si="95"/>
        <v>P, S, T &amp; D Plant - Customer</v>
      </c>
      <c r="I167" s="42">
        <f>'DepExp. Class.'!J$167</f>
        <v>0</v>
      </c>
      <c r="J167" s="135">
        <f t="shared" si="96"/>
        <v>0</v>
      </c>
      <c r="K167" s="135">
        <f t="shared" si="97"/>
        <v>0</v>
      </c>
      <c r="L167" s="135">
        <f t="shared" si="98"/>
        <v>0</v>
      </c>
      <c r="M167" s="135">
        <f t="shared" si="99"/>
        <v>0</v>
      </c>
      <c r="N167" s="135">
        <f t="shared" si="100"/>
        <v>0</v>
      </c>
      <c r="O167" s="135">
        <f t="shared" si="101"/>
        <v>0</v>
      </c>
      <c r="P167" s="135">
        <f t="shared" si="102"/>
        <v>0</v>
      </c>
      <c r="Q167" s="135">
        <f t="shared" si="103"/>
        <v>0</v>
      </c>
      <c r="R167" s="135">
        <f t="shared" si="104"/>
        <v>0</v>
      </c>
      <c r="S167" s="135">
        <f t="shared" si="105"/>
        <v>0</v>
      </c>
      <c r="T167" s="135">
        <f t="shared" si="106"/>
        <v>0</v>
      </c>
      <c r="U167" s="135">
        <f t="shared" si="107"/>
        <v>0</v>
      </c>
      <c r="V167" s="135">
        <f t="shared" si="108"/>
        <v>0</v>
      </c>
      <c r="W167" s="135">
        <f t="shared" si="109"/>
        <v>0</v>
      </c>
      <c r="X167" s="135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 x14ac:dyDescent="0.2">
      <c r="A168" s="44">
        <f t="shared" si="112"/>
        <v>157</v>
      </c>
      <c r="B168" s="44"/>
      <c r="C168" s="141">
        <v>39705</v>
      </c>
      <c r="E168" s="137" t="s">
        <v>309</v>
      </c>
      <c r="G168" s="43">
        <v>6.2</v>
      </c>
      <c r="H168" s="135" t="str">
        <f t="shared" si="95"/>
        <v>P, S, T &amp; D Plant - Customer</v>
      </c>
      <c r="I168" s="42">
        <f>'DepExp. Class.'!J$168</f>
        <v>0</v>
      </c>
      <c r="J168" s="135">
        <f t="shared" si="96"/>
        <v>0</v>
      </c>
      <c r="K168" s="135">
        <f t="shared" si="97"/>
        <v>0</v>
      </c>
      <c r="L168" s="135">
        <f t="shared" si="98"/>
        <v>0</v>
      </c>
      <c r="M168" s="135">
        <f t="shared" si="99"/>
        <v>0</v>
      </c>
      <c r="N168" s="135">
        <f t="shared" si="100"/>
        <v>0</v>
      </c>
      <c r="O168" s="135">
        <f t="shared" si="101"/>
        <v>0</v>
      </c>
      <c r="P168" s="135">
        <f t="shared" si="102"/>
        <v>0</v>
      </c>
      <c r="Q168" s="135">
        <f t="shared" si="103"/>
        <v>0</v>
      </c>
      <c r="R168" s="135">
        <f t="shared" si="104"/>
        <v>0</v>
      </c>
      <c r="S168" s="135">
        <f t="shared" si="105"/>
        <v>0</v>
      </c>
      <c r="T168" s="135">
        <f t="shared" si="106"/>
        <v>0</v>
      </c>
      <c r="U168" s="135">
        <f t="shared" si="107"/>
        <v>0</v>
      </c>
      <c r="V168" s="135">
        <f t="shared" si="108"/>
        <v>0</v>
      </c>
      <c r="W168" s="135">
        <f t="shared" si="109"/>
        <v>0</v>
      </c>
      <c r="X168" s="135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 x14ac:dyDescent="0.2">
      <c r="A169" s="44">
        <f t="shared" si="112"/>
        <v>158</v>
      </c>
      <c r="B169" s="44"/>
      <c r="C169" s="141">
        <v>39800</v>
      </c>
      <c r="E169" s="137" t="s">
        <v>310</v>
      </c>
      <c r="G169" s="43">
        <v>6.2</v>
      </c>
      <c r="H169" s="135" t="str">
        <f t="shared" si="95"/>
        <v>P, S, T &amp; D Plant - Customer</v>
      </c>
      <c r="I169" s="42">
        <f>'DepExp. Class.'!J$169</f>
        <v>4745.1496313805619</v>
      </c>
      <c r="J169" s="135">
        <f t="shared" si="96"/>
        <v>3662.541364815218</v>
      </c>
      <c r="K169" s="135">
        <f t="shared" si="97"/>
        <v>1031.7237784760086</v>
      </c>
      <c r="L169" s="135">
        <f t="shared" si="98"/>
        <v>2.472308972797832</v>
      </c>
      <c r="M169" s="135">
        <f t="shared" si="99"/>
        <v>30.915330120759371</v>
      </c>
      <c r="N169" s="135">
        <f t="shared" si="100"/>
        <v>17.496848995778809</v>
      </c>
      <c r="O169" s="135">
        <f t="shared" si="101"/>
        <v>0</v>
      </c>
      <c r="P169" s="135">
        <f t="shared" si="102"/>
        <v>0</v>
      </c>
      <c r="Q169" s="135">
        <f t="shared" si="103"/>
        <v>0</v>
      </c>
      <c r="R169" s="135">
        <f t="shared" si="104"/>
        <v>0</v>
      </c>
      <c r="S169" s="135">
        <f t="shared" si="105"/>
        <v>0</v>
      </c>
      <c r="T169" s="135">
        <f t="shared" si="106"/>
        <v>0</v>
      </c>
      <c r="U169" s="135">
        <f t="shared" si="107"/>
        <v>0</v>
      </c>
      <c r="V169" s="135">
        <f t="shared" si="108"/>
        <v>0</v>
      </c>
      <c r="W169" s="135">
        <f t="shared" si="109"/>
        <v>0</v>
      </c>
      <c r="X169" s="135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 x14ac:dyDescent="0.2">
      <c r="A170" s="44">
        <f t="shared" si="112"/>
        <v>159</v>
      </c>
      <c r="B170" s="44"/>
      <c r="C170" s="141">
        <v>39900</v>
      </c>
      <c r="E170" s="137" t="s">
        <v>311</v>
      </c>
      <c r="G170" s="43">
        <v>6.2</v>
      </c>
      <c r="H170" s="135" t="str">
        <f t="shared" si="95"/>
        <v>P, S, T &amp; D Plant - Customer</v>
      </c>
      <c r="I170" s="42">
        <f>'DepExp. Class.'!J$170</f>
        <v>0</v>
      </c>
      <c r="J170" s="135">
        <f t="shared" si="96"/>
        <v>0</v>
      </c>
      <c r="K170" s="135">
        <f t="shared" si="97"/>
        <v>0</v>
      </c>
      <c r="L170" s="135">
        <f t="shared" si="98"/>
        <v>0</v>
      </c>
      <c r="M170" s="135">
        <f t="shared" si="99"/>
        <v>0</v>
      </c>
      <c r="N170" s="135">
        <f t="shared" si="100"/>
        <v>0</v>
      </c>
      <c r="O170" s="135">
        <f t="shared" si="101"/>
        <v>0</v>
      </c>
      <c r="P170" s="135">
        <f t="shared" si="102"/>
        <v>0</v>
      </c>
      <c r="Q170" s="135">
        <f t="shared" si="103"/>
        <v>0</v>
      </c>
      <c r="R170" s="135">
        <f t="shared" si="104"/>
        <v>0</v>
      </c>
      <c r="S170" s="135">
        <f t="shared" si="105"/>
        <v>0</v>
      </c>
      <c r="T170" s="135">
        <f t="shared" si="106"/>
        <v>0</v>
      </c>
      <c r="U170" s="135">
        <f t="shared" si="107"/>
        <v>0</v>
      </c>
      <c r="V170" s="135">
        <f t="shared" si="108"/>
        <v>0</v>
      </c>
      <c r="W170" s="135">
        <f t="shared" si="109"/>
        <v>0</v>
      </c>
      <c r="X170" s="135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 x14ac:dyDescent="0.2">
      <c r="A171" s="44">
        <f t="shared" si="112"/>
        <v>160</v>
      </c>
      <c r="B171" s="44"/>
      <c r="C171" s="141">
        <v>39901</v>
      </c>
      <c r="E171" s="137" t="s">
        <v>312</v>
      </c>
      <c r="G171" s="43">
        <v>6.2</v>
      </c>
      <c r="H171" s="135" t="str">
        <f t="shared" si="95"/>
        <v>P, S, T &amp; D Plant - Customer</v>
      </c>
      <c r="I171" s="42">
        <f>'DepExp. Class.'!J$171</f>
        <v>0</v>
      </c>
      <c r="J171" s="135">
        <f t="shared" si="96"/>
        <v>0</v>
      </c>
      <c r="K171" s="135">
        <f t="shared" si="97"/>
        <v>0</v>
      </c>
      <c r="L171" s="135">
        <f t="shared" si="98"/>
        <v>0</v>
      </c>
      <c r="M171" s="135">
        <f t="shared" si="99"/>
        <v>0</v>
      </c>
      <c r="N171" s="135">
        <f t="shared" si="100"/>
        <v>0</v>
      </c>
      <c r="O171" s="135">
        <f t="shared" si="101"/>
        <v>0</v>
      </c>
      <c r="P171" s="135">
        <f t="shared" si="102"/>
        <v>0</v>
      </c>
      <c r="Q171" s="135">
        <f t="shared" si="103"/>
        <v>0</v>
      </c>
      <c r="R171" s="135">
        <f t="shared" si="104"/>
        <v>0</v>
      </c>
      <c r="S171" s="135">
        <f t="shared" si="105"/>
        <v>0</v>
      </c>
      <c r="T171" s="135">
        <f t="shared" si="106"/>
        <v>0</v>
      </c>
      <c r="U171" s="135">
        <f t="shared" si="107"/>
        <v>0</v>
      </c>
      <c r="V171" s="135">
        <f t="shared" si="108"/>
        <v>0</v>
      </c>
      <c r="W171" s="135">
        <f t="shared" si="109"/>
        <v>0</v>
      </c>
      <c r="X171" s="135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 x14ac:dyDescent="0.2">
      <c r="A172" s="44">
        <f t="shared" si="112"/>
        <v>161</v>
      </c>
      <c r="B172" s="44"/>
      <c r="C172" s="141">
        <v>39902</v>
      </c>
      <c r="E172" s="137" t="s">
        <v>313</v>
      </c>
      <c r="G172" s="43">
        <v>6.2</v>
      </c>
      <c r="H172" s="135" t="str">
        <f t="shared" si="95"/>
        <v>P, S, T &amp; D Plant - Customer</v>
      </c>
      <c r="I172" s="42">
        <f>'DepExp. Class.'!J$172</f>
        <v>0</v>
      </c>
      <c r="J172" s="135">
        <f t="shared" si="96"/>
        <v>0</v>
      </c>
      <c r="K172" s="135">
        <f t="shared" si="97"/>
        <v>0</v>
      </c>
      <c r="L172" s="135">
        <f t="shared" si="98"/>
        <v>0</v>
      </c>
      <c r="M172" s="135">
        <f t="shared" si="99"/>
        <v>0</v>
      </c>
      <c r="N172" s="135">
        <f t="shared" si="100"/>
        <v>0</v>
      </c>
      <c r="O172" s="135">
        <f t="shared" si="101"/>
        <v>0</v>
      </c>
      <c r="P172" s="135">
        <f t="shared" si="102"/>
        <v>0</v>
      </c>
      <c r="Q172" s="135">
        <f t="shared" si="103"/>
        <v>0</v>
      </c>
      <c r="R172" s="135">
        <f t="shared" si="104"/>
        <v>0</v>
      </c>
      <c r="S172" s="135">
        <f t="shared" si="105"/>
        <v>0</v>
      </c>
      <c r="T172" s="135">
        <f t="shared" si="106"/>
        <v>0</v>
      </c>
      <c r="U172" s="135">
        <f t="shared" si="107"/>
        <v>0</v>
      </c>
      <c r="V172" s="135">
        <f t="shared" si="108"/>
        <v>0</v>
      </c>
      <c r="W172" s="135">
        <f t="shared" si="109"/>
        <v>0</v>
      </c>
      <c r="X172" s="135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 x14ac:dyDescent="0.2">
      <c r="A173" s="44">
        <f t="shared" si="112"/>
        <v>162</v>
      </c>
      <c r="B173" s="44"/>
      <c r="C173" s="141">
        <v>39903</v>
      </c>
      <c r="E173" s="137" t="s">
        <v>314</v>
      </c>
      <c r="G173" s="43">
        <v>6.2</v>
      </c>
      <c r="H173" s="135" t="str">
        <f t="shared" si="95"/>
        <v>P, S, T &amp; D Plant - Customer</v>
      </c>
      <c r="I173" s="42">
        <f>'DepExp. Class.'!J$173</f>
        <v>0</v>
      </c>
      <c r="J173" s="135">
        <f t="shared" si="96"/>
        <v>0</v>
      </c>
      <c r="K173" s="135">
        <f t="shared" si="97"/>
        <v>0</v>
      </c>
      <c r="L173" s="135">
        <f t="shared" si="98"/>
        <v>0</v>
      </c>
      <c r="M173" s="135">
        <f t="shared" si="99"/>
        <v>0</v>
      </c>
      <c r="N173" s="135">
        <f t="shared" si="100"/>
        <v>0</v>
      </c>
      <c r="O173" s="135">
        <f t="shared" si="101"/>
        <v>0</v>
      </c>
      <c r="P173" s="135">
        <f t="shared" si="102"/>
        <v>0</v>
      </c>
      <c r="Q173" s="135">
        <f t="shared" si="103"/>
        <v>0</v>
      </c>
      <c r="R173" s="135">
        <f t="shared" si="104"/>
        <v>0</v>
      </c>
      <c r="S173" s="135">
        <f t="shared" si="105"/>
        <v>0</v>
      </c>
      <c r="T173" s="135">
        <f t="shared" si="106"/>
        <v>0</v>
      </c>
      <c r="U173" s="135">
        <f t="shared" si="107"/>
        <v>0</v>
      </c>
      <c r="V173" s="135">
        <f t="shared" si="108"/>
        <v>0</v>
      </c>
      <c r="W173" s="135">
        <f t="shared" si="109"/>
        <v>0</v>
      </c>
      <c r="X173" s="135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 x14ac:dyDescent="0.2">
      <c r="A174" s="44">
        <f t="shared" si="112"/>
        <v>163</v>
      </c>
      <c r="B174" s="44"/>
      <c r="C174" s="141">
        <v>39904</v>
      </c>
      <c r="E174" s="137" t="s">
        <v>315</v>
      </c>
      <c r="G174" s="43">
        <v>6.2</v>
      </c>
      <c r="H174" s="135" t="str">
        <f t="shared" si="95"/>
        <v>P, S, T &amp; D Plant - Customer</v>
      </c>
      <c r="I174" s="42">
        <f>'DepExp. Class.'!J$174</f>
        <v>0</v>
      </c>
      <c r="J174" s="135">
        <f t="shared" si="96"/>
        <v>0</v>
      </c>
      <c r="K174" s="135">
        <f t="shared" si="97"/>
        <v>0</v>
      </c>
      <c r="L174" s="135">
        <f t="shared" si="98"/>
        <v>0</v>
      </c>
      <c r="M174" s="135">
        <f t="shared" si="99"/>
        <v>0</v>
      </c>
      <c r="N174" s="135">
        <f t="shared" si="100"/>
        <v>0</v>
      </c>
      <c r="O174" s="135">
        <f t="shared" si="101"/>
        <v>0</v>
      </c>
      <c r="P174" s="135">
        <f t="shared" si="102"/>
        <v>0</v>
      </c>
      <c r="Q174" s="135">
        <f t="shared" si="103"/>
        <v>0</v>
      </c>
      <c r="R174" s="135">
        <f t="shared" si="104"/>
        <v>0</v>
      </c>
      <c r="S174" s="135">
        <f t="shared" si="105"/>
        <v>0</v>
      </c>
      <c r="T174" s="135">
        <f t="shared" si="106"/>
        <v>0</v>
      </c>
      <c r="U174" s="135">
        <f t="shared" si="107"/>
        <v>0</v>
      </c>
      <c r="V174" s="135">
        <f t="shared" si="108"/>
        <v>0</v>
      </c>
      <c r="W174" s="135">
        <f t="shared" si="109"/>
        <v>0</v>
      </c>
      <c r="X174" s="135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 x14ac:dyDescent="0.2">
      <c r="A175" s="44">
        <f t="shared" si="112"/>
        <v>164</v>
      </c>
      <c r="B175" s="44"/>
      <c r="C175" s="141">
        <v>39905</v>
      </c>
      <c r="E175" s="137" t="s">
        <v>316</v>
      </c>
      <c r="G175" s="43">
        <v>6.2</v>
      </c>
      <c r="H175" s="135" t="str">
        <f t="shared" si="95"/>
        <v>P, S, T &amp; D Plant - Customer</v>
      </c>
      <c r="I175" s="42">
        <f>'DepExp. Class.'!J$175</f>
        <v>0</v>
      </c>
      <c r="J175" s="135">
        <f t="shared" si="96"/>
        <v>0</v>
      </c>
      <c r="K175" s="135">
        <f t="shared" si="97"/>
        <v>0</v>
      </c>
      <c r="L175" s="135">
        <f t="shared" si="98"/>
        <v>0</v>
      </c>
      <c r="M175" s="135">
        <f t="shared" si="99"/>
        <v>0</v>
      </c>
      <c r="N175" s="135">
        <f t="shared" si="100"/>
        <v>0</v>
      </c>
      <c r="O175" s="135">
        <f t="shared" si="101"/>
        <v>0</v>
      </c>
      <c r="P175" s="135">
        <f t="shared" si="102"/>
        <v>0</v>
      </c>
      <c r="Q175" s="135">
        <f t="shared" si="103"/>
        <v>0</v>
      </c>
      <c r="R175" s="135">
        <f t="shared" si="104"/>
        <v>0</v>
      </c>
      <c r="S175" s="135">
        <f t="shared" si="105"/>
        <v>0</v>
      </c>
      <c r="T175" s="135">
        <f t="shared" si="106"/>
        <v>0</v>
      </c>
      <c r="U175" s="135">
        <f t="shared" si="107"/>
        <v>0</v>
      </c>
      <c r="V175" s="135">
        <f t="shared" si="108"/>
        <v>0</v>
      </c>
      <c r="W175" s="135">
        <f t="shared" si="109"/>
        <v>0</v>
      </c>
      <c r="X175" s="135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 x14ac:dyDescent="0.2">
      <c r="A176" s="44">
        <f t="shared" si="112"/>
        <v>165</v>
      </c>
      <c r="B176" s="44"/>
      <c r="C176" s="141">
        <v>39906</v>
      </c>
      <c r="E176" s="137" t="s">
        <v>317</v>
      </c>
      <c r="G176" s="43">
        <v>6.2</v>
      </c>
      <c r="H176" s="135" t="str">
        <f t="shared" si="95"/>
        <v>P, S, T &amp; D Plant - Customer</v>
      </c>
      <c r="I176" s="42">
        <f>'DepExp. Class.'!J$176</f>
        <v>0</v>
      </c>
      <c r="J176" s="135">
        <f t="shared" si="96"/>
        <v>0</v>
      </c>
      <c r="K176" s="135">
        <f t="shared" si="97"/>
        <v>0</v>
      </c>
      <c r="L176" s="135">
        <f t="shared" si="98"/>
        <v>0</v>
      </c>
      <c r="M176" s="135">
        <f t="shared" si="99"/>
        <v>0</v>
      </c>
      <c r="N176" s="135">
        <f t="shared" si="100"/>
        <v>0</v>
      </c>
      <c r="O176" s="135">
        <f t="shared" si="101"/>
        <v>0</v>
      </c>
      <c r="P176" s="135">
        <f t="shared" si="102"/>
        <v>0</v>
      </c>
      <c r="Q176" s="135">
        <f t="shared" si="103"/>
        <v>0</v>
      </c>
      <c r="R176" s="135">
        <f t="shared" si="104"/>
        <v>0</v>
      </c>
      <c r="S176" s="135">
        <f t="shared" si="105"/>
        <v>0</v>
      </c>
      <c r="T176" s="135">
        <f t="shared" si="106"/>
        <v>0</v>
      </c>
      <c r="U176" s="135">
        <f t="shared" si="107"/>
        <v>0</v>
      </c>
      <c r="V176" s="135">
        <f t="shared" si="108"/>
        <v>0</v>
      </c>
      <c r="W176" s="135">
        <f t="shared" si="109"/>
        <v>0</v>
      </c>
      <c r="X176" s="135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 x14ac:dyDescent="0.2">
      <c r="A177" s="44">
        <f t="shared" si="112"/>
        <v>166</v>
      </c>
      <c r="B177" s="44"/>
      <c r="C177" s="141">
        <v>39907</v>
      </c>
      <c r="E177" s="137" t="s">
        <v>318</v>
      </c>
      <c r="G177" s="43">
        <v>6.2</v>
      </c>
      <c r="H177" s="135" t="str">
        <f t="shared" si="95"/>
        <v>P, S, T &amp; D Plant - Customer</v>
      </c>
      <c r="I177" s="42">
        <f>'DepExp. Class.'!J$177</f>
        <v>4320.8914393082096</v>
      </c>
      <c r="J177" s="135">
        <f t="shared" si="96"/>
        <v>3335.0778918931583</v>
      </c>
      <c r="K177" s="135">
        <f t="shared" si="97"/>
        <v>939.47858096325126</v>
      </c>
      <c r="L177" s="135">
        <f t="shared" si="98"/>
        <v>2.2512627642426986</v>
      </c>
      <c r="M177" s="135">
        <f t="shared" si="99"/>
        <v>28.151227177068364</v>
      </c>
      <c r="N177" s="135">
        <f t="shared" si="100"/>
        <v>15.932476510489582</v>
      </c>
      <c r="O177" s="135">
        <f t="shared" si="101"/>
        <v>0</v>
      </c>
      <c r="P177" s="135">
        <f t="shared" si="102"/>
        <v>0</v>
      </c>
      <c r="Q177" s="135">
        <f t="shared" si="103"/>
        <v>0</v>
      </c>
      <c r="R177" s="135">
        <f t="shared" si="104"/>
        <v>0</v>
      </c>
      <c r="S177" s="135">
        <f t="shared" si="105"/>
        <v>0</v>
      </c>
      <c r="T177" s="135">
        <f t="shared" si="106"/>
        <v>0</v>
      </c>
      <c r="U177" s="135">
        <f t="shared" si="107"/>
        <v>0</v>
      </c>
      <c r="V177" s="135">
        <f t="shared" si="108"/>
        <v>0</v>
      </c>
      <c r="W177" s="135">
        <f t="shared" si="109"/>
        <v>0</v>
      </c>
      <c r="X177" s="135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 x14ac:dyDescent="0.2">
      <c r="A178" s="44">
        <f t="shared" si="112"/>
        <v>167</v>
      </c>
      <c r="B178" s="44"/>
      <c r="C178" s="141">
        <v>39908</v>
      </c>
      <c r="E178" s="137" t="s">
        <v>319</v>
      </c>
      <c r="G178" s="43">
        <v>6.2</v>
      </c>
      <c r="H178" s="135" t="str">
        <f t="shared" si="95"/>
        <v>P, S, T &amp; D Plant - Customer</v>
      </c>
      <c r="I178" s="42">
        <f>'DepExp. Class.'!J$178</f>
        <v>0</v>
      </c>
      <c r="J178" s="135">
        <f t="shared" si="96"/>
        <v>0</v>
      </c>
      <c r="K178" s="135">
        <f t="shared" si="97"/>
        <v>0</v>
      </c>
      <c r="L178" s="135">
        <f t="shared" si="98"/>
        <v>0</v>
      </c>
      <c r="M178" s="135">
        <f t="shared" si="99"/>
        <v>0</v>
      </c>
      <c r="N178" s="135">
        <f t="shared" si="100"/>
        <v>0</v>
      </c>
      <c r="O178" s="135">
        <f t="shared" si="101"/>
        <v>0</v>
      </c>
      <c r="P178" s="135">
        <f t="shared" si="102"/>
        <v>0</v>
      </c>
      <c r="Q178" s="135">
        <f t="shared" si="103"/>
        <v>0</v>
      </c>
      <c r="R178" s="135">
        <f t="shared" si="104"/>
        <v>0</v>
      </c>
      <c r="S178" s="135">
        <f t="shared" si="105"/>
        <v>0</v>
      </c>
      <c r="T178" s="135">
        <f t="shared" si="106"/>
        <v>0</v>
      </c>
      <c r="U178" s="135">
        <f t="shared" si="107"/>
        <v>0</v>
      </c>
      <c r="V178" s="135">
        <f t="shared" si="108"/>
        <v>0</v>
      </c>
      <c r="W178" s="135">
        <f t="shared" si="109"/>
        <v>0</v>
      </c>
      <c r="X178" s="135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 x14ac:dyDescent="0.2">
      <c r="A179" s="44">
        <f t="shared" si="112"/>
        <v>168</v>
      </c>
      <c r="B179" s="44"/>
      <c r="C179" s="141">
        <v>39909</v>
      </c>
      <c r="E179" s="137" t="s">
        <v>320</v>
      </c>
      <c r="G179" s="43">
        <v>6.2</v>
      </c>
      <c r="H179" s="135" t="str">
        <f t="shared" si="95"/>
        <v>P, S, T &amp; D Plant - Customer</v>
      </c>
      <c r="I179" s="42">
        <f>'DepExp. Class.'!J$179</f>
        <v>0</v>
      </c>
      <c r="J179" s="135">
        <f t="shared" si="96"/>
        <v>0</v>
      </c>
      <c r="K179" s="135">
        <f t="shared" si="97"/>
        <v>0</v>
      </c>
      <c r="L179" s="135">
        <f t="shared" si="98"/>
        <v>0</v>
      </c>
      <c r="M179" s="135">
        <f t="shared" si="99"/>
        <v>0</v>
      </c>
      <c r="N179" s="135">
        <f t="shared" si="100"/>
        <v>0</v>
      </c>
      <c r="O179" s="135">
        <f t="shared" si="101"/>
        <v>0</v>
      </c>
      <c r="P179" s="135">
        <f t="shared" si="102"/>
        <v>0</v>
      </c>
      <c r="Q179" s="135">
        <f t="shared" si="103"/>
        <v>0</v>
      </c>
      <c r="R179" s="135">
        <f t="shared" si="104"/>
        <v>0</v>
      </c>
      <c r="S179" s="135">
        <f t="shared" si="105"/>
        <v>0</v>
      </c>
      <c r="T179" s="135">
        <f t="shared" si="106"/>
        <v>0</v>
      </c>
      <c r="U179" s="135">
        <f t="shared" si="107"/>
        <v>0</v>
      </c>
      <c r="V179" s="135">
        <f t="shared" si="108"/>
        <v>0</v>
      </c>
      <c r="W179" s="135">
        <f t="shared" si="109"/>
        <v>0</v>
      </c>
      <c r="X179" s="135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 x14ac:dyDescent="0.2">
      <c r="A180" s="44">
        <f t="shared" si="112"/>
        <v>169</v>
      </c>
      <c r="B180" s="44"/>
      <c r="C180" s="141">
        <v>39924</v>
      </c>
      <c r="E180" s="137" t="s">
        <v>321</v>
      </c>
      <c r="G180" s="43">
        <v>6.2</v>
      </c>
      <c r="H180" s="135" t="str">
        <f t="shared" si="95"/>
        <v>P, S, T &amp; D Plant - Customer</v>
      </c>
      <c r="I180" s="42">
        <f>'DepExp. Class.'!J$180</f>
        <v>0</v>
      </c>
      <c r="J180" s="135">
        <f t="shared" si="96"/>
        <v>0</v>
      </c>
      <c r="K180" s="135">
        <f t="shared" si="97"/>
        <v>0</v>
      </c>
      <c r="L180" s="135">
        <f t="shared" si="98"/>
        <v>0</v>
      </c>
      <c r="M180" s="135">
        <f t="shared" si="99"/>
        <v>0</v>
      </c>
      <c r="N180" s="135">
        <f t="shared" si="100"/>
        <v>0</v>
      </c>
      <c r="O180" s="135">
        <f t="shared" si="101"/>
        <v>0</v>
      </c>
      <c r="P180" s="135">
        <f t="shared" si="102"/>
        <v>0</v>
      </c>
      <c r="Q180" s="135">
        <f t="shared" si="103"/>
        <v>0</v>
      </c>
      <c r="R180" s="135">
        <f t="shared" si="104"/>
        <v>0</v>
      </c>
      <c r="S180" s="135">
        <f t="shared" si="105"/>
        <v>0</v>
      </c>
      <c r="T180" s="135">
        <f t="shared" si="106"/>
        <v>0</v>
      </c>
      <c r="U180" s="135">
        <f t="shared" si="107"/>
        <v>0</v>
      </c>
      <c r="V180" s="135">
        <f t="shared" si="108"/>
        <v>0</v>
      </c>
      <c r="W180" s="135">
        <f t="shared" si="109"/>
        <v>0</v>
      </c>
      <c r="X180" s="135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 x14ac:dyDescent="0.2">
      <c r="A181" s="44">
        <f t="shared" si="112"/>
        <v>170</v>
      </c>
      <c r="B181" s="44"/>
      <c r="C181" s="44"/>
      <c r="D181" s="44"/>
      <c r="E181" s="137"/>
      <c r="G181" s="43"/>
      <c r="H181" s="135"/>
      <c r="I181" s="4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 x14ac:dyDescent="0.2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 x14ac:dyDescent="0.2">
      <c r="A183" s="44">
        <f t="shared" si="112"/>
        <v>172</v>
      </c>
      <c r="B183" s="44"/>
      <c r="C183" s="44"/>
      <c r="D183" s="44" t="s">
        <v>149</v>
      </c>
      <c r="E183" s="44"/>
      <c r="G183" s="43"/>
      <c r="H183" s="135"/>
      <c r="I183" s="42">
        <f>'DepExp. Class.'!J$183</f>
        <v>11837.755155630506</v>
      </c>
      <c r="J183" s="135">
        <f>SUM(J147:J180)</f>
        <v>9136.9653840477913</v>
      </c>
      <c r="K183" s="135">
        <f t="shared" ref="K183:X183" si="114">SUM(K147:K180)</f>
        <v>2573.84791347193</v>
      </c>
      <c r="L183" s="135">
        <f t="shared" si="114"/>
        <v>6.1676850178767122</v>
      </c>
      <c r="M183" s="135">
        <f t="shared" si="114"/>
        <v>77.124671918630924</v>
      </c>
      <c r="N183" s="135">
        <f t="shared" si="114"/>
        <v>43.64950117427766</v>
      </c>
      <c r="O183" s="135">
        <f t="shared" si="114"/>
        <v>0</v>
      </c>
      <c r="P183" s="135">
        <f t="shared" si="114"/>
        <v>0</v>
      </c>
      <c r="Q183" s="135">
        <f t="shared" si="114"/>
        <v>0</v>
      </c>
      <c r="R183" s="135">
        <f t="shared" si="114"/>
        <v>0</v>
      </c>
      <c r="S183" s="135">
        <f t="shared" si="114"/>
        <v>0</v>
      </c>
      <c r="T183" s="135">
        <f t="shared" si="114"/>
        <v>0</v>
      </c>
      <c r="U183" s="135">
        <f t="shared" si="114"/>
        <v>0</v>
      </c>
      <c r="V183" s="135">
        <f t="shared" si="114"/>
        <v>0</v>
      </c>
      <c r="W183" s="135">
        <f t="shared" si="114"/>
        <v>0</v>
      </c>
      <c r="X183" s="135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 x14ac:dyDescent="0.2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 x14ac:dyDescent="0.2">
      <c r="A185" s="44">
        <f t="shared" si="112"/>
        <v>174</v>
      </c>
      <c r="B185" s="44"/>
      <c r="C185" s="44"/>
      <c r="D185" s="44" t="s">
        <v>350</v>
      </c>
      <c r="E185" s="44"/>
      <c r="G185" s="43"/>
      <c r="H185" s="135"/>
      <c r="I185" s="42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 x14ac:dyDescent="0.2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 x14ac:dyDescent="0.2">
      <c r="A187" s="44">
        <f t="shared" si="112"/>
        <v>176</v>
      </c>
      <c r="B187" s="44"/>
      <c r="C187" s="44"/>
      <c r="D187" s="44" t="s">
        <v>148</v>
      </c>
      <c r="E187" s="44"/>
      <c r="G187" s="43"/>
      <c r="H187" s="135"/>
      <c r="I187" s="42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 x14ac:dyDescent="0.2">
      <c r="A188" s="44">
        <f t="shared" si="112"/>
        <v>177</v>
      </c>
      <c r="B188" s="44"/>
      <c r="C188" s="44"/>
      <c r="D188" s="44"/>
      <c r="E188" s="44"/>
      <c r="G188" s="43"/>
      <c r="H188" s="135"/>
      <c r="I188" s="42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 x14ac:dyDescent="0.2">
      <c r="A189" s="44">
        <f t="shared" si="112"/>
        <v>178</v>
      </c>
      <c r="B189" s="44"/>
      <c r="C189" s="138">
        <v>37400</v>
      </c>
      <c r="E189" s="137" t="s">
        <v>115</v>
      </c>
      <c r="G189" s="43">
        <v>6.2</v>
      </c>
      <c r="H189" s="135" t="str">
        <f t="shared" ref="H189:H222" si="115">VLOOKUP($G189,alloc,3)</f>
        <v>P, S, T &amp; D Plant - Customer</v>
      </c>
      <c r="I189" s="42">
        <f>'DepExp. Class.'!J$189</f>
        <v>0</v>
      </c>
      <c r="J189" s="135">
        <f t="shared" ref="J189:J222" si="116">$I189*VLOOKUP($G189,alloc,6)</f>
        <v>0</v>
      </c>
      <c r="K189" s="135">
        <f t="shared" ref="K189:K222" si="117">$I189*VLOOKUP($G189,alloc,7)</f>
        <v>0</v>
      </c>
      <c r="L189" s="135">
        <f t="shared" ref="L189:L222" si="118">$I189*VLOOKUP($G189,alloc,8)</f>
        <v>0</v>
      </c>
      <c r="M189" s="135">
        <f t="shared" ref="M189:M222" si="119">$I189*VLOOKUP($G189,alloc,9)</f>
        <v>0</v>
      </c>
      <c r="N189" s="135">
        <f t="shared" ref="N189:N222" si="120">$I189*VLOOKUP($G189,alloc,10)</f>
        <v>0</v>
      </c>
      <c r="O189" s="135">
        <f t="shared" ref="O189:O222" si="121">$I189*VLOOKUP($G189,alloc,11)</f>
        <v>0</v>
      </c>
      <c r="P189" s="135">
        <f t="shared" ref="P189:P222" si="122">$I189*VLOOKUP($G189,alloc,12)</f>
        <v>0</v>
      </c>
      <c r="Q189" s="135">
        <f t="shared" ref="Q189:Q222" si="123">$I189*VLOOKUP($G189,alloc,13)</f>
        <v>0</v>
      </c>
      <c r="R189" s="135">
        <f t="shared" ref="R189:R222" si="124">$I189*VLOOKUP($G189,alloc,14)</f>
        <v>0</v>
      </c>
      <c r="S189" s="135">
        <f t="shared" ref="S189:S222" si="125">$I189*VLOOKUP($G189,alloc,15)</f>
        <v>0</v>
      </c>
      <c r="T189" s="135">
        <f t="shared" ref="T189:T222" si="126">$I189*VLOOKUP($G189,alloc,16)</f>
        <v>0</v>
      </c>
      <c r="U189" s="135">
        <f t="shared" ref="U189:U222" si="127">$I189*VLOOKUP($G189,alloc,17)</f>
        <v>0</v>
      </c>
      <c r="V189" s="135">
        <f t="shared" ref="V189:V222" si="128">$I189*VLOOKUP($G189,alloc,18)</f>
        <v>0</v>
      </c>
      <c r="W189" s="135">
        <f t="shared" ref="W189:W222" si="129">$I189*VLOOKUP($G189,alloc,19)</f>
        <v>0</v>
      </c>
      <c r="X189" s="135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 x14ac:dyDescent="0.2">
      <c r="A190" s="44">
        <f t="shared" si="112"/>
        <v>179</v>
      </c>
      <c r="B190" s="44"/>
      <c r="C190" s="138">
        <v>39000</v>
      </c>
      <c r="E190" s="137" t="s">
        <v>139</v>
      </c>
      <c r="G190" s="43">
        <v>6.2</v>
      </c>
      <c r="H190" s="135" t="str">
        <f t="shared" si="115"/>
        <v>P, S, T &amp; D Plant - Customer</v>
      </c>
      <c r="I190" s="42">
        <f>'DepExp. Class.'!J$190</f>
        <v>2764.9975791593401</v>
      </c>
      <c r="J190" s="135">
        <f t="shared" si="116"/>
        <v>2134.1619957174416</v>
      </c>
      <c r="K190" s="135">
        <f t="shared" si="117"/>
        <v>601.18520414651664</v>
      </c>
      <c r="L190" s="135">
        <f t="shared" si="118"/>
        <v>1.4406138595741318</v>
      </c>
      <c r="M190" s="135">
        <f t="shared" si="119"/>
        <v>18.014355622741775</v>
      </c>
      <c r="N190" s="135">
        <f t="shared" si="120"/>
        <v>10.19540981306622</v>
      </c>
      <c r="O190" s="135">
        <f t="shared" si="121"/>
        <v>0</v>
      </c>
      <c r="P190" s="135">
        <f t="shared" si="122"/>
        <v>0</v>
      </c>
      <c r="Q190" s="135">
        <f t="shared" si="123"/>
        <v>0</v>
      </c>
      <c r="R190" s="135">
        <f t="shared" si="124"/>
        <v>0</v>
      </c>
      <c r="S190" s="135">
        <f t="shared" si="125"/>
        <v>0</v>
      </c>
      <c r="T190" s="135">
        <f t="shared" si="126"/>
        <v>0</v>
      </c>
      <c r="U190" s="135">
        <f t="shared" si="127"/>
        <v>0</v>
      </c>
      <c r="V190" s="135">
        <f t="shared" si="128"/>
        <v>0</v>
      </c>
      <c r="W190" s="135">
        <f t="shared" si="129"/>
        <v>0</v>
      </c>
      <c r="X190" s="135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 x14ac:dyDescent="0.2">
      <c r="A191" s="44">
        <f t="shared" si="112"/>
        <v>180</v>
      </c>
      <c r="B191" s="44"/>
      <c r="C191" s="138">
        <v>36602</v>
      </c>
      <c r="E191" s="137" t="s">
        <v>139</v>
      </c>
      <c r="G191" s="43">
        <v>6.2</v>
      </c>
      <c r="H191" s="135" t="str">
        <f t="shared" si="115"/>
        <v>P, S, T &amp; D Plant - Customer</v>
      </c>
      <c r="I191" s="42">
        <f>'DepExp. Class.'!J$191</f>
        <v>0</v>
      </c>
      <c r="J191" s="135">
        <f t="shared" si="116"/>
        <v>0</v>
      </c>
      <c r="K191" s="135">
        <f t="shared" si="117"/>
        <v>0</v>
      </c>
      <c r="L191" s="135">
        <f t="shared" si="118"/>
        <v>0</v>
      </c>
      <c r="M191" s="135">
        <f t="shared" si="119"/>
        <v>0</v>
      </c>
      <c r="N191" s="135">
        <f t="shared" si="120"/>
        <v>0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 x14ac:dyDescent="0.2">
      <c r="A192" s="44">
        <f t="shared" si="112"/>
        <v>181</v>
      </c>
      <c r="B192" s="44"/>
      <c r="C192" s="138">
        <v>37503</v>
      </c>
      <c r="E192" s="137" t="s">
        <v>278</v>
      </c>
      <c r="G192" s="43">
        <v>6.2</v>
      </c>
      <c r="H192" s="135" t="str">
        <f t="shared" si="115"/>
        <v>P, S, T &amp; D Plant - Customer</v>
      </c>
      <c r="I192" s="42">
        <f>'DepExp. Class.'!J$192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 x14ac:dyDescent="0.2">
      <c r="A193" s="44">
        <f t="shared" si="112"/>
        <v>182</v>
      </c>
      <c r="B193" s="44"/>
      <c r="C193" s="138">
        <v>39004</v>
      </c>
      <c r="E193" s="137" t="s">
        <v>293</v>
      </c>
      <c r="G193" s="43">
        <v>6.2</v>
      </c>
      <c r="H193" s="135" t="str">
        <f t="shared" si="115"/>
        <v>P, S, T &amp; D Plant - Customer</v>
      </c>
      <c r="I193" s="42">
        <f>'DepExp. Class.'!J$193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 x14ac:dyDescent="0.2">
      <c r="A194" s="44">
        <f t="shared" si="112"/>
        <v>183</v>
      </c>
      <c r="B194" s="44"/>
      <c r="C194" s="138">
        <v>39009</v>
      </c>
      <c r="E194" s="137" t="s">
        <v>294</v>
      </c>
      <c r="G194" s="43">
        <v>6.2</v>
      </c>
      <c r="H194" s="135" t="str">
        <f t="shared" si="115"/>
        <v>P, S, T &amp; D Plant - Customer</v>
      </c>
      <c r="I194" s="42">
        <f>'DepExp. Class.'!J$194</f>
        <v>13.681505674784873</v>
      </c>
      <c r="J194" s="135">
        <f t="shared" si="116"/>
        <v>10.5600632982094</v>
      </c>
      <c r="K194" s="135">
        <f t="shared" si="117"/>
        <v>2.9747291079466351</v>
      </c>
      <c r="L194" s="135">
        <f t="shared" si="118"/>
        <v>7.1283124598357549E-3</v>
      </c>
      <c r="M194" s="135">
        <f t="shared" si="119"/>
        <v>8.9136970873973875E-2</v>
      </c>
      <c r="N194" s="135">
        <f t="shared" si="120"/>
        <v>5.0447985295029613E-2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 x14ac:dyDescent="0.2">
      <c r="A195" s="44">
        <f t="shared" si="112"/>
        <v>184</v>
      </c>
      <c r="B195" s="44"/>
      <c r="C195" s="138">
        <v>39100</v>
      </c>
      <c r="E195" s="137" t="s">
        <v>295</v>
      </c>
      <c r="G195" s="43">
        <v>6.2</v>
      </c>
      <c r="H195" s="135" t="str">
        <f t="shared" si="115"/>
        <v>P, S, T &amp; D Plant - Customer</v>
      </c>
      <c r="I195" s="42">
        <f>'DepExp. Class.'!J$195</f>
        <v>4183.2807962017823</v>
      </c>
      <c r="J195" s="135">
        <f t="shared" si="116"/>
        <v>3228.8631859789261</v>
      </c>
      <c r="K195" s="135">
        <f t="shared" si="117"/>
        <v>909.55830790687355</v>
      </c>
      <c r="L195" s="135">
        <f t="shared" si="118"/>
        <v>2.1795651247300079</v>
      </c>
      <c r="M195" s="135">
        <f t="shared" si="119"/>
        <v>27.254674109145938</v>
      </c>
      <c r="N195" s="135">
        <f t="shared" si="120"/>
        <v>15.425063082107419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 x14ac:dyDescent="0.2">
      <c r="A196" s="44">
        <f t="shared" si="112"/>
        <v>185</v>
      </c>
      <c r="B196" s="44"/>
      <c r="C196" s="138">
        <v>39102</v>
      </c>
      <c r="E196" s="137" t="s">
        <v>296</v>
      </c>
      <c r="G196" s="43">
        <v>6.2</v>
      </c>
      <c r="H196" s="135" t="str">
        <f t="shared" si="115"/>
        <v>P, S, T &amp; D Plant - Customer</v>
      </c>
      <c r="I196" s="42">
        <f>'DepExp. Class.'!J$196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 x14ac:dyDescent="0.2">
      <c r="A197" s="44">
        <f t="shared" si="112"/>
        <v>186</v>
      </c>
      <c r="B197" s="44"/>
      <c r="C197" s="145">
        <v>39103</v>
      </c>
      <c r="E197" s="137" t="s">
        <v>297</v>
      </c>
      <c r="G197" s="43">
        <v>6.2</v>
      </c>
      <c r="H197" s="135" t="str">
        <f t="shared" si="115"/>
        <v>P, S, T &amp; D Plant - Customer</v>
      </c>
      <c r="I197" s="42">
        <f>'DepExp. Class.'!J$197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 x14ac:dyDescent="0.2">
      <c r="A198" s="44">
        <f t="shared" si="112"/>
        <v>187</v>
      </c>
      <c r="B198" s="44"/>
      <c r="C198" s="138">
        <v>39200</v>
      </c>
      <c r="E198" s="137" t="s">
        <v>298</v>
      </c>
      <c r="G198" s="43">
        <v>6.2</v>
      </c>
      <c r="H198" s="135" t="str">
        <f t="shared" si="115"/>
        <v>P, S, T &amp; D Plant - Customer</v>
      </c>
      <c r="I198" s="42">
        <f>'DepExp. Class.'!J$198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 x14ac:dyDescent="0.2">
      <c r="A199" s="44">
        <f t="shared" si="112"/>
        <v>188</v>
      </c>
      <c r="B199" s="44"/>
      <c r="C199" s="138">
        <v>39201</v>
      </c>
      <c r="E199" s="137" t="s">
        <v>299</v>
      </c>
      <c r="G199" s="43">
        <v>6.2</v>
      </c>
      <c r="H199" s="135" t="str">
        <f t="shared" si="115"/>
        <v>P, S, T &amp; D Plant - Customer</v>
      </c>
      <c r="I199" s="42">
        <f>'DepExp. Class.'!J$199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 x14ac:dyDescent="0.2">
      <c r="A200" s="44">
        <f t="shared" si="112"/>
        <v>189</v>
      </c>
      <c r="B200" s="44"/>
      <c r="C200" s="138">
        <v>39202</v>
      </c>
      <c r="E200" s="137" t="s">
        <v>300</v>
      </c>
      <c r="G200" s="43">
        <v>6.2</v>
      </c>
      <c r="H200" s="135" t="str">
        <f t="shared" si="115"/>
        <v>P, S, T &amp; D Plant - Customer</v>
      </c>
      <c r="I200" s="42">
        <f>'DepExp. Class.'!J$200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 x14ac:dyDescent="0.2">
      <c r="A201" s="44">
        <f t="shared" si="112"/>
        <v>190</v>
      </c>
      <c r="B201" s="44"/>
      <c r="C201" s="138">
        <v>39300</v>
      </c>
      <c r="E201" s="137" t="s">
        <v>186</v>
      </c>
      <c r="G201" s="43">
        <v>6.2</v>
      </c>
      <c r="H201" s="135" t="str">
        <f t="shared" si="115"/>
        <v>P, S, T &amp; D Plant - Customer</v>
      </c>
      <c r="I201" s="42">
        <f>'DepExp. Class.'!J$201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 x14ac:dyDescent="0.2">
      <c r="A202" s="44">
        <f t="shared" si="112"/>
        <v>191</v>
      </c>
      <c r="B202" s="44"/>
      <c r="C202" s="138">
        <v>39400</v>
      </c>
      <c r="E202" s="137" t="s">
        <v>301</v>
      </c>
      <c r="G202" s="43">
        <v>6.2</v>
      </c>
      <c r="H202" s="135" t="str">
        <f t="shared" si="115"/>
        <v>P, S, T &amp; D Plant - Customer</v>
      </c>
      <c r="I202" s="42">
        <f>'DepExp. Class.'!J$202</f>
        <v>0</v>
      </c>
      <c r="J202" s="135">
        <f t="shared" si="116"/>
        <v>0</v>
      </c>
      <c r="K202" s="135">
        <f t="shared" si="117"/>
        <v>0</v>
      </c>
      <c r="L202" s="135">
        <f t="shared" si="118"/>
        <v>0</v>
      </c>
      <c r="M202" s="135">
        <f t="shared" si="119"/>
        <v>0</v>
      </c>
      <c r="N202" s="135">
        <f t="shared" si="120"/>
        <v>0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 x14ac:dyDescent="0.2">
      <c r="A203" s="44">
        <f t="shared" si="112"/>
        <v>192</v>
      </c>
      <c r="B203" s="44"/>
      <c r="C203" s="138">
        <v>39600</v>
      </c>
      <c r="E203" s="137" t="s">
        <v>302</v>
      </c>
      <c r="G203" s="43">
        <v>6.2</v>
      </c>
      <c r="H203" s="135" t="str">
        <f t="shared" si="115"/>
        <v>P, S, T &amp; D Plant - Customer</v>
      </c>
      <c r="I203" s="42">
        <f>'DepExp. Class.'!J$203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 x14ac:dyDescent="0.2">
      <c r="A204" s="44">
        <f t="shared" si="112"/>
        <v>193</v>
      </c>
      <c r="B204" s="44"/>
      <c r="C204" s="138">
        <v>39603</v>
      </c>
      <c r="E204" s="137" t="s">
        <v>303</v>
      </c>
      <c r="G204" s="43">
        <v>6.2</v>
      </c>
      <c r="H204" s="135" t="str">
        <f t="shared" si="115"/>
        <v>P, S, T &amp; D Plant - Customer</v>
      </c>
      <c r="I204" s="42">
        <f>'DepExp. Class.'!J$204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 x14ac:dyDescent="0.2">
      <c r="A205" s="44">
        <f t="shared" ref="A205:A268" si="132">A204+1</f>
        <v>194</v>
      </c>
      <c r="B205" s="44"/>
      <c r="C205" s="136">
        <v>39604</v>
      </c>
      <c r="E205" s="137" t="s">
        <v>304</v>
      </c>
      <c r="G205" s="43">
        <v>6.2</v>
      </c>
      <c r="H205" s="135" t="str">
        <f t="shared" si="115"/>
        <v>P, S, T &amp; D Plant - Customer</v>
      </c>
      <c r="I205" s="42">
        <f>'DepExp. Class.'!J$205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 x14ac:dyDescent="0.2">
      <c r="A206" s="44">
        <f t="shared" si="132"/>
        <v>195</v>
      </c>
      <c r="B206" s="44"/>
      <c r="C206" s="136">
        <v>39605</v>
      </c>
      <c r="E206" s="140" t="s">
        <v>305</v>
      </c>
      <c r="G206" s="43">
        <v>6.2</v>
      </c>
      <c r="H206" s="135" t="str">
        <f t="shared" si="115"/>
        <v>P, S, T &amp; D Plant - Customer</v>
      </c>
      <c r="I206" s="42">
        <f>'DepExp. Class.'!J$206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 x14ac:dyDescent="0.2">
      <c r="A207" s="44">
        <f t="shared" si="132"/>
        <v>196</v>
      </c>
      <c r="B207" s="44"/>
      <c r="C207" s="136">
        <v>39700</v>
      </c>
      <c r="E207" s="137" t="s">
        <v>306</v>
      </c>
      <c r="G207" s="43">
        <v>6.2</v>
      </c>
      <c r="H207" s="135" t="str">
        <f t="shared" si="115"/>
        <v>P, S, T &amp; D Plant - Customer</v>
      </c>
      <c r="I207" s="42">
        <f>'DepExp. Class.'!J$207</f>
        <v>10.360983350329581</v>
      </c>
      <c r="J207" s="135">
        <f t="shared" si="116"/>
        <v>7.9971198062522078</v>
      </c>
      <c r="K207" s="135">
        <f t="shared" si="117"/>
        <v>2.2527578098351726</v>
      </c>
      <c r="L207" s="135">
        <f t="shared" si="118"/>
        <v>5.3982601380214296E-3</v>
      </c>
      <c r="M207" s="135">
        <f t="shared" si="119"/>
        <v>6.7503291894704276E-2</v>
      </c>
      <c r="N207" s="135">
        <f t="shared" si="120"/>
        <v>3.820418220947689E-2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 x14ac:dyDescent="0.2">
      <c r="A208" s="44">
        <f t="shared" si="132"/>
        <v>197</v>
      </c>
      <c r="B208" s="44"/>
      <c r="C208" s="136">
        <v>39701</v>
      </c>
      <c r="E208" s="137" t="s">
        <v>307</v>
      </c>
      <c r="G208" s="43">
        <v>6.2</v>
      </c>
      <c r="H208" s="135" t="str">
        <f t="shared" si="115"/>
        <v>P, S, T &amp; D Plant - Customer</v>
      </c>
      <c r="I208" s="42">
        <f>'DepExp. Class.'!J$208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 x14ac:dyDescent="0.2">
      <c r="A209" s="44">
        <f t="shared" si="132"/>
        <v>198</v>
      </c>
      <c r="B209" s="44"/>
      <c r="C209" s="136">
        <v>39702</v>
      </c>
      <c r="E209" s="137" t="s">
        <v>308</v>
      </c>
      <c r="G209" s="43">
        <v>6.2</v>
      </c>
      <c r="H209" s="135" t="str">
        <f t="shared" si="115"/>
        <v>P, S, T &amp; D Plant - Customer</v>
      </c>
      <c r="I209" s="42">
        <f>'DepExp. Class.'!J$209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 x14ac:dyDescent="0.2">
      <c r="A210" s="44">
        <f t="shared" si="132"/>
        <v>199</v>
      </c>
      <c r="B210" s="44"/>
      <c r="C210" s="136">
        <v>39705</v>
      </c>
      <c r="E210" s="137" t="s">
        <v>309</v>
      </c>
      <c r="G210" s="43">
        <v>6.2</v>
      </c>
      <c r="H210" s="135" t="str">
        <f t="shared" si="115"/>
        <v>P, S, T &amp; D Plant - Customer</v>
      </c>
      <c r="I210" s="42">
        <f>'DepExp. Class.'!J$210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 x14ac:dyDescent="0.2">
      <c r="A211" s="44">
        <f t="shared" si="132"/>
        <v>200</v>
      </c>
      <c r="B211" s="44"/>
      <c r="C211" s="136">
        <v>39800</v>
      </c>
      <c r="E211" s="137" t="s">
        <v>310</v>
      </c>
      <c r="G211" s="43">
        <v>6.2</v>
      </c>
      <c r="H211" s="135" t="str">
        <f t="shared" si="115"/>
        <v>P, S, T &amp; D Plant - Customer</v>
      </c>
      <c r="I211" s="42">
        <f>'DepExp. Class.'!J$211</f>
        <v>25.452451029159942</v>
      </c>
      <c r="J211" s="135">
        <f t="shared" si="116"/>
        <v>19.645461570641803</v>
      </c>
      <c r="K211" s="135">
        <f t="shared" si="117"/>
        <v>5.5340507649366515</v>
      </c>
      <c r="L211" s="135">
        <f t="shared" si="118"/>
        <v>1.3261188360203858E-2</v>
      </c>
      <c r="M211" s="135">
        <f t="shared" si="119"/>
        <v>0.16582636735946463</v>
      </c>
      <c r="N211" s="135">
        <f t="shared" si="120"/>
        <v>9.3851137861821046E-2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 x14ac:dyDescent="0.2">
      <c r="A212" s="44">
        <f t="shared" si="132"/>
        <v>201</v>
      </c>
      <c r="B212" s="44"/>
      <c r="C212" s="136">
        <v>39900</v>
      </c>
      <c r="E212" s="137" t="s">
        <v>311</v>
      </c>
      <c r="G212" s="43">
        <v>6.2</v>
      </c>
      <c r="H212" s="135" t="str">
        <f t="shared" si="115"/>
        <v>P, S, T &amp; D Plant - Customer</v>
      </c>
      <c r="I212" s="42">
        <f>'DepExp. Class.'!J$212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 x14ac:dyDescent="0.2">
      <c r="A213" s="44">
        <f t="shared" si="132"/>
        <v>202</v>
      </c>
      <c r="B213" s="44"/>
      <c r="C213" s="136">
        <v>39901</v>
      </c>
      <c r="E213" s="137" t="s">
        <v>312</v>
      </c>
      <c r="G213" s="43">
        <v>6.2</v>
      </c>
      <c r="H213" s="135" t="str">
        <f t="shared" si="115"/>
        <v>P, S, T &amp; D Plant - Customer</v>
      </c>
      <c r="I213" s="42">
        <f>'DepExp. Class.'!J$213</f>
        <v>51903.63151631684</v>
      </c>
      <c r="J213" s="135">
        <f t="shared" si="116"/>
        <v>40061.791972897059</v>
      </c>
      <c r="K213" s="135">
        <f t="shared" si="117"/>
        <v>11285.252307009097</v>
      </c>
      <c r="L213" s="135">
        <f t="shared" si="118"/>
        <v>27.042732871892241</v>
      </c>
      <c r="M213" s="135">
        <f t="shared" si="119"/>
        <v>338.15960031724757</v>
      </c>
      <c r="N213" s="135">
        <f t="shared" si="120"/>
        <v>191.38490322154982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 x14ac:dyDescent="0.2">
      <c r="A214" s="44">
        <f t="shared" si="132"/>
        <v>203</v>
      </c>
      <c r="B214" s="44"/>
      <c r="C214" s="136">
        <v>39902</v>
      </c>
      <c r="E214" s="137" t="s">
        <v>313</v>
      </c>
      <c r="G214" s="43">
        <v>6.2</v>
      </c>
      <c r="H214" s="135" t="str">
        <f t="shared" si="115"/>
        <v>P, S, T &amp; D Plant - Customer</v>
      </c>
      <c r="I214" s="42">
        <f>'DepExp. Class.'!J$214</f>
        <v>15555.165652857191</v>
      </c>
      <c r="J214" s="135">
        <f t="shared" si="116"/>
        <v>12006.246813246858</v>
      </c>
      <c r="K214" s="135">
        <f t="shared" si="117"/>
        <v>3382.1134271622186</v>
      </c>
      <c r="L214" s="135">
        <f t="shared" si="118"/>
        <v>8.1045232720567935</v>
      </c>
      <c r="M214" s="135">
        <f t="shared" si="119"/>
        <v>101.34413424203562</v>
      </c>
      <c r="N214" s="135">
        <f t="shared" si="120"/>
        <v>57.356754934023613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 x14ac:dyDescent="0.2">
      <c r="A215" s="44">
        <f t="shared" si="132"/>
        <v>204</v>
      </c>
      <c r="B215" s="44"/>
      <c r="C215" s="136">
        <v>39903</v>
      </c>
      <c r="E215" s="137" t="s">
        <v>314</v>
      </c>
      <c r="G215" s="43">
        <v>6.2</v>
      </c>
      <c r="H215" s="135" t="str">
        <f t="shared" si="115"/>
        <v>P, S, T &amp; D Plant - Customer</v>
      </c>
      <c r="I215" s="42">
        <f>'DepExp. Class.'!J$215</f>
        <v>0</v>
      </c>
      <c r="J215" s="135">
        <f t="shared" si="116"/>
        <v>0</v>
      </c>
      <c r="K215" s="135">
        <f t="shared" si="117"/>
        <v>0</v>
      </c>
      <c r="L215" s="135">
        <f t="shared" si="118"/>
        <v>0</v>
      </c>
      <c r="M215" s="135">
        <f t="shared" si="119"/>
        <v>0</v>
      </c>
      <c r="N215" s="135">
        <f t="shared" si="120"/>
        <v>0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 x14ac:dyDescent="0.2">
      <c r="A216" s="44">
        <f t="shared" si="132"/>
        <v>205</v>
      </c>
      <c r="B216" s="44"/>
      <c r="C216" s="136">
        <v>39904</v>
      </c>
      <c r="E216" s="137" t="s">
        <v>315</v>
      </c>
      <c r="G216" s="43">
        <v>6.2</v>
      </c>
      <c r="H216" s="135" t="str">
        <f t="shared" si="115"/>
        <v>P, S, T &amp; D Plant - Customer</v>
      </c>
      <c r="I216" s="42">
        <f>'DepExp. Class.'!J$216</f>
        <v>0</v>
      </c>
      <c r="J216" s="135">
        <f t="shared" si="116"/>
        <v>0</v>
      </c>
      <c r="K216" s="135">
        <f t="shared" si="117"/>
        <v>0</v>
      </c>
      <c r="L216" s="135">
        <f t="shared" si="118"/>
        <v>0</v>
      </c>
      <c r="M216" s="135">
        <f t="shared" si="119"/>
        <v>0</v>
      </c>
      <c r="N216" s="135">
        <f t="shared" si="120"/>
        <v>0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 x14ac:dyDescent="0.2">
      <c r="A217" s="44">
        <f t="shared" si="132"/>
        <v>206</v>
      </c>
      <c r="B217" s="44"/>
      <c r="C217" s="136">
        <v>39905</v>
      </c>
      <c r="E217" s="137" t="s">
        <v>316</v>
      </c>
      <c r="G217" s="43">
        <v>6.2</v>
      </c>
      <c r="H217" s="135" t="str">
        <f t="shared" si="115"/>
        <v>P, S, T &amp; D Plant - Customer</v>
      </c>
      <c r="I217" s="42">
        <f>'DepExp. Class.'!J$217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 x14ac:dyDescent="0.2">
      <c r="A218" s="44">
        <f t="shared" si="132"/>
        <v>207</v>
      </c>
      <c r="B218" s="44"/>
      <c r="C218" s="136">
        <v>39906</v>
      </c>
      <c r="E218" s="137" t="s">
        <v>317</v>
      </c>
      <c r="G218" s="43">
        <v>6.2</v>
      </c>
      <c r="H218" s="135" t="str">
        <f t="shared" si="115"/>
        <v>P, S, T &amp; D Plant - Customer</v>
      </c>
      <c r="I218" s="42">
        <f>'DepExp. Class.'!J$218</f>
        <v>3517.2581992826899</v>
      </c>
      <c r="J218" s="135">
        <f t="shared" si="116"/>
        <v>2714.7939783429756</v>
      </c>
      <c r="K218" s="135">
        <f t="shared" si="117"/>
        <v>764.74699453974404</v>
      </c>
      <c r="L218" s="135">
        <f t="shared" si="118"/>
        <v>1.8325552788107513</v>
      </c>
      <c r="M218" s="135">
        <f t="shared" si="119"/>
        <v>22.915441408142872</v>
      </c>
      <c r="N218" s="135">
        <f t="shared" si="120"/>
        <v>12.969229713017352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 x14ac:dyDescent="0.2">
      <c r="A219" s="44">
        <f t="shared" si="132"/>
        <v>208</v>
      </c>
      <c r="B219" s="44"/>
      <c r="C219" s="136">
        <v>39907</v>
      </c>
      <c r="E219" s="137" t="s">
        <v>318</v>
      </c>
      <c r="G219" s="43">
        <v>6.2</v>
      </c>
      <c r="H219" s="135" t="str">
        <f t="shared" si="115"/>
        <v>P, S, T &amp; D Plant - Customer</v>
      </c>
      <c r="I219" s="42">
        <f>'DepExp. Class.'!J$219</f>
        <v>0</v>
      </c>
      <c r="J219" s="135">
        <f t="shared" si="116"/>
        <v>0</v>
      </c>
      <c r="K219" s="135">
        <f t="shared" si="117"/>
        <v>0</v>
      </c>
      <c r="L219" s="135">
        <f t="shared" si="118"/>
        <v>0</v>
      </c>
      <c r="M219" s="135">
        <f t="shared" si="119"/>
        <v>0</v>
      </c>
      <c r="N219" s="135">
        <f t="shared" si="120"/>
        <v>0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 x14ac:dyDescent="0.2">
      <c r="A220" s="44">
        <f t="shared" si="132"/>
        <v>209</v>
      </c>
      <c r="B220" s="44"/>
      <c r="C220" s="136">
        <v>39908</v>
      </c>
      <c r="E220" s="137" t="s">
        <v>319</v>
      </c>
      <c r="G220" s="43">
        <v>6.2</v>
      </c>
      <c r="H220" s="135" t="str">
        <f t="shared" si="115"/>
        <v>P, S, T &amp; D Plant - Customer</v>
      </c>
      <c r="I220" s="42">
        <f>'DepExp. Class.'!J$220</f>
        <v>0</v>
      </c>
      <c r="J220" s="135">
        <f t="shared" si="116"/>
        <v>0</v>
      </c>
      <c r="K220" s="135">
        <f t="shared" si="117"/>
        <v>0</v>
      </c>
      <c r="L220" s="135">
        <f t="shared" si="118"/>
        <v>0</v>
      </c>
      <c r="M220" s="135">
        <f t="shared" si="119"/>
        <v>0</v>
      </c>
      <c r="N220" s="135">
        <f t="shared" si="120"/>
        <v>0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 x14ac:dyDescent="0.2">
      <c r="A221" s="44">
        <f t="shared" si="132"/>
        <v>210</v>
      </c>
      <c r="B221" s="44"/>
      <c r="C221" s="136">
        <v>39909</v>
      </c>
      <c r="E221" s="137" t="s">
        <v>320</v>
      </c>
      <c r="G221" s="43">
        <v>6.2</v>
      </c>
      <c r="H221" s="135" t="str">
        <f t="shared" si="115"/>
        <v>P, S, T &amp; D Plant - Customer</v>
      </c>
      <c r="I221" s="42">
        <f>'DepExp. Class.'!J$221</f>
        <v>529.42092611752355</v>
      </c>
      <c r="J221" s="135">
        <f t="shared" si="116"/>
        <v>408.63327648954828</v>
      </c>
      <c r="K221" s="135">
        <f t="shared" si="117"/>
        <v>115.11041815963181</v>
      </c>
      <c r="L221" s="135">
        <f t="shared" si="118"/>
        <v>0.27583789926693636</v>
      </c>
      <c r="M221" s="135">
        <f t="shared" si="119"/>
        <v>3.4492532322946978</v>
      </c>
      <c r="N221" s="135">
        <f t="shared" si="120"/>
        <v>1.9521403367818833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 x14ac:dyDescent="0.2">
      <c r="A222" s="44">
        <f t="shared" si="132"/>
        <v>211</v>
      </c>
      <c r="B222" s="44"/>
      <c r="C222" s="136">
        <v>39924</v>
      </c>
      <c r="E222" s="137" t="s">
        <v>321</v>
      </c>
      <c r="G222" s="43">
        <v>6.2</v>
      </c>
      <c r="H222" s="135" t="str">
        <f t="shared" si="115"/>
        <v>P, S, T &amp; D Plant - Customer</v>
      </c>
      <c r="I222" s="42">
        <f>'DepExp. Class.'!J$222</f>
        <v>0</v>
      </c>
      <c r="J222" s="135">
        <f t="shared" si="116"/>
        <v>0</v>
      </c>
      <c r="K222" s="135">
        <f t="shared" si="117"/>
        <v>0</v>
      </c>
      <c r="L222" s="135">
        <f t="shared" si="118"/>
        <v>0</v>
      </c>
      <c r="M222" s="135">
        <f t="shared" si="119"/>
        <v>0</v>
      </c>
      <c r="N222" s="135">
        <f t="shared" si="120"/>
        <v>0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 x14ac:dyDescent="0.2">
      <c r="A223" s="44">
        <f t="shared" si="132"/>
        <v>212</v>
      </c>
      <c r="B223" s="44"/>
      <c r="C223" s="146"/>
      <c r="E223" s="137"/>
      <c r="G223" s="43"/>
      <c r="H223" s="135"/>
      <c r="I223" s="42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 x14ac:dyDescent="0.2">
      <c r="A224" s="44">
        <f t="shared" si="132"/>
        <v>213</v>
      </c>
      <c r="B224" s="44"/>
      <c r="C224" s="44"/>
      <c r="D224" s="44"/>
      <c r="E224" s="44"/>
      <c r="G224" s="43"/>
      <c r="H224" s="135"/>
      <c r="I224" s="42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 x14ac:dyDescent="0.2">
      <c r="A225" s="44">
        <f t="shared" si="132"/>
        <v>214</v>
      </c>
      <c r="B225" s="44"/>
      <c r="C225" s="44"/>
      <c r="D225" s="44" t="s">
        <v>149</v>
      </c>
      <c r="E225" s="44"/>
      <c r="G225" s="43"/>
      <c r="H225" s="135"/>
      <c r="I225" s="42">
        <f>'DepExp. Class.'!J$225</f>
        <v>78503.249609989653</v>
      </c>
      <c r="J225" s="135">
        <f>SUM(J189:J222)</f>
        <v>60592.693867347909</v>
      </c>
      <c r="K225" s="135">
        <f t="shared" ref="K225:X225" si="133">SUM(K189:K222)</f>
        <v>17068.728196606797</v>
      </c>
      <c r="L225" s="135">
        <f t="shared" si="133"/>
        <v>40.901616067288927</v>
      </c>
      <c r="M225" s="135">
        <f t="shared" si="133"/>
        <v>511.45992556173667</v>
      </c>
      <c r="N225" s="135">
        <f t="shared" si="133"/>
        <v>289.46600440591266</v>
      </c>
      <c r="O225" s="135">
        <f t="shared" si="133"/>
        <v>0</v>
      </c>
      <c r="P225" s="135">
        <f t="shared" si="133"/>
        <v>0</v>
      </c>
      <c r="Q225" s="135">
        <f t="shared" si="133"/>
        <v>0</v>
      </c>
      <c r="R225" s="135">
        <f t="shared" si="133"/>
        <v>0</v>
      </c>
      <c r="S225" s="135">
        <f t="shared" si="133"/>
        <v>0</v>
      </c>
      <c r="T225" s="135">
        <f t="shared" si="133"/>
        <v>0</v>
      </c>
      <c r="U225" s="135">
        <f t="shared" si="133"/>
        <v>0</v>
      </c>
      <c r="V225" s="135">
        <f t="shared" si="133"/>
        <v>0</v>
      </c>
      <c r="W225" s="135">
        <f t="shared" si="133"/>
        <v>0</v>
      </c>
      <c r="X225" s="135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 x14ac:dyDescent="0.2">
      <c r="A226" s="44">
        <f t="shared" si="132"/>
        <v>215</v>
      </c>
      <c r="B226" s="44"/>
      <c r="C226" s="44"/>
      <c r="D226" s="44"/>
      <c r="E226" s="44"/>
      <c r="G226" s="43"/>
      <c r="H226" s="135"/>
      <c r="I226" s="42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 x14ac:dyDescent="0.2">
      <c r="A227" s="44">
        <f t="shared" si="132"/>
        <v>216</v>
      </c>
      <c r="B227" s="44"/>
      <c r="C227" s="44"/>
      <c r="D227" s="44" t="s">
        <v>352</v>
      </c>
      <c r="E227" s="44"/>
      <c r="G227" s="43"/>
      <c r="H227" s="135"/>
      <c r="I227" s="42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 x14ac:dyDescent="0.2">
      <c r="A228" s="44">
        <f t="shared" si="132"/>
        <v>217</v>
      </c>
      <c r="B228" s="44"/>
      <c r="C228" s="44"/>
      <c r="D228" s="44"/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 x14ac:dyDescent="0.2">
      <c r="A229" s="44">
        <f t="shared" si="132"/>
        <v>218</v>
      </c>
      <c r="B229" s="44"/>
      <c r="C229" s="44"/>
      <c r="D229" s="44" t="s">
        <v>148</v>
      </c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 x14ac:dyDescent="0.2">
      <c r="A230" s="44">
        <f t="shared" si="132"/>
        <v>219</v>
      </c>
      <c r="B230" s="44"/>
      <c r="C230" s="44"/>
      <c r="D230" s="44"/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 x14ac:dyDescent="0.2">
      <c r="A231" s="44">
        <f t="shared" si="132"/>
        <v>220</v>
      </c>
      <c r="B231" s="44"/>
      <c r="C231" s="138">
        <v>37400</v>
      </c>
      <c r="E231" s="137" t="s">
        <v>115</v>
      </c>
      <c r="G231" s="43">
        <v>6.2</v>
      </c>
      <c r="H231" s="135" t="str">
        <f t="shared" ref="H231:H264" si="134">VLOOKUP($G231,alloc,3)</f>
        <v>P, S, T &amp; D Plant - Customer</v>
      </c>
      <c r="I231" s="42">
        <f>'DepExp. Class.'!J$231</f>
        <v>0</v>
      </c>
      <c r="J231" s="135">
        <f t="shared" ref="J231:J264" si="135">$I231*VLOOKUP($G231,alloc,6)</f>
        <v>0</v>
      </c>
      <c r="K231" s="135">
        <f t="shared" ref="K231:K264" si="136">$I231*VLOOKUP($G231,alloc,7)</f>
        <v>0</v>
      </c>
      <c r="L231" s="135">
        <f t="shared" ref="L231:L264" si="137">$I231*VLOOKUP($G231,alloc,8)</f>
        <v>0</v>
      </c>
      <c r="M231" s="135">
        <f t="shared" ref="M231:M264" si="138">$I231*VLOOKUP($G231,alloc,9)</f>
        <v>0</v>
      </c>
      <c r="N231" s="135">
        <f t="shared" ref="N231:N264" si="139">$I231*VLOOKUP($G231,alloc,10)</f>
        <v>0</v>
      </c>
      <c r="O231" s="135">
        <f t="shared" ref="O231:O264" si="140">$I231*VLOOKUP($G231,alloc,11)</f>
        <v>0</v>
      </c>
      <c r="P231" s="135">
        <f t="shared" ref="P231:P264" si="141">$I231*VLOOKUP($G231,alloc,12)</f>
        <v>0</v>
      </c>
      <c r="Q231" s="135">
        <f t="shared" ref="Q231:Q264" si="142">$I231*VLOOKUP($G231,alloc,13)</f>
        <v>0</v>
      </c>
      <c r="R231" s="135">
        <f t="shared" ref="R231:R264" si="143">$I231*VLOOKUP($G231,alloc,14)</f>
        <v>0</v>
      </c>
      <c r="S231" s="135">
        <f t="shared" ref="S231:S264" si="144">$I231*VLOOKUP($G231,alloc,15)</f>
        <v>0</v>
      </c>
      <c r="T231" s="135">
        <f t="shared" ref="T231:T264" si="145">$I231*VLOOKUP($G231,alloc,16)</f>
        <v>0</v>
      </c>
      <c r="U231" s="135">
        <f t="shared" ref="U231:U264" si="146">$I231*VLOOKUP($G231,alloc,17)</f>
        <v>0</v>
      </c>
      <c r="V231" s="135">
        <f t="shared" ref="V231:V264" si="147">$I231*VLOOKUP($G231,alloc,18)</f>
        <v>0</v>
      </c>
      <c r="W231" s="135">
        <f t="shared" ref="W231:W264" si="148">$I231*VLOOKUP($G231,alloc,19)</f>
        <v>0</v>
      </c>
      <c r="X231" s="135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 x14ac:dyDescent="0.2">
      <c r="A232" s="44">
        <f t="shared" si="132"/>
        <v>221</v>
      </c>
      <c r="B232" s="44"/>
      <c r="C232" s="138">
        <v>39001</v>
      </c>
      <c r="E232" s="137" t="s">
        <v>291</v>
      </c>
      <c r="G232" s="43">
        <v>6.2</v>
      </c>
      <c r="H232" s="135" t="str">
        <f t="shared" si="134"/>
        <v>P, S, T &amp; D Plant - Customer</v>
      </c>
      <c r="I232" s="42">
        <f>'DepExp. Class.'!J$232</f>
        <v>0</v>
      </c>
      <c r="J232" s="135">
        <f t="shared" si="135"/>
        <v>0</v>
      </c>
      <c r="K232" s="135">
        <f t="shared" si="136"/>
        <v>0</v>
      </c>
      <c r="L232" s="135">
        <f t="shared" si="137"/>
        <v>0</v>
      </c>
      <c r="M232" s="135">
        <f t="shared" si="138"/>
        <v>0</v>
      </c>
      <c r="N232" s="135">
        <f t="shared" si="139"/>
        <v>0</v>
      </c>
      <c r="O232" s="135">
        <f t="shared" si="140"/>
        <v>0</v>
      </c>
      <c r="P232" s="135">
        <f t="shared" si="141"/>
        <v>0</v>
      </c>
      <c r="Q232" s="135">
        <f t="shared" si="142"/>
        <v>0</v>
      </c>
      <c r="R232" s="135">
        <f t="shared" si="143"/>
        <v>0</v>
      </c>
      <c r="S232" s="135">
        <f t="shared" si="144"/>
        <v>0</v>
      </c>
      <c r="T232" s="135">
        <f t="shared" si="145"/>
        <v>0</v>
      </c>
      <c r="U232" s="135">
        <f t="shared" si="146"/>
        <v>0</v>
      </c>
      <c r="V232" s="135">
        <f t="shared" si="147"/>
        <v>0</v>
      </c>
      <c r="W232" s="135">
        <f t="shared" si="148"/>
        <v>0</v>
      </c>
      <c r="X232" s="135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 x14ac:dyDescent="0.2">
      <c r="A233" s="44">
        <f t="shared" si="132"/>
        <v>222</v>
      </c>
      <c r="B233" s="44"/>
      <c r="C233" s="138">
        <v>36602</v>
      </c>
      <c r="E233" s="137" t="s">
        <v>139</v>
      </c>
      <c r="G233" s="43">
        <v>6.2</v>
      </c>
      <c r="H233" s="135" t="str">
        <f t="shared" si="134"/>
        <v>P, S, T &amp; D Plant - Customer</v>
      </c>
      <c r="I233" s="42">
        <f>'DepExp. Class.'!J$233</f>
        <v>11669.332564912305</v>
      </c>
      <c r="J233" s="135">
        <f t="shared" si="135"/>
        <v>9006.9684918116909</v>
      </c>
      <c r="K233" s="135">
        <f t="shared" si="136"/>
        <v>2537.2282902407983</v>
      </c>
      <c r="L233" s="135">
        <f t="shared" si="137"/>
        <v>6.0799337951332229</v>
      </c>
      <c r="M233" s="135">
        <f t="shared" si="138"/>
        <v>76.027374594767224</v>
      </c>
      <c r="N233" s="135">
        <f t="shared" si="139"/>
        <v>43.028474469917057</v>
      </c>
      <c r="O233" s="135">
        <f t="shared" si="140"/>
        <v>0</v>
      </c>
      <c r="P233" s="135">
        <f t="shared" si="141"/>
        <v>0</v>
      </c>
      <c r="Q233" s="135">
        <f t="shared" si="142"/>
        <v>0</v>
      </c>
      <c r="R233" s="135">
        <f t="shared" si="143"/>
        <v>0</v>
      </c>
      <c r="S233" s="135">
        <f t="shared" si="144"/>
        <v>0</v>
      </c>
      <c r="T233" s="135">
        <f t="shared" si="145"/>
        <v>0</v>
      </c>
      <c r="U233" s="135">
        <f t="shared" si="146"/>
        <v>0</v>
      </c>
      <c r="V233" s="135">
        <f t="shared" si="147"/>
        <v>0</v>
      </c>
      <c r="W233" s="135">
        <f t="shared" si="148"/>
        <v>0</v>
      </c>
      <c r="X233" s="135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 x14ac:dyDescent="0.2">
      <c r="A234" s="44">
        <f t="shared" si="132"/>
        <v>223</v>
      </c>
      <c r="B234" s="44"/>
      <c r="C234" s="138">
        <v>37503</v>
      </c>
      <c r="E234" s="137" t="s">
        <v>278</v>
      </c>
      <c r="G234" s="43">
        <v>6.2</v>
      </c>
      <c r="H234" s="135" t="str">
        <f t="shared" si="134"/>
        <v>P, S, T &amp; D Plant - Customer</v>
      </c>
      <c r="I234" s="42">
        <f>'DepExp. Class.'!J$234</f>
        <v>0</v>
      </c>
      <c r="J234" s="135">
        <f t="shared" si="135"/>
        <v>0</v>
      </c>
      <c r="K234" s="135">
        <f t="shared" si="136"/>
        <v>0</v>
      </c>
      <c r="L234" s="135">
        <f t="shared" si="137"/>
        <v>0</v>
      </c>
      <c r="M234" s="135">
        <f t="shared" si="138"/>
        <v>0</v>
      </c>
      <c r="N234" s="135">
        <f t="shared" si="139"/>
        <v>0</v>
      </c>
      <c r="O234" s="135">
        <f t="shared" si="140"/>
        <v>0</v>
      </c>
      <c r="P234" s="135">
        <f t="shared" si="141"/>
        <v>0</v>
      </c>
      <c r="Q234" s="135">
        <f t="shared" si="142"/>
        <v>0</v>
      </c>
      <c r="R234" s="135">
        <f t="shared" si="143"/>
        <v>0</v>
      </c>
      <c r="S234" s="135">
        <f t="shared" si="144"/>
        <v>0</v>
      </c>
      <c r="T234" s="135">
        <f t="shared" si="145"/>
        <v>0</v>
      </c>
      <c r="U234" s="135">
        <f t="shared" si="146"/>
        <v>0</v>
      </c>
      <c r="V234" s="135">
        <f t="shared" si="147"/>
        <v>0</v>
      </c>
      <c r="W234" s="135">
        <f t="shared" si="148"/>
        <v>0</v>
      </c>
      <c r="X234" s="135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 x14ac:dyDescent="0.2">
      <c r="A235" s="44">
        <f t="shared" si="132"/>
        <v>224</v>
      </c>
      <c r="B235" s="44"/>
      <c r="C235" s="138">
        <v>39004</v>
      </c>
      <c r="E235" s="137" t="s">
        <v>293</v>
      </c>
      <c r="G235" s="43">
        <v>6.2</v>
      </c>
      <c r="H235" s="135" t="str">
        <f t="shared" si="134"/>
        <v>P, S, T &amp; D Plant - Customer</v>
      </c>
      <c r="I235" s="42">
        <f>'DepExp. Class.'!J$235</f>
        <v>0</v>
      </c>
      <c r="J235" s="135">
        <f t="shared" si="135"/>
        <v>0</v>
      </c>
      <c r="K235" s="135">
        <f t="shared" si="136"/>
        <v>0</v>
      </c>
      <c r="L235" s="135">
        <f t="shared" si="137"/>
        <v>0</v>
      </c>
      <c r="M235" s="135">
        <f t="shared" si="138"/>
        <v>0</v>
      </c>
      <c r="N235" s="135">
        <f t="shared" si="139"/>
        <v>0</v>
      </c>
      <c r="O235" s="135">
        <f t="shared" si="140"/>
        <v>0</v>
      </c>
      <c r="P235" s="135">
        <f t="shared" si="141"/>
        <v>0</v>
      </c>
      <c r="Q235" s="135">
        <f t="shared" si="142"/>
        <v>0</v>
      </c>
      <c r="R235" s="135">
        <f t="shared" si="143"/>
        <v>0</v>
      </c>
      <c r="S235" s="135">
        <f t="shared" si="144"/>
        <v>0</v>
      </c>
      <c r="T235" s="135">
        <f t="shared" si="145"/>
        <v>0</v>
      </c>
      <c r="U235" s="135">
        <f t="shared" si="146"/>
        <v>0</v>
      </c>
      <c r="V235" s="135">
        <f t="shared" si="147"/>
        <v>0</v>
      </c>
      <c r="W235" s="135">
        <f t="shared" si="148"/>
        <v>0</v>
      </c>
      <c r="X235" s="135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 x14ac:dyDescent="0.2">
      <c r="A236" s="44">
        <f t="shared" si="132"/>
        <v>225</v>
      </c>
      <c r="B236" s="44"/>
      <c r="C236" s="138">
        <v>39009</v>
      </c>
      <c r="E236" s="137" t="s">
        <v>294</v>
      </c>
      <c r="G236" s="43">
        <v>6.2</v>
      </c>
      <c r="H236" s="135" t="str">
        <f t="shared" si="134"/>
        <v>P, S, T &amp; D Plant - Customer</v>
      </c>
      <c r="I236" s="42">
        <f>'DepExp. Class.'!J$236</f>
        <v>2004.8157953026455</v>
      </c>
      <c r="J236" s="135">
        <f t="shared" si="135"/>
        <v>1547.4160668342411</v>
      </c>
      <c r="K236" s="135">
        <f t="shared" si="136"/>
        <v>435.90113866993926</v>
      </c>
      <c r="L236" s="135">
        <f t="shared" si="137"/>
        <v>1.0445453704463041</v>
      </c>
      <c r="M236" s="135">
        <f t="shared" si="138"/>
        <v>13.061662320027112</v>
      </c>
      <c r="N236" s="135">
        <f t="shared" si="139"/>
        <v>7.3923821079920184</v>
      </c>
      <c r="O236" s="135">
        <f t="shared" si="140"/>
        <v>0</v>
      </c>
      <c r="P236" s="135">
        <f t="shared" si="141"/>
        <v>0</v>
      </c>
      <c r="Q236" s="135">
        <f t="shared" si="142"/>
        <v>0</v>
      </c>
      <c r="R236" s="135">
        <f t="shared" si="143"/>
        <v>0</v>
      </c>
      <c r="S236" s="135">
        <f t="shared" si="144"/>
        <v>0</v>
      </c>
      <c r="T236" s="135">
        <f t="shared" si="145"/>
        <v>0</v>
      </c>
      <c r="U236" s="135">
        <f t="shared" si="146"/>
        <v>0</v>
      </c>
      <c r="V236" s="135">
        <f t="shared" si="147"/>
        <v>0</v>
      </c>
      <c r="W236" s="135">
        <f t="shared" si="148"/>
        <v>0</v>
      </c>
      <c r="X236" s="135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 x14ac:dyDescent="0.2">
      <c r="A237" s="44">
        <f t="shared" si="132"/>
        <v>226</v>
      </c>
      <c r="B237" s="44"/>
      <c r="C237" s="138">
        <v>39100</v>
      </c>
      <c r="E237" s="137" t="s">
        <v>295</v>
      </c>
      <c r="G237" s="43">
        <v>6.2</v>
      </c>
      <c r="H237" s="135" t="str">
        <f t="shared" si="134"/>
        <v>P, S, T &amp; D Plant - Customer</v>
      </c>
      <c r="I237" s="42">
        <f>'DepExp. Class.'!J$237</f>
        <v>2380.0516548293945</v>
      </c>
      <c r="J237" s="135">
        <f t="shared" si="135"/>
        <v>1837.0416769499045</v>
      </c>
      <c r="K237" s="135">
        <f t="shared" si="136"/>
        <v>517.48755614567131</v>
      </c>
      <c r="L237" s="135">
        <f t="shared" si="137"/>
        <v>1.2400500551223028</v>
      </c>
      <c r="M237" s="135">
        <f t="shared" si="138"/>
        <v>15.506377739262744</v>
      </c>
      <c r="N237" s="135">
        <f t="shared" si="139"/>
        <v>8.7759939394340201</v>
      </c>
      <c r="O237" s="135">
        <f t="shared" si="140"/>
        <v>0</v>
      </c>
      <c r="P237" s="135">
        <f t="shared" si="141"/>
        <v>0</v>
      </c>
      <c r="Q237" s="135">
        <f t="shared" si="142"/>
        <v>0</v>
      </c>
      <c r="R237" s="135">
        <f t="shared" si="143"/>
        <v>0</v>
      </c>
      <c r="S237" s="135">
        <f t="shared" si="144"/>
        <v>0</v>
      </c>
      <c r="T237" s="135">
        <f t="shared" si="145"/>
        <v>0</v>
      </c>
      <c r="U237" s="135">
        <f t="shared" si="146"/>
        <v>0</v>
      </c>
      <c r="V237" s="135">
        <f t="shared" si="147"/>
        <v>0</v>
      </c>
      <c r="W237" s="135">
        <f t="shared" si="148"/>
        <v>0</v>
      </c>
      <c r="X237" s="135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 x14ac:dyDescent="0.2">
      <c r="A238" s="44">
        <f t="shared" si="132"/>
        <v>227</v>
      </c>
      <c r="B238" s="44"/>
      <c r="C238" s="138">
        <v>39102</v>
      </c>
      <c r="E238" s="137" t="s">
        <v>296</v>
      </c>
      <c r="G238" s="43">
        <v>6.2</v>
      </c>
      <c r="H238" s="135" t="str">
        <f t="shared" si="134"/>
        <v>P, S, T &amp; D Plant - Customer</v>
      </c>
      <c r="I238" s="42">
        <f>'DepExp. Class.'!J$238</f>
        <v>0</v>
      </c>
      <c r="J238" s="135">
        <f t="shared" si="135"/>
        <v>0</v>
      </c>
      <c r="K238" s="135">
        <f t="shared" si="136"/>
        <v>0</v>
      </c>
      <c r="L238" s="135">
        <f t="shared" si="137"/>
        <v>0</v>
      </c>
      <c r="M238" s="135">
        <f t="shared" si="138"/>
        <v>0</v>
      </c>
      <c r="N238" s="135">
        <f t="shared" si="139"/>
        <v>0</v>
      </c>
      <c r="O238" s="135">
        <f t="shared" si="140"/>
        <v>0</v>
      </c>
      <c r="P238" s="135">
        <f t="shared" si="141"/>
        <v>0</v>
      </c>
      <c r="Q238" s="135">
        <f t="shared" si="142"/>
        <v>0</v>
      </c>
      <c r="R238" s="135">
        <f t="shared" si="143"/>
        <v>0</v>
      </c>
      <c r="S238" s="135">
        <f t="shared" si="144"/>
        <v>0</v>
      </c>
      <c r="T238" s="135">
        <f t="shared" si="145"/>
        <v>0</v>
      </c>
      <c r="U238" s="135">
        <f t="shared" si="146"/>
        <v>0</v>
      </c>
      <c r="V238" s="135">
        <f t="shared" si="147"/>
        <v>0</v>
      </c>
      <c r="W238" s="135">
        <f t="shared" si="148"/>
        <v>0</v>
      </c>
      <c r="X238" s="135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 x14ac:dyDescent="0.2">
      <c r="A239" s="44">
        <f t="shared" si="132"/>
        <v>228</v>
      </c>
      <c r="B239" s="44"/>
      <c r="C239" s="145">
        <v>39103</v>
      </c>
      <c r="E239" s="137" t="s">
        <v>297</v>
      </c>
      <c r="G239" s="43">
        <v>6.2</v>
      </c>
      <c r="H239" s="135" t="str">
        <f t="shared" si="134"/>
        <v>P, S, T &amp; D Plant - Customer</v>
      </c>
      <c r="I239" s="42">
        <f>'DepExp. Class.'!J$239</f>
        <v>0</v>
      </c>
      <c r="J239" s="135">
        <f t="shared" si="135"/>
        <v>0</v>
      </c>
      <c r="K239" s="135">
        <f t="shared" si="136"/>
        <v>0</v>
      </c>
      <c r="L239" s="135">
        <f t="shared" si="137"/>
        <v>0</v>
      </c>
      <c r="M239" s="135">
        <f t="shared" si="138"/>
        <v>0</v>
      </c>
      <c r="N239" s="135">
        <f t="shared" si="139"/>
        <v>0</v>
      </c>
      <c r="O239" s="135">
        <f t="shared" si="140"/>
        <v>0</v>
      </c>
      <c r="P239" s="135">
        <f t="shared" si="141"/>
        <v>0</v>
      </c>
      <c r="Q239" s="135">
        <f t="shared" si="142"/>
        <v>0</v>
      </c>
      <c r="R239" s="135">
        <f t="shared" si="143"/>
        <v>0</v>
      </c>
      <c r="S239" s="135">
        <f t="shared" si="144"/>
        <v>0</v>
      </c>
      <c r="T239" s="135">
        <f t="shared" si="145"/>
        <v>0</v>
      </c>
      <c r="U239" s="135">
        <f t="shared" si="146"/>
        <v>0</v>
      </c>
      <c r="V239" s="135">
        <f t="shared" si="147"/>
        <v>0</v>
      </c>
      <c r="W239" s="135">
        <f t="shared" si="148"/>
        <v>0</v>
      </c>
      <c r="X239" s="135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 x14ac:dyDescent="0.2">
      <c r="A240" s="44">
        <f t="shared" si="132"/>
        <v>229</v>
      </c>
      <c r="B240" s="44"/>
      <c r="C240" s="138">
        <v>39200</v>
      </c>
      <c r="E240" s="137" t="s">
        <v>298</v>
      </c>
      <c r="G240" s="43">
        <v>6.2</v>
      </c>
      <c r="H240" s="135" t="str">
        <f t="shared" si="134"/>
        <v>P, S, T &amp; D Plant - Customer</v>
      </c>
      <c r="I240" s="42">
        <f>'DepExp. Class.'!J$240</f>
        <v>0</v>
      </c>
      <c r="J240" s="135">
        <f t="shared" si="135"/>
        <v>0</v>
      </c>
      <c r="K240" s="135">
        <f t="shared" si="136"/>
        <v>0</v>
      </c>
      <c r="L240" s="135">
        <f t="shared" si="137"/>
        <v>0</v>
      </c>
      <c r="M240" s="135">
        <f t="shared" si="138"/>
        <v>0</v>
      </c>
      <c r="N240" s="135">
        <f t="shared" si="139"/>
        <v>0</v>
      </c>
      <c r="O240" s="135">
        <f t="shared" si="140"/>
        <v>0</v>
      </c>
      <c r="P240" s="135">
        <f t="shared" si="141"/>
        <v>0</v>
      </c>
      <c r="Q240" s="135">
        <f t="shared" si="142"/>
        <v>0</v>
      </c>
      <c r="R240" s="135">
        <f t="shared" si="143"/>
        <v>0</v>
      </c>
      <c r="S240" s="135">
        <f t="shared" si="144"/>
        <v>0</v>
      </c>
      <c r="T240" s="135">
        <f t="shared" si="145"/>
        <v>0</v>
      </c>
      <c r="U240" s="135">
        <f t="shared" si="146"/>
        <v>0</v>
      </c>
      <c r="V240" s="135">
        <f t="shared" si="147"/>
        <v>0</v>
      </c>
      <c r="W240" s="135">
        <f t="shared" si="148"/>
        <v>0</v>
      </c>
      <c r="X240" s="135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 x14ac:dyDescent="0.2">
      <c r="A241" s="44">
        <f t="shared" si="132"/>
        <v>230</v>
      </c>
      <c r="B241" s="44"/>
      <c r="C241" s="138">
        <v>39201</v>
      </c>
      <c r="E241" s="137" t="s">
        <v>299</v>
      </c>
      <c r="G241" s="43">
        <v>6.2</v>
      </c>
      <c r="H241" s="135" t="str">
        <f t="shared" si="134"/>
        <v>P, S, T &amp; D Plant - Customer</v>
      </c>
      <c r="I241" s="42">
        <f>'DepExp. Class.'!J$241</f>
        <v>0</v>
      </c>
      <c r="J241" s="135">
        <f t="shared" si="135"/>
        <v>0</v>
      </c>
      <c r="K241" s="135">
        <f t="shared" si="136"/>
        <v>0</v>
      </c>
      <c r="L241" s="135">
        <f t="shared" si="137"/>
        <v>0</v>
      </c>
      <c r="M241" s="135">
        <f t="shared" si="138"/>
        <v>0</v>
      </c>
      <c r="N241" s="135">
        <f t="shared" si="139"/>
        <v>0</v>
      </c>
      <c r="O241" s="135">
        <f t="shared" si="140"/>
        <v>0</v>
      </c>
      <c r="P241" s="135">
        <f t="shared" si="141"/>
        <v>0</v>
      </c>
      <c r="Q241" s="135">
        <f t="shared" si="142"/>
        <v>0</v>
      </c>
      <c r="R241" s="135">
        <f t="shared" si="143"/>
        <v>0</v>
      </c>
      <c r="S241" s="135">
        <f t="shared" si="144"/>
        <v>0</v>
      </c>
      <c r="T241" s="135">
        <f t="shared" si="145"/>
        <v>0</v>
      </c>
      <c r="U241" s="135">
        <f t="shared" si="146"/>
        <v>0</v>
      </c>
      <c r="V241" s="135">
        <f t="shared" si="147"/>
        <v>0</v>
      </c>
      <c r="W241" s="135">
        <f t="shared" si="148"/>
        <v>0</v>
      </c>
      <c r="X241" s="135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 x14ac:dyDescent="0.2">
      <c r="A242" s="44">
        <f t="shared" si="132"/>
        <v>231</v>
      </c>
      <c r="B242" s="44"/>
      <c r="C242" s="138">
        <v>39202</v>
      </c>
      <c r="E242" s="137" t="s">
        <v>300</v>
      </c>
      <c r="G242" s="43">
        <v>6.2</v>
      </c>
      <c r="H242" s="135" t="str">
        <f t="shared" si="134"/>
        <v>P, S, T &amp; D Plant - Customer</v>
      </c>
      <c r="I242" s="42">
        <f>'DepExp. Class.'!J$242</f>
        <v>0</v>
      </c>
      <c r="J242" s="135">
        <f t="shared" si="135"/>
        <v>0</v>
      </c>
      <c r="K242" s="135">
        <f t="shared" si="136"/>
        <v>0</v>
      </c>
      <c r="L242" s="135">
        <f t="shared" si="137"/>
        <v>0</v>
      </c>
      <c r="M242" s="135">
        <f t="shared" si="138"/>
        <v>0</v>
      </c>
      <c r="N242" s="135">
        <f t="shared" si="139"/>
        <v>0</v>
      </c>
      <c r="O242" s="135">
        <f t="shared" si="140"/>
        <v>0</v>
      </c>
      <c r="P242" s="135">
        <f t="shared" si="141"/>
        <v>0</v>
      </c>
      <c r="Q242" s="135">
        <f t="shared" si="142"/>
        <v>0</v>
      </c>
      <c r="R242" s="135">
        <f t="shared" si="143"/>
        <v>0</v>
      </c>
      <c r="S242" s="135">
        <f t="shared" si="144"/>
        <v>0</v>
      </c>
      <c r="T242" s="135">
        <f t="shared" si="145"/>
        <v>0</v>
      </c>
      <c r="U242" s="135">
        <f t="shared" si="146"/>
        <v>0</v>
      </c>
      <c r="V242" s="135">
        <f t="shared" si="147"/>
        <v>0</v>
      </c>
      <c r="W242" s="135">
        <f t="shared" si="148"/>
        <v>0</v>
      </c>
      <c r="X242" s="135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 x14ac:dyDescent="0.2">
      <c r="A243" s="44">
        <f t="shared" si="132"/>
        <v>232</v>
      </c>
      <c r="B243" s="44"/>
      <c r="C243" s="138">
        <v>39300</v>
      </c>
      <c r="E243" s="137" t="s">
        <v>186</v>
      </c>
      <c r="G243" s="43">
        <v>6.2</v>
      </c>
      <c r="H243" s="135" t="str">
        <f t="shared" si="134"/>
        <v>P, S, T &amp; D Plant - Customer</v>
      </c>
      <c r="I243" s="42">
        <f>'DepExp. Class.'!J$243</f>
        <v>0</v>
      </c>
      <c r="J243" s="135">
        <f t="shared" si="135"/>
        <v>0</v>
      </c>
      <c r="K243" s="135">
        <f t="shared" si="136"/>
        <v>0</v>
      </c>
      <c r="L243" s="135">
        <f t="shared" si="137"/>
        <v>0</v>
      </c>
      <c r="M243" s="135">
        <f t="shared" si="138"/>
        <v>0</v>
      </c>
      <c r="N243" s="135">
        <f t="shared" si="139"/>
        <v>0</v>
      </c>
      <c r="O243" s="135">
        <f t="shared" si="140"/>
        <v>0</v>
      </c>
      <c r="P243" s="135">
        <f t="shared" si="141"/>
        <v>0</v>
      </c>
      <c r="Q243" s="135">
        <f t="shared" si="142"/>
        <v>0</v>
      </c>
      <c r="R243" s="135">
        <f t="shared" si="143"/>
        <v>0</v>
      </c>
      <c r="S243" s="135">
        <f t="shared" si="144"/>
        <v>0</v>
      </c>
      <c r="T243" s="135">
        <f t="shared" si="145"/>
        <v>0</v>
      </c>
      <c r="U243" s="135">
        <f t="shared" si="146"/>
        <v>0</v>
      </c>
      <c r="V243" s="135">
        <f t="shared" si="147"/>
        <v>0</v>
      </c>
      <c r="W243" s="135">
        <f t="shared" si="148"/>
        <v>0</v>
      </c>
      <c r="X243" s="135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 x14ac:dyDescent="0.2">
      <c r="A244" s="44">
        <f t="shared" si="132"/>
        <v>233</v>
      </c>
      <c r="B244" s="44"/>
      <c r="C244" s="138">
        <v>39400</v>
      </c>
      <c r="E244" s="137" t="s">
        <v>301</v>
      </c>
      <c r="G244" s="43">
        <v>6.2</v>
      </c>
      <c r="H244" s="135" t="str">
        <f t="shared" si="134"/>
        <v>P, S, T &amp; D Plant - Customer</v>
      </c>
      <c r="I244" s="42">
        <f>'DepExp. Class.'!J$244</f>
        <v>461.72682225256955</v>
      </c>
      <c r="J244" s="135">
        <f t="shared" si="135"/>
        <v>356.38361634819722</v>
      </c>
      <c r="K244" s="135">
        <f t="shared" si="136"/>
        <v>100.39189039009172</v>
      </c>
      <c r="L244" s="135">
        <f t="shared" si="137"/>
        <v>0.24056804406910523</v>
      </c>
      <c r="M244" s="135">
        <f t="shared" si="138"/>
        <v>3.00821644087846</v>
      </c>
      <c r="N244" s="135">
        <f t="shared" si="139"/>
        <v>1.7025310293331177</v>
      </c>
      <c r="O244" s="135">
        <f t="shared" si="140"/>
        <v>0</v>
      </c>
      <c r="P244" s="135">
        <f t="shared" si="141"/>
        <v>0</v>
      </c>
      <c r="Q244" s="135">
        <f t="shared" si="142"/>
        <v>0</v>
      </c>
      <c r="R244" s="135">
        <f t="shared" si="143"/>
        <v>0</v>
      </c>
      <c r="S244" s="135">
        <f t="shared" si="144"/>
        <v>0</v>
      </c>
      <c r="T244" s="135">
        <f t="shared" si="145"/>
        <v>0</v>
      </c>
      <c r="U244" s="135">
        <f t="shared" si="146"/>
        <v>0</v>
      </c>
      <c r="V244" s="135">
        <f t="shared" si="147"/>
        <v>0</v>
      </c>
      <c r="W244" s="135">
        <f t="shared" si="148"/>
        <v>0</v>
      </c>
      <c r="X244" s="135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 x14ac:dyDescent="0.2">
      <c r="A245" s="44">
        <f t="shared" si="132"/>
        <v>234</v>
      </c>
      <c r="B245" s="44"/>
      <c r="C245" s="138">
        <v>39600</v>
      </c>
      <c r="E245" s="137" t="s">
        <v>302</v>
      </c>
      <c r="G245" s="43">
        <v>6.2</v>
      </c>
      <c r="H245" s="135" t="str">
        <f t="shared" si="134"/>
        <v>P, S, T &amp; D Plant - Customer</v>
      </c>
      <c r="I245" s="42">
        <f>'DepExp. Class.'!J$245</f>
        <v>21.348693380047344</v>
      </c>
      <c r="J245" s="135">
        <f t="shared" si="135"/>
        <v>16.477978285888391</v>
      </c>
      <c r="K245" s="135">
        <f t="shared" si="136"/>
        <v>4.6417829385034439</v>
      </c>
      <c r="L245" s="135">
        <f t="shared" si="137"/>
        <v>1.1123056236615379E-2</v>
      </c>
      <c r="M245" s="135">
        <f t="shared" si="138"/>
        <v>0.13908979795417151</v>
      </c>
      <c r="N245" s="135">
        <f t="shared" si="139"/>
        <v>7.871930146472414E-2</v>
      </c>
      <c r="O245" s="135">
        <f t="shared" si="140"/>
        <v>0</v>
      </c>
      <c r="P245" s="135">
        <f t="shared" si="141"/>
        <v>0</v>
      </c>
      <c r="Q245" s="135">
        <f t="shared" si="142"/>
        <v>0</v>
      </c>
      <c r="R245" s="135">
        <f t="shared" si="143"/>
        <v>0</v>
      </c>
      <c r="S245" s="135">
        <f t="shared" si="144"/>
        <v>0</v>
      </c>
      <c r="T245" s="135">
        <f t="shared" si="145"/>
        <v>0</v>
      </c>
      <c r="U245" s="135">
        <f t="shared" si="146"/>
        <v>0</v>
      </c>
      <c r="V245" s="135">
        <f t="shared" si="147"/>
        <v>0</v>
      </c>
      <c r="W245" s="135">
        <f t="shared" si="148"/>
        <v>0</v>
      </c>
      <c r="X245" s="135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 x14ac:dyDescent="0.2">
      <c r="A246" s="44">
        <f t="shared" si="132"/>
        <v>235</v>
      </c>
      <c r="B246" s="44"/>
      <c r="C246" s="138">
        <v>39603</v>
      </c>
      <c r="E246" s="137" t="s">
        <v>303</v>
      </c>
      <c r="G246" s="43">
        <v>6.2</v>
      </c>
      <c r="H246" s="135" t="str">
        <f t="shared" si="134"/>
        <v>P, S, T &amp; D Plant - Customer</v>
      </c>
      <c r="I246" s="42">
        <f>'DepExp. Class.'!J$246</f>
        <v>0</v>
      </c>
      <c r="J246" s="135">
        <f t="shared" si="135"/>
        <v>0</v>
      </c>
      <c r="K246" s="135">
        <f t="shared" si="136"/>
        <v>0</v>
      </c>
      <c r="L246" s="135">
        <f t="shared" si="137"/>
        <v>0</v>
      </c>
      <c r="M246" s="135">
        <f t="shared" si="138"/>
        <v>0</v>
      </c>
      <c r="N246" s="135">
        <f t="shared" si="139"/>
        <v>0</v>
      </c>
      <c r="O246" s="135">
        <f t="shared" si="140"/>
        <v>0</v>
      </c>
      <c r="P246" s="135">
        <f t="shared" si="141"/>
        <v>0</v>
      </c>
      <c r="Q246" s="135">
        <f t="shared" si="142"/>
        <v>0</v>
      </c>
      <c r="R246" s="135">
        <f t="shared" si="143"/>
        <v>0</v>
      </c>
      <c r="S246" s="135">
        <f t="shared" si="144"/>
        <v>0</v>
      </c>
      <c r="T246" s="135">
        <f t="shared" si="145"/>
        <v>0</v>
      </c>
      <c r="U246" s="135">
        <f t="shared" si="146"/>
        <v>0</v>
      </c>
      <c r="V246" s="135">
        <f t="shared" si="147"/>
        <v>0</v>
      </c>
      <c r="W246" s="135">
        <f t="shared" si="148"/>
        <v>0</v>
      </c>
      <c r="X246" s="135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 x14ac:dyDescent="0.2">
      <c r="A247" s="44">
        <f t="shared" si="132"/>
        <v>236</v>
      </c>
      <c r="B247" s="44"/>
      <c r="C247" s="136">
        <v>39604</v>
      </c>
      <c r="E247" s="137" t="s">
        <v>304</v>
      </c>
      <c r="G247" s="43">
        <v>6.2</v>
      </c>
      <c r="H247" s="135" t="str">
        <f t="shared" si="134"/>
        <v>P, S, T &amp; D Plant - Customer</v>
      </c>
      <c r="I247" s="42">
        <f>'DepExp. Class.'!J$247</f>
        <v>0</v>
      </c>
      <c r="J247" s="135">
        <f t="shared" si="135"/>
        <v>0</v>
      </c>
      <c r="K247" s="135">
        <f t="shared" si="136"/>
        <v>0</v>
      </c>
      <c r="L247" s="135">
        <f t="shared" si="137"/>
        <v>0</v>
      </c>
      <c r="M247" s="135">
        <f t="shared" si="138"/>
        <v>0</v>
      </c>
      <c r="N247" s="135">
        <f t="shared" si="139"/>
        <v>0</v>
      </c>
      <c r="O247" s="135">
        <f t="shared" si="140"/>
        <v>0</v>
      </c>
      <c r="P247" s="135">
        <f t="shared" si="141"/>
        <v>0</v>
      </c>
      <c r="Q247" s="135">
        <f t="shared" si="142"/>
        <v>0</v>
      </c>
      <c r="R247" s="135">
        <f t="shared" si="143"/>
        <v>0</v>
      </c>
      <c r="S247" s="135">
        <f t="shared" si="144"/>
        <v>0</v>
      </c>
      <c r="T247" s="135">
        <f t="shared" si="145"/>
        <v>0</v>
      </c>
      <c r="U247" s="135">
        <f t="shared" si="146"/>
        <v>0</v>
      </c>
      <c r="V247" s="135">
        <f t="shared" si="147"/>
        <v>0</v>
      </c>
      <c r="W247" s="135">
        <f t="shared" si="148"/>
        <v>0</v>
      </c>
      <c r="X247" s="135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 x14ac:dyDescent="0.2">
      <c r="A248" s="44">
        <f t="shared" si="132"/>
        <v>237</v>
      </c>
      <c r="B248" s="44"/>
      <c r="C248" s="136">
        <v>39605</v>
      </c>
      <c r="E248" s="140" t="s">
        <v>305</v>
      </c>
      <c r="G248" s="43">
        <v>6.2</v>
      </c>
      <c r="H248" s="135" t="str">
        <f t="shared" si="134"/>
        <v>P, S, T &amp; D Plant - Customer</v>
      </c>
      <c r="I248" s="42">
        <f>'DepExp. Class.'!J$248</f>
        <v>0</v>
      </c>
      <c r="J248" s="135">
        <f t="shared" si="135"/>
        <v>0</v>
      </c>
      <c r="K248" s="135">
        <f t="shared" si="136"/>
        <v>0</v>
      </c>
      <c r="L248" s="135">
        <f t="shared" si="137"/>
        <v>0</v>
      </c>
      <c r="M248" s="135">
        <f t="shared" si="138"/>
        <v>0</v>
      </c>
      <c r="N248" s="135">
        <f t="shared" si="139"/>
        <v>0</v>
      </c>
      <c r="O248" s="135">
        <f t="shared" si="140"/>
        <v>0</v>
      </c>
      <c r="P248" s="135">
        <f t="shared" si="141"/>
        <v>0</v>
      </c>
      <c r="Q248" s="135">
        <f t="shared" si="142"/>
        <v>0</v>
      </c>
      <c r="R248" s="135">
        <f t="shared" si="143"/>
        <v>0</v>
      </c>
      <c r="S248" s="135">
        <f t="shared" si="144"/>
        <v>0</v>
      </c>
      <c r="T248" s="135">
        <f t="shared" si="145"/>
        <v>0</v>
      </c>
      <c r="U248" s="135">
        <f t="shared" si="146"/>
        <v>0</v>
      </c>
      <c r="V248" s="135">
        <f t="shared" si="147"/>
        <v>0</v>
      </c>
      <c r="W248" s="135">
        <f t="shared" si="148"/>
        <v>0</v>
      </c>
      <c r="X248" s="135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 x14ac:dyDescent="0.2">
      <c r="A249" s="44">
        <f t="shared" si="132"/>
        <v>238</v>
      </c>
      <c r="B249" s="44"/>
      <c r="C249" s="136">
        <v>39700</v>
      </c>
      <c r="E249" s="137" t="s">
        <v>306</v>
      </c>
      <c r="G249" s="43">
        <v>6.2</v>
      </c>
      <c r="H249" s="135" t="str">
        <f t="shared" si="134"/>
        <v>P, S, T &amp; D Plant - Customer</v>
      </c>
      <c r="I249" s="42">
        <f>'DepExp. Class.'!J$249</f>
        <v>2600.9100880599999</v>
      </c>
      <c r="J249" s="135">
        <f t="shared" si="135"/>
        <v>2007.5111479495006</v>
      </c>
      <c r="K249" s="135">
        <f t="shared" si="136"/>
        <v>565.50814873859144</v>
      </c>
      <c r="L249" s="135">
        <f t="shared" si="137"/>
        <v>1.3551213023139816</v>
      </c>
      <c r="M249" s="135">
        <f t="shared" si="138"/>
        <v>16.945302094381834</v>
      </c>
      <c r="N249" s="135">
        <f t="shared" si="139"/>
        <v>9.5903679752125086</v>
      </c>
      <c r="O249" s="135">
        <f t="shared" si="140"/>
        <v>0</v>
      </c>
      <c r="P249" s="135">
        <f t="shared" si="141"/>
        <v>0</v>
      </c>
      <c r="Q249" s="135">
        <f t="shared" si="142"/>
        <v>0</v>
      </c>
      <c r="R249" s="135">
        <f t="shared" si="143"/>
        <v>0</v>
      </c>
      <c r="S249" s="135">
        <f t="shared" si="144"/>
        <v>0</v>
      </c>
      <c r="T249" s="135">
        <f t="shared" si="145"/>
        <v>0</v>
      </c>
      <c r="U249" s="135">
        <f t="shared" si="146"/>
        <v>0</v>
      </c>
      <c r="V249" s="135">
        <f t="shared" si="147"/>
        <v>0</v>
      </c>
      <c r="W249" s="135">
        <f t="shared" si="148"/>
        <v>0</v>
      </c>
      <c r="X249" s="135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 x14ac:dyDescent="0.2">
      <c r="A250" s="44">
        <f t="shared" si="132"/>
        <v>239</v>
      </c>
      <c r="B250" s="44"/>
      <c r="C250" s="136">
        <v>39701</v>
      </c>
      <c r="E250" s="137" t="s">
        <v>307</v>
      </c>
      <c r="G250" s="43">
        <v>6.2</v>
      </c>
      <c r="H250" s="135" t="str">
        <f t="shared" si="134"/>
        <v>P, S, T &amp; D Plant - Customer</v>
      </c>
      <c r="I250" s="42">
        <f>'DepExp. Class.'!J$250</f>
        <v>0</v>
      </c>
      <c r="J250" s="135">
        <f t="shared" si="135"/>
        <v>0</v>
      </c>
      <c r="K250" s="135">
        <f t="shared" si="136"/>
        <v>0</v>
      </c>
      <c r="L250" s="135">
        <f t="shared" si="137"/>
        <v>0</v>
      </c>
      <c r="M250" s="135">
        <f t="shared" si="138"/>
        <v>0</v>
      </c>
      <c r="N250" s="135">
        <f t="shared" si="139"/>
        <v>0</v>
      </c>
      <c r="O250" s="135">
        <f t="shared" si="140"/>
        <v>0</v>
      </c>
      <c r="P250" s="135">
        <f t="shared" si="141"/>
        <v>0</v>
      </c>
      <c r="Q250" s="135">
        <f t="shared" si="142"/>
        <v>0</v>
      </c>
      <c r="R250" s="135">
        <f t="shared" si="143"/>
        <v>0</v>
      </c>
      <c r="S250" s="135">
        <f t="shared" si="144"/>
        <v>0</v>
      </c>
      <c r="T250" s="135">
        <f t="shared" si="145"/>
        <v>0</v>
      </c>
      <c r="U250" s="135">
        <f t="shared" si="146"/>
        <v>0</v>
      </c>
      <c r="V250" s="135">
        <f t="shared" si="147"/>
        <v>0</v>
      </c>
      <c r="W250" s="135">
        <f t="shared" si="148"/>
        <v>0</v>
      </c>
      <c r="X250" s="135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 x14ac:dyDescent="0.2">
      <c r="A251" s="44">
        <f t="shared" si="132"/>
        <v>240</v>
      </c>
      <c r="B251" s="44"/>
      <c r="C251" s="136">
        <v>39702</v>
      </c>
      <c r="E251" s="137" t="s">
        <v>308</v>
      </c>
      <c r="G251" s="43">
        <v>6.2</v>
      </c>
      <c r="H251" s="135" t="str">
        <f t="shared" si="134"/>
        <v>P, S, T &amp; D Plant - Customer</v>
      </c>
      <c r="I251" s="42">
        <f>'DepExp. Class.'!J$251</f>
        <v>0</v>
      </c>
      <c r="J251" s="135">
        <f t="shared" si="135"/>
        <v>0</v>
      </c>
      <c r="K251" s="135">
        <f t="shared" si="136"/>
        <v>0</v>
      </c>
      <c r="L251" s="135">
        <f t="shared" si="137"/>
        <v>0</v>
      </c>
      <c r="M251" s="135">
        <f t="shared" si="138"/>
        <v>0</v>
      </c>
      <c r="N251" s="135">
        <f t="shared" si="139"/>
        <v>0</v>
      </c>
      <c r="O251" s="135">
        <f t="shared" si="140"/>
        <v>0</v>
      </c>
      <c r="P251" s="135">
        <f t="shared" si="141"/>
        <v>0</v>
      </c>
      <c r="Q251" s="135">
        <f t="shared" si="142"/>
        <v>0</v>
      </c>
      <c r="R251" s="135">
        <f t="shared" si="143"/>
        <v>0</v>
      </c>
      <c r="S251" s="135">
        <f t="shared" si="144"/>
        <v>0</v>
      </c>
      <c r="T251" s="135">
        <f t="shared" si="145"/>
        <v>0</v>
      </c>
      <c r="U251" s="135">
        <f t="shared" si="146"/>
        <v>0</v>
      </c>
      <c r="V251" s="135">
        <f t="shared" si="147"/>
        <v>0</v>
      </c>
      <c r="W251" s="135">
        <f t="shared" si="148"/>
        <v>0</v>
      </c>
      <c r="X251" s="135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 x14ac:dyDescent="0.2">
      <c r="A252" s="44">
        <f t="shared" si="132"/>
        <v>241</v>
      </c>
      <c r="B252" s="44"/>
      <c r="C252" s="136">
        <v>39705</v>
      </c>
      <c r="E252" s="137" t="s">
        <v>309</v>
      </c>
      <c r="G252" s="43">
        <v>6.2</v>
      </c>
      <c r="H252" s="135" t="str">
        <f t="shared" si="134"/>
        <v>P, S, T &amp; D Plant - Customer</v>
      </c>
      <c r="I252" s="42">
        <f>'DepExp. Class.'!J$252</f>
        <v>0</v>
      </c>
      <c r="J252" s="135">
        <f t="shared" si="135"/>
        <v>0</v>
      </c>
      <c r="K252" s="135">
        <f t="shared" si="136"/>
        <v>0</v>
      </c>
      <c r="L252" s="135">
        <f t="shared" si="137"/>
        <v>0</v>
      </c>
      <c r="M252" s="135">
        <f t="shared" si="138"/>
        <v>0</v>
      </c>
      <c r="N252" s="135">
        <f t="shared" si="139"/>
        <v>0</v>
      </c>
      <c r="O252" s="135">
        <f t="shared" si="140"/>
        <v>0</v>
      </c>
      <c r="P252" s="135">
        <f t="shared" si="141"/>
        <v>0</v>
      </c>
      <c r="Q252" s="135">
        <f t="shared" si="142"/>
        <v>0</v>
      </c>
      <c r="R252" s="135">
        <f t="shared" si="143"/>
        <v>0</v>
      </c>
      <c r="S252" s="135">
        <f t="shared" si="144"/>
        <v>0</v>
      </c>
      <c r="T252" s="135">
        <f t="shared" si="145"/>
        <v>0</v>
      </c>
      <c r="U252" s="135">
        <f t="shared" si="146"/>
        <v>0</v>
      </c>
      <c r="V252" s="135">
        <f t="shared" si="147"/>
        <v>0</v>
      </c>
      <c r="W252" s="135">
        <f t="shared" si="148"/>
        <v>0</v>
      </c>
      <c r="X252" s="135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 x14ac:dyDescent="0.2">
      <c r="A253" s="44">
        <f t="shared" si="132"/>
        <v>242</v>
      </c>
      <c r="B253" s="44"/>
      <c r="C253" s="136">
        <v>39800</v>
      </c>
      <c r="E253" s="137" t="s">
        <v>310</v>
      </c>
      <c r="G253" s="43">
        <v>6.2</v>
      </c>
      <c r="H253" s="135" t="str">
        <f t="shared" si="134"/>
        <v>P, S, T &amp; D Plant - Customer</v>
      </c>
      <c r="I253" s="42">
        <f>'DepExp. Class.'!J$253</f>
        <v>323.1712972300254</v>
      </c>
      <c r="J253" s="135">
        <f t="shared" si="135"/>
        <v>249.43960380056444</v>
      </c>
      <c r="K253" s="135">
        <f t="shared" si="136"/>
        <v>70.266174467536914</v>
      </c>
      <c r="L253" s="135">
        <f t="shared" si="137"/>
        <v>0.16837810395033856</v>
      </c>
      <c r="M253" s="135">
        <f t="shared" si="138"/>
        <v>2.105507331812738</v>
      </c>
      <c r="N253" s="135">
        <f t="shared" si="139"/>
        <v>1.1916335261610247</v>
      </c>
      <c r="O253" s="135">
        <f t="shared" si="140"/>
        <v>0</v>
      </c>
      <c r="P253" s="135">
        <f t="shared" si="141"/>
        <v>0</v>
      </c>
      <c r="Q253" s="135">
        <f t="shared" si="142"/>
        <v>0</v>
      </c>
      <c r="R253" s="135">
        <f t="shared" si="143"/>
        <v>0</v>
      </c>
      <c r="S253" s="135">
        <f t="shared" si="144"/>
        <v>0</v>
      </c>
      <c r="T253" s="135">
        <f t="shared" si="145"/>
        <v>0</v>
      </c>
      <c r="U253" s="135">
        <f t="shared" si="146"/>
        <v>0</v>
      </c>
      <c r="V253" s="135">
        <f t="shared" si="147"/>
        <v>0</v>
      </c>
      <c r="W253" s="135">
        <f t="shared" si="148"/>
        <v>0</v>
      </c>
      <c r="X253" s="135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 x14ac:dyDescent="0.2">
      <c r="A254" s="44">
        <f t="shared" si="132"/>
        <v>243</v>
      </c>
      <c r="B254" s="44"/>
      <c r="C254" s="136">
        <v>39900</v>
      </c>
      <c r="E254" s="137" t="s">
        <v>311</v>
      </c>
      <c r="G254" s="43">
        <v>6.2</v>
      </c>
      <c r="H254" s="135" t="str">
        <f t="shared" si="134"/>
        <v>P, S, T &amp; D Plant - Customer</v>
      </c>
      <c r="I254" s="42">
        <f>'DepExp. Class.'!J$254</f>
        <v>2195.7723691867432</v>
      </c>
      <c r="J254" s="135">
        <f t="shared" si="135"/>
        <v>1694.8058026833971</v>
      </c>
      <c r="K254" s="135">
        <f t="shared" si="136"/>
        <v>477.42025887420874</v>
      </c>
      <c r="L254" s="135">
        <f t="shared" si="137"/>
        <v>1.1440372068904652</v>
      </c>
      <c r="M254" s="135">
        <f t="shared" si="138"/>
        <v>14.305771774724853</v>
      </c>
      <c r="N254" s="135">
        <f t="shared" si="139"/>
        <v>8.0964986475223562</v>
      </c>
      <c r="O254" s="135">
        <f t="shared" si="140"/>
        <v>0</v>
      </c>
      <c r="P254" s="135">
        <f t="shared" si="141"/>
        <v>0</v>
      </c>
      <c r="Q254" s="135">
        <f t="shared" si="142"/>
        <v>0</v>
      </c>
      <c r="R254" s="135">
        <f t="shared" si="143"/>
        <v>0</v>
      </c>
      <c r="S254" s="135">
        <f t="shared" si="144"/>
        <v>0</v>
      </c>
      <c r="T254" s="135">
        <f t="shared" si="145"/>
        <v>0</v>
      </c>
      <c r="U254" s="135">
        <f t="shared" si="146"/>
        <v>0</v>
      </c>
      <c r="V254" s="135">
        <f t="shared" si="147"/>
        <v>0</v>
      </c>
      <c r="W254" s="135">
        <f t="shared" si="148"/>
        <v>0</v>
      </c>
      <c r="X254" s="135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 x14ac:dyDescent="0.2">
      <c r="A255" s="44">
        <f t="shared" si="132"/>
        <v>244</v>
      </c>
      <c r="B255" s="44"/>
      <c r="C255" s="136">
        <v>39901</v>
      </c>
      <c r="E255" s="137" t="s">
        <v>312</v>
      </c>
      <c r="G255" s="43">
        <v>6.2</v>
      </c>
      <c r="H255" s="135" t="str">
        <f t="shared" si="134"/>
        <v>P, S, T &amp; D Plant - Customer</v>
      </c>
      <c r="I255" s="42">
        <f>'DepExp. Class.'!J$255</f>
        <v>21444.34712064952</v>
      </c>
      <c r="J255" s="135">
        <f t="shared" si="135"/>
        <v>16551.808577632604</v>
      </c>
      <c r="K255" s="135">
        <f t="shared" si="136"/>
        <v>4662.5806469733297</v>
      </c>
      <c r="L255" s="135">
        <f t="shared" si="137"/>
        <v>11.172893569374816</v>
      </c>
      <c r="M255" s="135">
        <f t="shared" si="138"/>
        <v>139.71299578726942</v>
      </c>
      <c r="N255" s="135">
        <f t="shared" si="139"/>
        <v>79.07200668694297</v>
      </c>
      <c r="O255" s="135">
        <f t="shared" si="140"/>
        <v>0</v>
      </c>
      <c r="P255" s="135">
        <f t="shared" si="141"/>
        <v>0</v>
      </c>
      <c r="Q255" s="135">
        <f t="shared" si="142"/>
        <v>0</v>
      </c>
      <c r="R255" s="135">
        <f t="shared" si="143"/>
        <v>0</v>
      </c>
      <c r="S255" s="135">
        <f t="shared" si="144"/>
        <v>0</v>
      </c>
      <c r="T255" s="135">
        <f t="shared" si="145"/>
        <v>0</v>
      </c>
      <c r="U255" s="135">
        <f t="shared" si="146"/>
        <v>0</v>
      </c>
      <c r="V255" s="135">
        <f t="shared" si="147"/>
        <v>0</v>
      </c>
      <c r="W255" s="135">
        <f t="shared" si="148"/>
        <v>0</v>
      </c>
      <c r="X255" s="135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 x14ac:dyDescent="0.2">
      <c r="A256" s="44">
        <f t="shared" si="132"/>
        <v>245</v>
      </c>
      <c r="B256" s="44"/>
      <c r="C256" s="136">
        <v>39902</v>
      </c>
      <c r="E256" s="137" t="s">
        <v>313</v>
      </c>
      <c r="G256" s="43">
        <v>6.2</v>
      </c>
      <c r="H256" s="135" t="str">
        <f t="shared" si="134"/>
        <v>P, S, T &amp; D Plant - Customer</v>
      </c>
      <c r="I256" s="42">
        <f>'DepExp. Class.'!J$256</f>
        <v>3952.718234696838</v>
      </c>
      <c r="J256" s="135">
        <f t="shared" si="135"/>
        <v>3050.9035884342798</v>
      </c>
      <c r="K256" s="135">
        <f t="shared" si="136"/>
        <v>859.42777555066198</v>
      </c>
      <c r="L256" s="135">
        <f t="shared" si="137"/>
        <v>2.0594378508016442</v>
      </c>
      <c r="M256" s="135">
        <f t="shared" si="138"/>
        <v>25.752525967120029</v>
      </c>
      <c r="N256" s="135">
        <f t="shared" si="139"/>
        <v>14.574906893975101</v>
      </c>
      <c r="O256" s="135">
        <f t="shared" si="140"/>
        <v>0</v>
      </c>
      <c r="P256" s="135">
        <f t="shared" si="141"/>
        <v>0</v>
      </c>
      <c r="Q256" s="135">
        <f t="shared" si="142"/>
        <v>0</v>
      </c>
      <c r="R256" s="135">
        <f t="shared" si="143"/>
        <v>0</v>
      </c>
      <c r="S256" s="135">
        <f t="shared" si="144"/>
        <v>0</v>
      </c>
      <c r="T256" s="135">
        <f t="shared" si="145"/>
        <v>0</v>
      </c>
      <c r="U256" s="135">
        <f t="shared" si="146"/>
        <v>0</v>
      </c>
      <c r="V256" s="135">
        <f t="shared" si="147"/>
        <v>0</v>
      </c>
      <c r="W256" s="135">
        <f t="shared" si="148"/>
        <v>0</v>
      </c>
      <c r="X256" s="135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 x14ac:dyDescent="0.2">
      <c r="A257" s="44">
        <f t="shared" si="132"/>
        <v>246</v>
      </c>
      <c r="B257" s="44"/>
      <c r="C257" s="136">
        <v>39903</v>
      </c>
      <c r="E257" s="137" t="s">
        <v>314</v>
      </c>
      <c r="G257" s="43">
        <v>6.2</v>
      </c>
      <c r="H257" s="135" t="str">
        <f t="shared" si="134"/>
        <v>P, S, T &amp; D Plant - Customer</v>
      </c>
      <c r="I257" s="42">
        <f>'DepExp. Class.'!J$257</f>
        <v>961.90260207506412</v>
      </c>
      <c r="J257" s="135">
        <f t="shared" si="135"/>
        <v>742.44404132695911</v>
      </c>
      <c r="K257" s="135">
        <f t="shared" si="136"/>
        <v>209.14362332764921</v>
      </c>
      <c r="L257" s="135">
        <f t="shared" si="137"/>
        <v>0.50116869199251557</v>
      </c>
      <c r="M257" s="135">
        <f t="shared" si="138"/>
        <v>6.2669333524296373</v>
      </c>
      <c r="N257" s="135">
        <f t="shared" si="139"/>
        <v>3.546835376033755</v>
      </c>
      <c r="O257" s="135">
        <f t="shared" si="140"/>
        <v>0</v>
      </c>
      <c r="P257" s="135">
        <f t="shared" si="141"/>
        <v>0</v>
      </c>
      <c r="Q257" s="135">
        <f t="shared" si="142"/>
        <v>0</v>
      </c>
      <c r="R257" s="135">
        <f t="shared" si="143"/>
        <v>0</v>
      </c>
      <c r="S257" s="135">
        <f t="shared" si="144"/>
        <v>0</v>
      </c>
      <c r="T257" s="135">
        <f t="shared" si="145"/>
        <v>0</v>
      </c>
      <c r="U257" s="135">
        <f t="shared" si="146"/>
        <v>0</v>
      </c>
      <c r="V257" s="135">
        <f t="shared" si="147"/>
        <v>0</v>
      </c>
      <c r="W257" s="135">
        <f t="shared" si="148"/>
        <v>0</v>
      </c>
      <c r="X257" s="135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 x14ac:dyDescent="0.2">
      <c r="A258" s="44">
        <f t="shared" si="132"/>
        <v>247</v>
      </c>
      <c r="B258" s="44"/>
      <c r="C258" s="136">
        <v>39904</v>
      </c>
      <c r="E258" s="137" t="s">
        <v>315</v>
      </c>
      <c r="G258" s="43">
        <v>6.2</v>
      </c>
      <c r="H258" s="135" t="str">
        <f t="shared" si="134"/>
        <v>P, S, T &amp; D Plant - Customer</v>
      </c>
      <c r="I258" s="42">
        <f>'DepExp. Class.'!J$258</f>
        <v>0</v>
      </c>
      <c r="J258" s="135">
        <f t="shared" si="135"/>
        <v>0</v>
      </c>
      <c r="K258" s="135">
        <f t="shared" si="136"/>
        <v>0</v>
      </c>
      <c r="L258" s="135">
        <f t="shared" si="137"/>
        <v>0</v>
      </c>
      <c r="M258" s="135">
        <f t="shared" si="138"/>
        <v>0</v>
      </c>
      <c r="N258" s="135">
        <f t="shared" si="139"/>
        <v>0</v>
      </c>
      <c r="O258" s="135">
        <f t="shared" si="140"/>
        <v>0</v>
      </c>
      <c r="P258" s="135">
        <f t="shared" si="141"/>
        <v>0</v>
      </c>
      <c r="Q258" s="135">
        <f t="shared" si="142"/>
        <v>0</v>
      </c>
      <c r="R258" s="135">
        <f t="shared" si="143"/>
        <v>0</v>
      </c>
      <c r="S258" s="135">
        <f t="shared" si="144"/>
        <v>0</v>
      </c>
      <c r="T258" s="135">
        <f t="shared" si="145"/>
        <v>0</v>
      </c>
      <c r="U258" s="135">
        <f t="shared" si="146"/>
        <v>0</v>
      </c>
      <c r="V258" s="135">
        <f t="shared" si="147"/>
        <v>0</v>
      </c>
      <c r="W258" s="135">
        <f t="shared" si="148"/>
        <v>0</v>
      </c>
      <c r="X258" s="135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 x14ac:dyDescent="0.2">
      <c r="A259" s="44">
        <f t="shared" si="132"/>
        <v>248</v>
      </c>
      <c r="B259" s="44"/>
      <c r="C259" s="136">
        <v>39905</v>
      </c>
      <c r="E259" s="137" t="s">
        <v>316</v>
      </c>
      <c r="G259" s="43">
        <v>6.2</v>
      </c>
      <c r="H259" s="135" t="str">
        <f t="shared" si="134"/>
        <v>P, S, T &amp; D Plant - Customer</v>
      </c>
      <c r="I259" s="42">
        <f>'DepExp. Class.'!J$259</f>
        <v>0</v>
      </c>
      <c r="J259" s="135">
        <f t="shared" si="135"/>
        <v>0</v>
      </c>
      <c r="K259" s="135">
        <f t="shared" si="136"/>
        <v>0</v>
      </c>
      <c r="L259" s="135">
        <f t="shared" si="137"/>
        <v>0</v>
      </c>
      <c r="M259" s="135">
        <f t="shared" si="138"/>
        <v>0</v>
      </c>
      <c r="N259" s="135">
        <f t="shared" si="139"/>
        <v>0</v>
      </c>
      <c r="O259" s="135">
        <f t="shared" si="140"/>
        <v>0</v>
      </c>
      <c r="P259" s="135">
        <f t="shared" si="141"/>
        <v>0</v>
      </c>
      <c r="Q259" s="135">
        <f t="shared" si="142"/>
        <v>0</v>
      </c>
      <c r="R259" s="135">
        <f t="shared" si="143"/>
        <v>0</v>
      </c>
      <c r="S259" s="135">
        <f t="shared" si="144"/>
        <v>0</v>
      </c>
      <c r="T259" s="135">
        <f t="shared" si="145"/>
        <v>0</v>
      </c>
      <c r="U259" s="135">
        <f t="shared" si="146"/>
        <v>0</v>
      </c>
      <c r="V259" s="135">
        <f t="shared" si="147"/>
        <v>0</v>
      </c>
      <c r="W259" s="135">
        <f t="shared" si="148"/>
        <v>0</v>
      </c>
      <c r="X259" s="135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 x14ac:dyDescent="0.2">
      <c r="A260" s="44">
        <f t="shared" si="132"/>
        <v>249</v>
      </c>
      <c r="B260" s="44"/>
      <c r="C260" s="136">
        <v>39906</v>
      </c>
      <c r="E260" s="137" t="s">
        <v>317</v>
      </c>
      <c r="G260" s="43">
        <v>6.2</v>
      </c>
      <c r="H260" s="135" t="str">
        <f t="shared" si="134"/>
        <v>P, S, T &amp; D Plant - Customer</v>
      </c>
      <c r="I260" s="42">
        <f>'DepExp. Class.'!J$260</f>
        <v>2833.5744733125716</v>
      </c>
      <c r="J260" s="135">
        <f t="shared" si="135"/>
        <v>2187.0930371003647</v>
      </c>
      <c r="K260" s="135">
        <f t="shared" si="136"/>
        <v>616.09567438417196</v>
      </c>
      <c r="L260" s="135">
        <f t="shared" si="137"/>
        <v>1.4763436645144061</v>
      </c>
      <c r="M260" s="135">
        <f t="shared" si="138"/>
        <v>18.461143919444382</v>
      </c>
      <c r="N260" s="135">
        <f t="shared" si="139"/>
        <v>10.448274244076693</v>
      </c>
      <c r="O260" s="135">
        <f t="shared" si="140"/>
        <v>0</v>
      </c>
      <c r="P260" s="135">
        <f t="shared" si="141"/>
        <v>0</v>
      </c>
      <c r="Q260" s="135">
        <f t="shared" si="142"/>
        <v>0</v>
      </c>
      <c r="R260" s="135">
        <f t="shared" si="143"/>
        <v>0</v>
      </c>
      <c r="S260" s="135">
        <f t="shared" si="144"/>
        <v>0</v>
      </c>
      <c r="T260" s="135">
        <f t="shared" si="145"/>
        <v>0</v>
      </c>
      <c r="U260" s="135">
        <f t="shared" si="146"/>
        <v>0</v>
      </c>
      <c r="V260" s="135">
        <f t="shared" si="147"/>
        <v>0</v>
      </c>
      <c r="W260" s="135">
        <f t="shared" si="148"/>
        <v>0</v>
      </c>
      <c r="X260" s="135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 x14ac:dyDescent="0.2">
      <c r="A261" s="44">
        <f t="shared" si="132"/>
        <v>250</v>
      </c>
      <c r="B261" s="44"/>
      <c r="C261" s="136">
        <v>39907</v>
      </c>
      <c r="E261" s="137" t="s">
        <v>318</v>
      </c>
      <c r="G261" s="43">
        <v>6.2</v>
      </c>
      <c r="H261" s="135" t="str">
        <f t="shared" si="134"/>
        <v>P, S, T &amp; D Plant - Customer</v>
      </c>
      <c r="I261" s="42">
        <f>'DepExp. Class.'!J$261</f>
        <v>337.7690232566776</v>
      </c>
      <c r="J261" s="135">
        <f t="shared" si="135"/>
        <v>260.70685131817288</v>
      </c>
      <c r="K261" s="135">
        <f t="shared" si="136"/>
        <v>73.440114642947862</v>
      </c>
      <c r="L261" s="135">
        <f t="shared" si="137"/>
        <v>0.17598378382173105</v>
      </c>
      <c r="M261" s="135">
        <f t="shared" si="138"/>
        <v>2.2006136096299569</v>
      </c>
      <c r="N261" s="135">
        <f t="shared" si="139"/>
        <v>1.245459902105206</v>
      </c>
      <c r="O261" s="135">
        <f t="shared" si="140"/>
        <v>0</v>
      </c>
      <c r="P261" s="135">
        <f t="shared" si="141"/>
        <v>0</v>
      </c>
      <c r="Q261" s="135">
        <f t="shared" si="142"/>
        <v>0</v>
      </c>
      <c r="R261" s="135">
        <f t="shared" si="143"/>
        <v>0</v>
      </c>
      <c r="S261" s="135">
        <f t="shared" si="144"/>
        <v>0</v>
      </c>
      <c r="T261" s="135">
        <f t="shared" si="145"/>
        <v>0</v>
      </c>
      <c r="U261" s="135">
        <f t="shared" si="146"/>
        <v>0</v>
      </c>
      <c r="V261" s="135">
        <f t="shared" si="147"/>
        <v>0</v>
      </c>
      <c r="W261" s="135">
        <f t="shared" si="148"/>
        <v>0</v>
      </c>
      <c r="X261" s="135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 x14ac:dyDescent="0.2">
      <c r="A262" s="44">
        <f t="shared" si="132"/>
        <v>251</v>
      </c>
      <c r="B262" s="44"/>
      <c r="C262" s="136">
        <v>39908</v>
      </c>
      <c r="E262" s="137" t="s">
        <v>319</v>
      </c>
      <c r="G262" s="43">
        <v>6.2</v>
      </c>
      <c r="H262" s="135" t="str">
        <f t="shared" si="134"/>
        <v>P, S, T &amp; D Plant - Customer</v>
      </c>
      <c r="I262" s="42">
        <f>'DepExp. Class.'!J$262</f>
        <v>0</v>
      </c>
      <c r="J262" s="135">
        <f t="shared" si="135"/>
        <v>0</v>
      </c>
      <c r="K262" s="135">
        <f t="shared" si="136"/>
        <v>0</v>
      </c>
      <c r="L262" s="135">
        <f t="shared" si="137"/>
        <v>0</v>
      </c>
      <c r="M262" s="135">
        <f t="shared" si="138"/>
        <v>0</v>
      </c>
      <c r="N262" s="135">
        <f t="shared" si="139"/>
        <v>0</v>
      </c>
      <c r="O262" s="135">
        <f t="shared" si="140"/>
        <v>0</v>
      </c>
      <c r="P262" s="135">
        <f t="shared" si="141"/>
        <v>0</v>
      </c>
      <c r="Q262" s="135">
        <f t="shared" si="142"/>
        <v>0</v>
      </c>
      <c r="R262" s="135">
        <f t="shared" si="143"/>
        <v>0</v>
      </c>
      <c r="S262" s="135">
        <f t="shared" si="144"/>
        <v>0</v>
      </c>
      <c r="T262" s="135">
        <f t="shared" si="145"/>
        <v>0</v>
      </c>
      <c r="U262" s="135">
        <f t="shared" si="146"/>
        <v>0</v>
      </c>
      <c r="V262" s="135">
        <f t="shared" si="147"/>
        <v>0</v>
      </c>
      <c r="W262" s="135">
        <f t="shared" si="148"/>
        <v>0</v>
      </c>
      <c r="X262" s="135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 x14ac:dyDescent="0.2">
      <c r="A263" s="44">
        <f t="shared" si="132"/>
        <v>252</v>
      </c>
      <c r="B263" s="44"/>
      <c r="C263" s="136">
        <v>39909</v>
      </c>
      <c r="E263" s="137" t="s">
        <v>320</v>
      </c>
      <c r="G263" s="43">
        <v>6.2</v>
      </c>
      <c r="H263" s="135" t="str">
        <f t="shared" si="134"/>
        <v>P, S, T &amp; D Plant - Customer</v>
      </c>
      <c r="I263" s="42">
        <f>'DepExp. Class.'!J$263</f>
        <v>132790.50660453344</v>
      </c>
      <c r="J263" s="135">
        <f t="shared" si="135"/>
        <v>102494.28597099317</v>
      </c>
      <c r="K263" s="135">
        <f t="shared" si="136"/>
        <v>28872.245105559021</v>
      </c>
      <c r="L263" s="135">
        <f t="shared" si="137"/>
        <v>69.186261021075936</v>
      </c>
      <c r="M263" s="135">
        <f t="shared" si="138"/>
        <v>865.14918759003103</v>
      </c>
      <c r="N263" s="135">
        <f t="shared" si="139"/>
        <v>489.64007937016555</v>
      </c>
      <c r="O263" s="135">
        <f t="shared" si="140"/>
        <v>0</v>
      </c>
      <c r="P263" s="135">
        <f t="shared" si="141"/>
        <v>0</v>
      </c>
      <c r="Q263" s="135">
        <f t="shared" si="142"/>
        <v>0</v>
      </c>
      <c r="R263" s="135">
        <f t="shared" si="143"/>
        <v>0</v>
      </c>
      <c r="S263" s="135">
        <f t="shared" si="144"/>
        <v>0</v>
      </c>
      <c r="T263" s="135">
        <f t="shared" si="145"/>
        <v>0</v>
      </c>
      <c r="U263" s="135">
        <f t="shared" si="146"/>
        <v>0</v>
      </c>
      <c r="V263" s="135">
        <f t="shared" si="147"/>
        <v>0</v>
      </c>
      <c r="W263" s="135">
        <f t="shared" si="148"/>
        <v>0</v>
      </c>
      <c r="X263" s="135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 x14ac:dyDescent="0.2">
      <c r="A264" s="44">
        <f t="shared" si="132"/>
        <v>253</v>
      </c>
      <c r="B264" s="44"/>
      <c r="C264" s="136">
        <v>39924</v>
      </c>
      <c r="E264" s="137" t="s">
        <v>321</v>
      </c>
      <c r="G264" s="43">
        <v>6.2</v>
      </c>
      <c r="H264" s="135" t="str">
        <f t="shared" si="134"/>
        <v>P, S, T &amp; D Plant - Customer</v>
      </c>
      <c r="I264" s="42">
        <f>'DepExp. Class.'!J$264</f>
        <v>12.049736759645096</v>
      </c>
      <c r="J264" s="135">
        <f t="shared" si="135"/>
        <v>9.3005832788658811</v>
      </c>
      <c r="K264" s="135">
        <f t="shared" si="136"/>
        <v>2.6199384434765038</v>
      </c>
      <c r="L264" s="135">
        <f t="shared" si="137"/>
        <v>6.2781312761374603E-3</v>
      </c>
      <c r="M264" s="135">
        <f t="shared" si="138"/>
        <v>7.8505762458811107E-2</v>
      </c>
      <c r="N264" s="135">
        <f t="shared" si="139"/>
        <v>4.4431143567764661E-2</v>
      </c>
      <c r="O264" s="135">
        <f t="shared" si="140"/>
        <v>0</v>
      </c>
      <c r="P264" s="135">
        <f t="shared" si="141"/>
        <v>0</v>
      </c>
      <c r="Q264" s="135">
        <f t="shared" si="142"/>
        <v>0</v>
      </c>
      <c r="R264" s="135">
        <f t="shared" si="143"/>
        <v>0</v>
      </c>
      <c r="S264" s="135">
        <f t="shared" si="144"/>
        <v>0</v>
      </c>
      <c r="T264" s="135">
        <f t="shared" si="145"/>
        <v>0</v>
      </c>
      <c r="U264" s="135">
        <f t="shared" si="146"/>
        <v>0</v>
      </c>
      <c r="V264" s="135">
        <f t="shared" si="147"/>
        <v>0</v>
      </c>
      <c r="W264" s="135">
        <f t="shared" si="148"/>
        <v>0</v>
      </c>
      <c r="X264" s="135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 x14ac:dyDescent="0.2">
      <c r="A265" s="44">
        <f t="shared" si="132"/>
        <v>254</v>
      </c>
      <c r="B265" s="44"/>
      <c r="C265" s="146"/>
      <c r="E265" s="137"/>
      <c r="G265" s="43"/>
      <c r="H265" s="135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 x14ac:dyDescent="0.2">
      <c r="A266" s="44">
        <f t="shared" si="132"/>
        <v>255</v>
      </c>
      <c r="B266" s="44"/>
      <c r="C266" s="44"/>
      <c r="D266" s="44"/>
      <c r="E266" s="137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 x14ac:dyDescent="0.2">
      <c r="A267" s="44">
        <f t="shared" si="132"/>
        <v>256</v>
      </c>
      <c r="B267" s="44"/>
      <c r="C267" s="44"/>
      <c r="D267" s="44" t="s">
        <v>149</v>
      </c>
      <c r="E267" s="44"/>
      <c r="G267" s="43"/>
      <c r="H267" s="135"/>
      <c r="I267" s="42">
        <f>'DepExp. Class.'!J$267</f>
        <v>183989.99708043749</v>
      </c>
      <c r="J267" s="135">
        <f>SUM(J231:J264)</f>
        <v>142012.58703474782</v>
      </c>
      <c r="K267" s="135">
        <f t="shared" ref="K267:X267" si="151">SUM(K231:K264)</f>
        <v>40004.398119346602</v>
      </c>
      <c r="L267" s="135">
        <f t="shared" si="151"/>
        <v>95.862123647019516</v>
      </c>
      <c r="M267" s="135">
        <f t="shared" si="151"/>
        <v>1198.7212080821926</v>
      </c>
      <c r="N267" s="135">
        <f t="shared" si="151"/>
        <v>678.4285946139039</v>
      </c>
      <c r="O267" s="135">
        <f t="shared" si="151"/>
        <v>0</v>
      </c>
      <c r="P267" s="135">
        <f t="shared" si="151"/>
        <v>0</v>
      </c>
      <c r="Q267" s="135">
        <f t="shared" si="151"/>
        <v>0</v>
      </c>
      <c r="R267" s="135">
        <f t="shared" si="151"/>
        <v>0</v>
      </c>
      <c r="S267" s="135">
        <f t="shared" si="151"/>
        <v>0</v>
      </c>
      <c r="T267" s="135">
        <f t="shared" si="151"/>
        <v>0</v>
      </c>
      <c r="U267" s="135">
        <f t="shared" si="151"/>
        <v>0</v>
      </c>
      <c r="V267" s="135">
        <f t="shared" si="151"/>
        <v>0</v>
      </c>
      <c r="W267" s="135">
        <f t="shared" si="151"/>
        <v>0</v>
      </c>
      <c r="X267" s="135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 x14ac:dyDescent="0.2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 x14ac:dyDescent="0.2">
      <c r="A269" s="44">
        <f>A268+1</f>
        <v>258</v>
      </c>
      <c r="B269" s="44"/>
      <c r="C269" s="44"/>
      <c r="D269" s="44" t="s">
        <v>141</v>
      </c>
      <c r="E269" s="44"/>
      <c r="G269" s="43"/>
      <c r="H269" s="135"/>
      <c r="I269" s="42">
        <f>'DepExp. Class.'!J$269</f>
        <v>11025377.908196142</v>
      </c>
      <c r="J269" s="42">
        <f>J133+J143+J183+J225+J267</f>
        <v>8298422.4668254564</v>
      </c>
      <c r="K269" s="42">
        <f t="shared" ref="K269:X269" si="152">K133+K143+K183+K225+K267</f>
        <v>2582059.6050008559</v>
      </c>
      <c r="L269" s="42">
        <f t="shared" si="152"/>
        <v>7040.0094376353036</v>
      </c>
      <c r="M269" s="42">
        <f t="shared" si="152"/>
        <v>88032.773497341652</v>
      </c>
      <c r="N269" s="42">
        <f t="shared" si="152"/>
        <v>49823.053434848829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 x14ac:dyDescent="0.2">
      <c r="A270" s="44"/>
      <c r="B270" s="44"/>
      <c r="C270" s="44"/>
      <c r="D270" s="44"/>
      <c r="E270" s="44"/>
      <c r="G270" s="128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 x14ac:dyDescent="0.2">
      <c r="A271" s="44"/>
      <c r="B271" s="44"/>
      <c r="C271" s="44"/>
      <c r="D271" s="44"/>
      <c r="E271" s="44"/>
      <c r="F271" s="45" t="s">
        <v>19</v>
      </c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x14ac:dyDescent="0.2">
      <c r="A272" s="44"/>
      <c r="B272" s="44"/>
      <c r="C272" s="44"/>
      <c r="D272" s="44"/>
      <c r="E272" s="44"/>
      <c r="F272" s="45"/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x14ac:dyDescent="0.2">
      <c r="A273" s="44"/>
      <c r="B273" s="44"/>
      <c r="C273" s="44"/>
      <c r="D273" s="44"/>
      <c r="E273" s="44"/>
      <c r="F273" s="44"/>
      <c r="G273" s="128"/>
      <c r="H273" s="44"/>
      <c r="I273" s="44"/>
      <c r="J273" s="42"/>
      <c r="K273" s="131"/>
      <c r="L273" s="131"/>
      <c r="M273" s="131"/>
      <c r="N273" s="45"/>
      <c r="O273" s="45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44"/>
      <c r="AB273" s="44"/>
      <c r="AC273" s="44"/>
      <c r="AD273" s="44"/>
      <c r="AE273" s="44"/>
      <c r="AF273" s="44"/>
      <c r="AG273" s="44"/>
    </row>
    <row r="274" spans="1:33" x14ac:dyDescent="0.2">
      <c r="A274" s="131" t="s">
        <v>290</v>
      </c>
      <c r="B274" s="44"/>
      <c r="C274" s="131" t="s">
        <v>288</v>
      </c>
      <c r="D274" s="44"/>
      <c r="E274" s="44"/>
      <c r="F274" s="44"/>
      <c r="G274" s="130" t="s">
        <v>38</v>
      </c>
      <c r="H274" s="148" t="s">
        <v>38</v>
      </c>
      <c r="I274" s="45" t="s">
        <v>1</v>
      </c>
      <c r="J274" s="3" t="s">
        <v>56</v>
      </c>
      <c r="K274" s="3" t="s">
        <v>545</v>
      </c>
      <c r="L274" s="3" t="s">
        <v>545</v>
      </c>
      <c r="M274" s="68" t="s">
        <v>546</v>
      </c>
      <c r="N274" s="68" t="s">
        <v>546</v>
      </c>
      <c r="O274" s="45"/>
      <c r="P274" s="45"/>
      <c r="Q274" s="45"/>
      <c r="R274" s="45"/>
      <c r="S274" s="45"/>
      <c r="T274" s="131"/>
      <c r="U274" s="131"/>
      <c r="V274" s="131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 x14ac:dyDescent="0.2">
      <c r="A275" s="132" t="s">
        <v>289</v>
      </c>
      <c r="B275" s="133"/>
      <c r="C275" s="132" t="s">
        <v>289</v>
      </c>
      <c r="D275" s="44"/>
      <c r="E275" s="44"/>
      <c r="F275" s="44"/>
      <c r="G275" s="130" t="s">
        <v>39</v>
      </c>
      <c r="H275" s="148" t="s">
        <v>21</v>
      </c>
      <c r="I275" s="45" t="s">
        <v>2</v>
      </c>
      <c r="J275" s="3" t="s">
        <v>467</v>
      </c>
      <c r="K275" s="68" t="s">
        <v>547</v>
      </c>
      <c r="L275" s="68" t="s">
        <v>548</v>
      </c>
      <c r="M275" s="68" t="s">
        <v>547</v>
      </c>
      <c r="N275" s="68" t="s">
        <v>548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 x14ac:dyDescent="0.2">
      <c r="A276" s="44">
        <f>+A269+1</f>
        <v>259</v>
      </c>
      <c r="B276" s="44"/>
      <c r="C276" s="44"/>
      <c r="D276" s="44" t="s">
        <v>322</v>
      </c>
      <c r="E276" s="44"/>
      <c r="G276" s="128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 x14ac:dyDescent="0.2">
      <c r="A277" s="44">
        <f t="shared" ref="A277:A340" si="153">A276+1</f>
        <v>260</v>
      </c>
      <c r="B277" s="44"/>
      <c r="C277" s="44"/>
      <c r="D277" s="44"/>
      <c r="E277" s="44"/>
      <c r="G277" s="43"/>
      <c r="H277" s="135"/>
      <c r="I277" s="42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 x14ac:dyDescent="0.2">
      <c r="A278" s="44">
        <f t="shared" si="153"/>
        <v>261</v>
      </c>
      <c r="B278" s="44"/>
      <c r="C278" s="136">
        <v>30100</v>
      </c>
      <c r="D278" s="44"/>
      <c r="E278" s="137" t="s">
        <v>323</v>
      </c>
      <c r="G278" s="43">
        <v>99</v>
      </c>
      <c r="H278" s="135" t="str">
        <f>VLOOKUP($G278,alloc,3)</f>
        <v>-</v>
      </c>
      <c r="I278" s="42">
        <f>'DepExp. Class.'!K$14</f>
        <v>0</v>
      </c>
      <c r="J278" s="135">
        <f>$I278*VLOOKUP($G278,alloc,6)</f>
        <v>0</v>
      </c>
      <c r="K278" s="135">
        <f>$I278*VLOOKUP($G278,alloc,7)</f>
        <v>0</v>
      </c>
      <c r="L278" s="135">
        <f>$I278*VLOOKUP($G278,alloc,8)</f>
        <v>0</v>
      </c>
      <c r="M278" s="135">
        <f>$I278*VLOOKUP($G278,alloc,9)</f>
        <v>0</v>
      </c>
      <c r="N278" s="135">
        <f>$I278*VLOOKUP($G278,alloc,10)</f>
        <v>0</v>
      </c>
      <c r="O278" s="135">
        <f>$I278*VLOOKUP($G278,alloc,11)</f>
        <v>0</v>
      </c>
      <c r="P278" s="135">
        <f>$I278*VLOOKUP($G278,alloc,12)</f>
        <v>0</v>
      </c>
      <c r="Q278" s="135">
        <f>$I278*VLOOKUP($G278,alloc,13)</f>
        <v>0</v>
      </c>
      <c r="R278" s="135">
        <f>$I278*VLOOKUP($G278,alloc,14)</f>
        <v>0</v>
      </c>
      <c r="S278" s="135">
        <f>$I278*VLOOKUP($G278,alloc,15)</f>
        <v>0</v>
      </c>
      <c r="T278" s="135">
        <f>$I278*VLOOKUP($G278,alloc,16)</f>
        <v>0</v>
      </c>
      <c r="U278" s="135">
        <f>$I278*VLOOKUP($G278,alloc,17)</f>
        <v>0</v>
      </c>
      <c r="V278" s="135">
        <f>$I278*VLOOKUP($G278,alloc,18)</f>
        <v>0</v>
      </c>
      <c r="W278" s="135">
        <f>$I278*VLOOKUP($G278,alloc,19)</f>
        <v>0</v>
      </c>
      <c r="X278" s="135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 x14ac:dyDescent="0.2">
      <c r="A279" s="44">
        <f t="shared" si="153"/>
        <v>262</v>
      </c>
      <c r="B279" s="44"/>
      <c r="C279" s="136">
        <v>30200</v>
      </c>
      <c r="D279" s="44"/>
      <c r="E279" s="137" t="s">
        <v>185</v>
      </c>
      <c r="G279" s="43">
        <v>99</v>
      </c>
      <c r="H279" s="135" t="str">
        <f>VLOOKUP($G279,alloc,3)</f>
        <v>-</v>
      </c>
      <c r="I279" s="42">
        <f>'DepExp. Class.'!K$15</f>
        <v>0</v>
      </c>
      <c r="J279" s="135">
        <f>$I279*VLOOKUP($G279,alloc,6)</f>
        <v>0</v>
      </c>
      <c r="K279" s="135">
        <f>$I279*VLOOKUP($G279,alloc,7)</f>
        <v>0</v>
      </c>
      <c r="L279" s="135">
        <f>$I279*VLOOKUP($G279,alloc,8)</f>
        <v>0</v>
      </c>
      <c r="M279" s="135">
        <f>$I279*VLOOKUP($G279,alloc,9)</f>
        <v>0</v>
      </c>
      <c r="N279" s="135">
        <f>$I279*VLOOKUP($G279,alloc,10)</f>
        <v>0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 x14ac:dyDescent="0.2">
      <c r="A280" s="44">
        <f t="shared" si="153"/>
        <v>263</v>
      </c>
      <c r="B280" s="44"/>
      <c r="C280" s="138">
        <v>30300</v>
      </c>
      <c r="D280" s="44"/>
      <c r="E280" s="137" t="s">
        <v>324</v>
      </c>
      <c r="G280" s="43">
        <v>99</v>
      </c>
      <c r="H280" s="135" t="str">
        <f>VLOOKUP($G280,alloc,3)</f>
        <v>-</v>
      </c>
      <c r="I280" s="42">
        <f>'DepExp. Class.'!K$16</f>
        <v>0</v>
      </c>
      <c r="J280" s="135">
        <f>$I280*VLOOKUP($G280,alloc,6)</f>
        <v>0</v>
      </c>
      <c r="K280" s="135">
        <f>$I280*VLOOKUP($G280,alloc,7)</f>
        <v>0</v>
      </c>
      <c r="L280" s="135">
        <f>$I280*VLOOKUP($G280,alloc,8)</f>
        <v>0</v>
      </c>
      <c r="M280" s="135">
        <f>$I280*VLOOKUP($G280,alloc,9)</f>
        <v>0</v>
      </c>
      <c r="N280" s="135">
        <f>$I280*VLOOKUP($G280,alloc,10)</f>
        <v>0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 x14ac:dyDescent="0.2">
      <c r="A281" s="44">
        <f t="shared" si="153"/>
        <v>264</v>
      </c>
      <c r="B281" s="44"/>
      <c r="C281" s="44"/>
      <c r="D281" s="44"/>
      <c r="E281" s="44"/>
      <c r="G281" s="43"/>
      <c r="H281" s="135"/>
      <c r="I281" s="42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 x14ac:dyDescent="0.2">
      <c r="A282" s="44">
        <f t="shared" si="153"/>
        <v>265</v>
      </c>
      <c r="B282" s="44"/>
      <c r="C282" s="44"/>
      <c r="D282" s="44" t="s">
        <v>325</v>
      </c>
      <c r="E282" s="44"/>
      <c r="G282" s="43"/>
      <c r="H282" s="44"/>
      <c r="I282" s="42">
        <f>'DepExp. Class.'!K$18</f>
        <v>0</v>
      </c>
      <c r="J282" s="135">
        <f>SUM(J277:J280)</f>
        <v>0</v>
      </c>
      <c r="K282" s="135">
        <f t="shared" ref="K282:X282" si="154">SUM(K277:K280)</f>
        <v>0</v>
      </c>
      <c r="L282" s="135">
        <f t="shared" si="154"/>
        <v>0</v>
      </c>
      <c r="M282" s="135">
        <f t="shared" si="154"/>
        <v>0</v>
      </c>
      <c r="N282" s="135">
        <f t="shared" si="154"/>
        <v>0</v>
      </c>
      <c r="O282" s="135">
        <f t="shared" si="154"/>
        <v>0</v>
      </c>
      <c r="P282" s="135">
        <f t="shared" si="154"/>
        <v>0</v>
      </c>
      <c r="Q282" s="135">
        <f t="shared" si="154"/>
        <v>0</v>
      </c>
      <c r="R282" s="135">
        <f t="shared" si="154"/>
        <v>0</v>
      </c>
      <c r="S282" s="135">
        <f t="shared" si="154"/>
        <v>0</v>
      </c>
      <c r="T282" s="135">
        <f t="shared" si="154"/>
        <v>0</v>
      </c>
      <c r="U282" s="135">
        <f t="shared" si="154"/>
        <v>0</v>
      </c>
      <c r="V282" s="135">
        <f t="shared" si="154"/>
        <v>0</v>
      </c>
      <c r="W282" s="135">
        <f t="shared" si="154"/>
        <v>0</v>
      </c>
      <c r="X282" s="135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 x14ac:dyDescent="0.2">
      <c r="A283" s="44">
        <f t="shared" si="153"/>
        <v>266</v>
      </c>
      <c r="B283" s="44"/>
      <c r="C283" s="44"/>
      <c r="D283" s="44"/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 x14ac:dyDescent="0.2">
      <c r="A284" s="44">
        <f t="shared" si="153"/>
        <v>267</v>
      </c>
      <c r="B284" s="44"/>
      <c r="C284" s="44"/>
      <c r="D284" s="44" t="s">
        <v>334</v>
      </c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 x14ac:dyDescent="0.2">
      <c r="A285" s="44">
        <f t="shared" si="153"/>
        <v>268</v>
      </c>
      <c r="B285" s="44"/>
      <c r="C285" s="44"/>
      <c r="D285" s="44"/>
      <c r="E285" s="44"/>
      <c r="G285" s="43">
        <v>3</v>
      </c>
      <c r="H285" s="135" t="str">
        <f t="shared" ref="H285:H292" si="155">VLOOKUP($G285,alloc,3)</f>
        <v>Peak Day</v>
      </c>
      <c r="I285" s="42">
        <f>'DepExp. Class.'!K$21</f>
        <v>0</v>
      </c>
      <c r="J285" s="135">
        <f t="shared" ref="J285:J292" si="156">$I285*VLOOKUP($G285,alloc,6)</f>
        <v>0</v>
      </c>
      <c r="K285" s="135">
        <f t="shared" ref="K285:K292" si="157">$I285*VLOOKUP($G285,alloc,7)</f>
        <v>0</v>
      </c>
      <c r="L285" s="135">
        <f t="shared" ref="L285:L292" si="158">$I285*VLOOKUP($G285,alloc,8)</f>
        <v>0</v>
      </c>
      <c r="M285" s="135">
        <f t="shared" ref="M285:M292" si="159">$I285*VLOOKUP($G285,alloc,9)</f>
        <v>0</v>
      </c>
      <c r="N285" s="135">
        <f t="shared" ref="N285:N292" si="160">$I285*VLOOKUP($G285,alloc,10)</f>
        <v>0</v>
      </c>
      <c r="O285" s="135">
        <f t="shared" ref="O285:O292" si="161">$I285*VLOOKUP($G285,alloc,11)</f>
        <v>0</v>
      </c>
      <c r="P285" s="135">
        <f t="shared" ref="P285:P292" si="162">$I285*VLOOKUP($G285,alloc,12)</f>
        <v>0</v>
      </c>
      <c r="Q285" s="135">
        <f t="shared" ref="Q285:Q292" si="163">$I285*VLOOKUP($G285,alloc,13)</f>
        <v>0</v>
      </c>
      <c r="R285" s="135">
        <f t="shared" ref="R285:R292" si="164">$I285*VLOOKUP($G285,alloc,14)</f>
        <v>0</v>
      </c>
      <c r="S285" s="135">
        <f t="shared" ref="S285:S292" si="165">$I285*VLOOKUP($G285,alloc,15)</f>
        <v>0</v>
      </c>
      <c r="T285" s="135">
        <f t="shared" ref="T285:T292" si="166">$I285*VLOOKUP($G285,alloc,16)</f>
        <v>0</v>
      </c>
      <c r="U285" s="135">
        <f t="shared" ref="U285:U292" si="167">$I285*VLOOKUP($G285,alloc,17)</f>
        <v>0</v>
      </c>
      <c r="V285" s="135">
        <f t="shared" ref="V285:V292" si="168">$I285*VLOOKUP($G285,alloc,18)</f>
        <v>0</v>
      </c>
      <c r="W285" s="135">
        <f t="shared" ref="W285:W292" si="169">$I285*VLOOKUP($G285,alloc,19)</f>
        <v>0</v>
      </c>
      <c r="X285" s="135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 x14ac:dyDescent="0.2">
      <c r="A286" s="44">
        <f t="shared" si="153"/>
        <v>269</v>
      </c>
      <c r="B286" s="44"/>
      <c r="C286" s="136">
        <v>32520</v>
      </c>
      <c r="D286" s="44"/>
      <c r="E286" s="137" t="s">
        <v>326</v>
      </c>
      <c r="G286" s="43">
        <v>3</v>
      </c>
      <c r="H286" s="135" t="str">
        <f t="shared" si="155"/>
        <v>Peak Day</v>
      </c>
      <c r="I286" s="42">
        <f>'DepExp. Class.'!K$22</f>
        <v>0</v>
      </c>
      <c r="J286" s="135">
        <f t="shared" si="156"/>
        <v>0</v>
      </c>
      <c r="K286" s="135">
        <f t="shared" si="157"/>
        <v>0</v>
      </c>
      <c r="L286" s="135">
        <f t="shared" si="158"/>
        <v>0</v>
      </c>
      <c r="M286" s="135">
        <f t="shared" si="159"/>
        <v>0</v>
      </c>
      <c r="N286" s="135">
        <f t="shared" si="160"/>
        <v>0</v>
      </c>
      <c r="O286" s="135">
        <f t="shared" si="161"/>
        <v>0</v>
      </c>
      <c r="P286" s="135">
        <f t="shared" si="162"/>
        <v>0</v>
      </c>
      <c r="Q286" s="135">
        <f t="shared" si="163"/>
        <v>0</v>
      </c>
      <c r="R286" s="135">
        <f t="shared" si="164"/>
        <v>0</v>
      </c>
      <c r="S286" s="135">
        <f t="shared" si="165"/>
        <v>0</v>
      </c>
      <c r="T286" s="135">
        <f t="shared" si="166"/>
        <v>0</v>
      </c>
      <c r="U286" s="135">
        <f t="shared" si="167"/>
        <v>0</v>
      </c>
      <c r="V286" s="135">
        <f t="shared" si="168"/>
        <v>0</v>
      </c>
      <c r="W286" s="135">
        <f t="shared" si="169"/>
        <v>0</v>
      </c>
      <c r="X286" s="135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 x14ac:dyDescent="0.2">
      <c r="A287" s="44">
        <f t="shared" si="153"/>
        <v>270</v>
      </c>
      <c r="B287" s="44"/>
      <c r="C287" s="136">
        <v>32540</v>
      </c>
      <c r="D287" s="44"/>
      <c r="E287" s="137" t="s">
        <v>327</v>
      </c>
      <c r="G287" s="43">
        <v>3</v>
      </c>
      <c r="H287" s="135" t="str">
        <f t="shared" si="155"/>
        <v>Peak Day</v>
      </c>
      <c r="I287" s="42">
        <f>'DepExp. Class.'!K$23</f>
        <v>0</v>
      </c>
      <c r="J287" s="135">
        <f t="shared" si="156"/>
        <v>0</v>
      </c>
      <c r="K287" s="135">
        <f t="shared" si="157"/>
        <v>0</v>
      </c>
      <c r="L287" s="135">
        <f t="shared" si="158"/>
        <v>0</v>
      </c>
      <c r="M287" s="135">
        <f t="shared" si="159"/>
        <v>0</v>
      </c>
      <c r="N287" s="135">
        <f t="shared" si="160"/>
        <v>0</v>
      </c>
      <c r="O287" s="135">
        <f t="shared" si="161"/>
        <v>0</v>
      </c>
      <c r="P287" s="135">
        <f t="shared" si="162"/>
        <v>0</v>
      </c>
      <c r="Q287" s="135">
        <f t="shared" si="163"/>
        <v>0</v>
      </c>
      <c r="R287" s="135">
        <f t="shared" si="164"/>
        <v>0</v>
      </c>
      <c r="S287" s="135">
        <f t="shared" si="165"/>
        <v>0</v>
      </c>
      <c r="T287" s="135">
        <f t="shared" si="166"/>
        <v>0</v>
      </c>
      <c r="U287" s="135">
        <f t="shared" si="167"/>
        <v>0</v>
      </c>
      <c r="V287" s="135">
        <f t="shared" si="168"/>
        <v>0</v>
      </c>
      <c r="W287" s="135">
        <f t="shared" si="169"/>
        <v>0</v>
      </c>
      <c r="X287" s="135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 x14ac:dyDescent="0.2">
      <c r="A288" s="44">
        <f t="shared" si="153"/>
        <v>271</v>
      </c>
      <c r="B288" s="44"/>
      <c r="C288" s="136">
        <v>33100</v>
      </c>
      <c r="D288" s="44"/>
      <c r="E288" s="137" t="s">
        <v>328</v>
      </c>
      <c r="G288" s="43">
        <v>3</v>
      </c>
      <c r="H288" s="135" t="str">
        <f t="shared" si="155"/>
        <v>Peak Day</v>
      </c>
      <c r="I288" s="42">
        <f>'DepExp. Class.'!K$24</f>
        <v>0</v>
      </c>
      <c r="J288" s="135">
        <f t="shared" si="156"/>
        <v>0</v>
      </c>
      <c r="K288" s="135">
        <f t="shared" si="157"/>
        <v>0</v>
      </c>
      <c r="L288" s="135">
        <f t="shared" si="158"/>
        <v>0</v>
      </c>
      <c r="M288" s="135">
        <f t="shared" si="159"/>
        <v>0</v>
      </c>
      <c r="N288" s="135">
        <f t="shared" si="160"/>
        <v>0</v>
      </c>
      <c r="O288" s="135">
        <f t="shared" si="161"/>
        <v>0</v>
      </c>
      <c r="P288" s="135">
        <f t="shared" si="162"/>
        <v>0</v>
      </c>
      <c r="Q288" s="135">
        <f t="shared" si="163"/>
        <v>0</v>
      </c>
      <c r="R288" s="135">
        <f t="shared" si="164"/>
        <v>0</v>
      </c>
      <c r="S288" s="135">
        <f t="shared" si="165"/>
        <v>0</v>
      </c>
      <c r="T288" s="135">
        <f t="shared" si="166"/>
        <v>0</v>
      </c>
      <c r="U288" s="135">
        <f t="shared" si="167"/>
        <v>0</v>
      </c>
      <c r="V288" s="135">
        <f t="shared" si="168"/>
        <v>0</v>
      </c>
      <c r="W288" s="135">
        <f t="shared" si="169"/>
        <v>0</v>
      </c>
      <c r="X288" s="135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 x14ac:dyDescent="0.2">
      <c r="A289" s="44">
        <f t="shared" si="153"/>
        <v>272</v>
      </c>
      <c r="B289" s="44"/>
      <c r="C289" s="136">
        <v>33201</v>
      </c>
      <c r="D289" s="44"/>
      <c r="E289" s="137" t="s">
        <v>329</v>
      </c>
      <c r="G289" s="43">
        <v>3</v>
      </c>
      <c r="H289" s="135" t="str">
        <f t="shared" si="155"/>
        <v>Peak Day</v>
      </c>
      <c r="I289" s="42">
        <f>'DepExp. Class.'!K$25</f>
        <v>0</v>
      </c>
      <c r="J289" s="135">
        <f t="shared" si="156"/>
        <v>0</v>
      </c>
      <c r="K289" s="135">
        <f t="shared" si="157"/>
        <v>0</v>
      </c>
      <c r="L289" s="135">
        <f t="shared" si="158"/>
        <v>0</v>
      </c>
      <c r="M289" s="135">
        <f t="shared" si="159"/>
        <v>0</v>
      </c>
      <c r="N289" s="135">
        <f t="shared" si="160"/>
        <v>0</v>
      </c>
      <c r="O289" s="135">
        <f t="shared" si="161"/>
        <v>0</v>
      </c>
      <c r="P289" s="135">
        <f t="shared" si="162"/>
        <v>0</v>
      </c>
      <c r="Q289" s="135">
        <f t="shared" si="163"/>
        <v>0</v>
      </c>
      <c r="R289" s="135">
        <f t="shared" si="164"/>
        <v>0</v>
      </c>
      <c r="S289" s="135">
        <f t="shared" si="165"/>
        <v>0</v>
      </c>
      <c r="T289" s="135">
        <f t="shared" si="166"/>
        <v>0</v>
      </c>
      <c r="U289" s="135">
        <f t="shared" si="167"/>
        <v>0</v>
      </c>
      <c r="V289" s="135">
        <f t="shared" si="168"/>
        <v>0</v>
      </c>
      <c r="W289" s="135">
        <f t="shared" si="169"/>
        <v>0</v>
      </c>
      <c r="X289" s="135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 x14ac:dyDescent="0.2">
      <c r="A290" s="44">
        <f t="shared" si="153"/>
        <v>273</v>
      </c>
      <c r="B290" s="44"/>
      <c r="C290" s="136">
        <v>33202</v>
      </c>
      <c r="D290" s="44"/>
      <c r="E290" s="137" t="s">
        <v>330</v>
      </c>
      <c r="G290" s="43">
        <v>3</v>
      </c>
      <c r="H290" s="135" t="str">
        <f t="shared" si="155"/>
        <v>Peak Day</v>
      </c>
      <c r="I290" s="42">
        <f>'DepExp. Class.'!K$26</f>
        <v>0</v>
      </c>
      <c r="J290" s="135">
        <f t="shared" si="156"/>
        <v>0</v>
      </c>
      <c r="K290" s="135">
        <f t="shared" si="157"/>
        <v>0</v>
      </c>
      <c r="L290" s="135">
        <f t="shared" si="158"/>
        <v>0</v>
      </c>
      <c r="M290" s="135">
        <f t="shared" si="159"/>
        <v>0</v>
      </c>
      <c r="N290" s="135">
        <f t="shared" si="160"/>
        <v>0</v>
      </c>
      <c r="O290" s="135">
        <f t="shared" si="161"/>
        <v>0</v>
      </c>
      <c r="P290" s="135">
        <f t="shared" si="162"/>
        <v>0</v>
      </c>
      <c r="Q290" s="135">
        <f t="shared" si="163"/>
        <v>0</v>
      </c>
      <c r="R290" s="135">
        <f t="shared" si="164"/>
        <v>0</v>
      </c>
      <c r="S290" s="135">
        <f t="shared" si="165"/>
        <v>0</v>
      </c>
      <c r="T290" s="135">
        <f t="shared" si="166"/>
        <v>0</v>
      </c>
      <c r="U290" s="135">
        <f t="shared" si="167"/>
        <v>0</v>
      </c>
      <c r="V290" s="135">
        <f t="shared" si="168"/>
        <v>0</v>
      </c>
      <c r="W290" s="135">
        <f t="shared" si="169"/>
        <v>0</v>
      </c>
      <c r="X290" s="135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 x14ac:dyDescent="0.2">
      <c r="A291" s="44">
        <f t="shared" si="153"/>
        <v>274</v>
      </c>
      <c r="B291" s="44"/>
      <c r="C291" s="136">
        <v>33400</v>
      </c>
      <c r="D291" s="44"/>
      <c r="E291" s="137" t="s">
        <v>331</v>
      </c>
      <c r="G291" s="43">
        <v>3</v>
      </c>
      <c r="H291" s="135" t="str">
        <f t="shared" si="155"/>
        <v>Peak Day</v>
      </c>
      <c r="I291" s="42">
        <f>'DepExp. Class.'!K$27</f>
        <v>0</v>
      </c>
      <c r="J291" s="135">
        <f t="shared" si="156"/>
        <v>0</v>
      </c>
      <c r="K291" s="135">
        <f t="shared" si="157"/>
        <v>0</v>
      </c>
      <c r="L291" s="135">
        <f t="shared" si="158"/>
        <v>0</v>
      </c>
      <c r="M291" s="135">
        <f t="shared" si="159"/>
        <v>0</v>
      </c>
      <c r="N291" s="135">
        <f t="shared" si="160"/>
        <v>0</v>
      </c>
      <c r="O291" s="135">
        <f t="shared" si="161"/>
        <v>0</v>
      </c>
      <c r="P291" s="135">
        <f t="shared" si="162"/>
        <v>0</v>
      </c>
      <c r="Q291" s="135">
        <f t="shared" si="163"/>
        <v>0</v>
      </c>
      <c r="R291" s="135">
        <f t="shared" si="164"/>
        <v>0</v>
      </c>
      <c r="S291" s="135">
        <f t="shared" si="165"/>
        <v>0</v>
      </c>
      <c r="T291" s="135">
        <f t="shared" si="166"/>
        <v>0</v>
      </c>
      <c r="U291" s="135">
        <f t="shared" si="167"/>
        <v>0</v>
      </c>
      <c r="V291" s="135">
        <f t="shared" si="168"/>
        <v>0</v>
      </c>
      <c r="W291" s="135">
        <f t="shared" si="169"/>
        <v>0</v>
      </c>
      <c r="X291" s="135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 x14ac:dyDescent="0.2">
      <c r="A292" s="44">
        <f t="shared" si="153"/>
        <v>275</v>
      </c>
      <c r="B292" s="44"/>
      <c r="C292" s="136">
        <v>33600</v>
      </c>
      <c r="D292" s="44"/>
      <c r="E292" s="137" t="s">
        <v>332</v>
      </c>
      <c r="G292" s="43">
        <v>3</v>
      </c>
      <c r="H292" s="135" t="str">
        <f t="shared" si="155"/>
        <v>Peak Day</v>
      </c>
      <c r="I292" s="42">
        <f>'DepExp. Class.'!K$28</f>
        <v>0</v>
      </c>
      <c r="J292" s="135">
        <f t="shared" si="156"/>
        <v>0</v>
      </c>
      <c r="K292" s="135">
        <f t="shared" si="157"/>
        <v>0</v>
      </c>
      <c r="L292" s="135">
        <f t="shared" si="158"/>
        <v>0</v>
      </c>
      <c r="M292" s="135">
        <f t="shared" si="159"/>
        <v>0</v>
      </c>
      <c r="N292" s="135">
        <f t="shared" si="160"/>
        <v>0</v>
      </c>
      <c r="O292" s="135">
        <f t="shared" si="161"/>
        <v>0</v>
      </c>
      <c r="P292" s="135">
        <f t="shared" si="162"/>
        <v>0</v>
      </c>
      <c r="Q292" s="135">
        <f t="shared" si="163"/>
        <v>0</v>
      </c>
      <c r="R292" s="135">
        <f t="shared" si="164"/>
        <v>0</v>
      </c>
      <c r="S292" s="135">
        <f t="shared" si="165"/>
        <v>0</v>
      </c>
      <c r="T292" s="135">
        <f t="shared" si="166"/>
        <v>0</v>
      </c>
      <c r="U292" s="135">
        <f t="shared" si="167"/>
        <v>0</v>
      </c>
      <c r="V292" s="135">
        <f t="shared" si="168"/>
        <v>0</v>
      </c>
      <c r="W292" s="135">
        <f t="shared" si="169"/>
        <v>0</v>
      </c>
      <c r="X292" s="135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 x14ac:dyDescent="0.2">
      <c r="A293" s="44">
        <f t="shared" si="153"/>
        <v>276</v>
      </c>
      <c r="B293" s="44"/>
      <c r="C293" s="44"/>
      <c r="D293" s="44"/>
      <c r="E293" s="44"/>
      <c r="G293" s="43"/>
      <c r="H293" s="135"/>
      <c r="I293" s="42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 x14ac:dyDescent="0.2">
      <c r="A294" s="44">
        <f t="shared" si="153"/>
        <v>277</v>
      </c>
      <c r="B294" s="44"/>
      <c r="C294" s="44"/>
      <c r="D294" s="44" t="s">
        <v>333</v>
      </c>
      <c r="E294" s="44"/>
      <c r="G294" s="43"/>
      <c r="H294" s="135"/>
      <c r="I294" s="42">
        <f>'DepExp. Class.'!K$30</f>
        <v>0</v>
      </c>
      <c r="J294" s="135">
        <f>SUM(J285:J292)</f>
        <v>0</v>
      </c>
      <c r="K294" s="135">
        <f t="shared" ref="K294:X294" si="172">SUM(K285:K292)</f>
        <v>0</v>
      </c>
      <c r="L294" s="135">
        <f t="shared" si="172"/>
        <v>0</v>
      </c>
      <c r="M294" s="135">
        <f t="shared" si="172"/>
        <v>0</v>
      </c>
      <c r="N294" s="135">
        <f t="shared" si="172"/>
        <v>0</v>
      </c>
      <c r="O294" s="135">
        <f t="shared" si="172"/>
        <v>0</v>
      </c>
      <c r="P294" s="135">
        <f t="shared" si="172"/>
        <v>0</v>
      </c>
      <c r="Q294" s="135">
        <f t="shared" si="172"/>
        <v>0</v>
      </c>
      <c r="R294" s="135">
        <f t="shared" si="172"/>
        <v>0</v>
      </c>
      <c r="S294" s="135">
        <f t="shared" si="172"/>
        <v>0</v>
      </c>
      <c r="T294" s="135">
        <f t="shared" si="172"/>
        <v>0</v>
      </c>
      <c r="U294" s="135">
        <f t="shared" si="172"/>
        <v>0</v>
      </c>
      <c r="V294" s="135">
        <f t="shared" si="172"/>
        <v>0</v>
      </c>
      <c r="W294" s="135">
        <f t="shared" si="172"/>
        <v>0</v>
      </c>
      <c r="X294" s="135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 x14ac:dyDescent="0.2">
      <c r="A295" s="44">
        <f t="shared" si="153"/>
        <v>278</v>
      </c>
      <c r="B295" s="44"/>
      <c r="C295" s="44"/>
      <c r="D295" s="44"/>
      <c r="E295" s="44"/>
      <c r="G295" s="43"/>
      <c r="H295" s="135"/>
      <c r="I295" s="42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 x14ac:dyDescent="0.2">
      <c r="A296" s="44">
        <f t="shared" si="153"/>
        <v>279</v>
      </c>
      <c r="B296" s="44"/>
      <c r="C296" s="44"/>
      <c r="D296" s="44" t="s">
        <v>346</v>
      </c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 x14ac:dyDescent="0.2">
      <c r="A297" s="44">
        <f t="shared" si="153"/>
        <v>280</v>
      </c>
      <c r="B297" s="44"/>
      <c r="C297" s="44"/>
      <c r="D297" s="44"/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 x14ac:dyDescent="0.2">
      <c r="A298" s="44">
        <f t="shared" si="153"/>
        <v>281</v>
      </c>
      <c r="B298" s="44"/>
      <c r="C298" s="136">
        <v>35010</v>
      </c>
      <c r="D298" s="44"/>
      <c r="E298" s="137" t="s">
        <v>274</v>
      </c>
      <c r="G298" s="43">
        <v>3</v>
      </c>
      <c r="H298" s="135" t="str">
        <f t="shared" ref="H298:H314" si="173">VLOOKUP($G298,alloc,3)</f>
        <v>Peak Day</v>
      </c>
      <c r="I298" s="42">
        <f>'DepExp. Class.'!K$34</f>
        <v>0</v>
      </c>
      <c r="J298" s="135">
        <f t="shared" ref="J298:J314" si="174">$I298*VLOOKUP($G298,alloc,6)</f>
        <v>0</v>
      </c>
      <c r="K298" s="135">
        <f t="shared" ref="K298:K314" si="175">$I298*VLOOKUP($G298,alloc,7)</f>
        <v>0</v>
      </c>
      <c r="L298" s="135">
        <f t="shared" ref="L298:L314" si="176">$I298*VLOOKUP($G298,alloc,8)</f>
        <v>0</v>
      </c>
      <c r="M298" s="135">
        <f t="shared" ref="M298:M314" si="177">$I298*VLOOKUP($G298,alloc,9)</f>
        <v>0</v>
      </c>
      <c r="N298" s="135">
        <f t="shared" ref="N298:N314" si="178">$I298*VLOOKUP($G298,alloc,10)</f>
        <v>0</v>
      </c>
      <c r="O298" s="135">
        <f t="shared" ref="O298:O314" si="179">$I298*VLOOKUP($G298,alloc,11)</f>
        <v>0</v>
      </c>
      <c r="P298" s="135">
        <f t="shared" ref="P298:P314" si="180">$I298*VLOOKUP($G298,alloc,12)</f>
        <v>0</v>
      </c>
      <c r="Q298" s="135">
        <f t="shared" ref="Q298:Q314" si="181">$I298*VLOOKUP($G298,alloc,13)</f>
        <v>0</v>
      </c>
      <c r="R298" s="135">
        <f t="shared" ref="R298:R314" si="182">$I298*VLOOKUP($G298,alloc,14)</f>
        <v>0</v>
      </c>
      <c r="S298" s="135">
        <f t="shared" ref="S298:S314" si="183">$I298*VLOOKUP($G298,alloc,15)</f>
        <v>0</v>
      </c>
      <c r="T298" s="135">
        <f t="shared" ref="T298:T314" si="184">$I298*VLOOKUP($G298,alloc,16)</f>
        <v>0</v>
      </c>
      <c r="U298" s="135">
        <f t="shared" ref="U298:U314" si="185">$I298*VLOOKUP($G298,alloc,17)</f>
        <v>0</v>
      </c>
      <c r="V298" s="135">
        <f t="shared" ref="V298:V314" si="186">$I298*VLOOKUP($G298,alloc,18)</f>
        <v>0</v>
      </c>
      <c r="W298" s="135">
        <f t="shared" ref="W298:W314" si="187">$I298*VLOOKUP($G298,alloc,19)</f>
        <v>0</v>
      </c>
      <c r="X298" s="135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 x14ac:dyDescent="0.2">
      <c r="A299" s="44">
        <f t="shared" si="153"/>
        <v>282</v>
      </c>
      <c r="B299" s="44"/>
      <c r="C299" s="136">
        <v>35020</v>
      </c>
      <c r="D299" s="44"/>
      <c r="E299" s="137" t="s">
        <v>137</v>
      </c>
      <c r="G299" s="43">
        <v>3</v>
      </c>
      <c r="H299" s="135" t="str">
        <f t="shared" si="173"/>
        <v>Peak Day</v>
      </c>
      <c r="I299" s="42">
        <f>'DepExp. Class.'!K$35</f>
        <v>11.001712999999997</v>
      </c>
      <c r="J299" s="135">
        <f t="shared" si="174"/>
        <v>4.9742537284647694</v>
      </c>
      <c r="K299" s="135">
        <f t="shared" si="175"/>
        <v>2.8443761483987027</v>
      </c>
      <c r="L299" s="135">
        <f t="shared" si="176"/>
        <v>0.14960724857778654</v>
      </c>
      <c r="M299" s="135">
        <f t="shared" si="177"/>
        <v>1.5935230121873494</v>
      </c>
      <c r="N299" s="135">
        <f t="shared" si="178"/>
        <v>1.4399528623713871</v>
      </c>
      <c r="O299" s="135">
        <f t="shared" si="179"/>
        <v>0</v>
      </c>
      <c r="P299" s="135">
        <f t="shared" si="180"/>
        <v>0</v>
      </c>
      <c r="Q299" s="135">
        <f t="shared" si="181"/>
        <v>0</v>
      </c>
      <c r="R299" s="135">
        <f t="shared" si="182"/>
        <v>0</v>
      </c>
      <c r="S299" s="135">
        <f t="shared" si="183"/>
        <v>0</v>
      </c>
      <c r="T299" s="135">
        <f t="shared" si="184"/>
        <v>0</v>
      </c>
      <c r="U299" s="135">
        <f t="shared" si="185"/>
        <v>0</v>
      </c>
      <c r="V299" s="135">
        <f t="shared" si="186"/>
        <v>0</v>
      </c>
      <c r="W299" s="135">
        <f t="shared" si="187"/>
        <v>0</v>
      </c>
      <c r="X299" s="135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 x14ac:dyDescent="0.2">
      <c r="A300" s="44">
        <f t="shared" si="153"/>
        <v>283</v>
      </c>
      <c r="B300" s="44"/>
      <c r="C300" s="136">
        <v>35100</v>
      </c>
      <c r="D300" s="44"/>
      <c r="E300" s="137" t="s">
        <v>80</v>
      </c>
      <c r="G300" s="43">
        <v>3</v>
      </c>
      <c r="H300" s="135" t="str">
        <f t="shared" si="173"/>
        <v>Peak Day</v>
      </c>
      <c r="I300" s="42">
        <f>'DepExp. Class.'!K$36</f>
        <v>148.70437699999999</v>
      </c>
      <c r="J300" s="135">
        <f t="shared" si="174"/>
        <v>67.234375386022236</v>
      </c>
      <c r="K300" s="135">
        <f t="shared" si="175"/>
        <v>38.445938655306563</v>
      </c>
      <c r="L300" s="135">
        <f t="shared" si="176"/>
        <v>2.0221626118081693</v>
      </c>
      <c r="M300" s="135">
        <f t="shared" si="177"/>
        <v>21.53881370678214</v>
      </c>
      <c r="N300" s="135">
        <f t="shared" si="178"/>
        <v>19.46308664008086</v>
      </c>
      <c r="O300" s="135">
        <f t="shared" si="179"/>
        <v>0</v>
      </c>
      <c r="P300" s="135">
        <f t="shared" si="180"/>
        <v>0</v>
      </c>
      <c r="Q300" s="135">
        <f t="shared" si="181"/>
        <v>0</v>
      </c>
      <c r="R300" s="135">
        <f t="shared" si="182"/>
        <v>0</v>
      </c>
      <c r="S300" s="135">
        <f t="shared" si="183"/>
        <v>0</v>
      </c>
      <c r="T300" s="135">
        <f t="shared" si="184"/>
        <v>0</v>
      </c>
      <c r="U300" s="135">
        <f t="shared" si="185"/>
        <v>0</v>
      </c>
      <c r="V300" s="135">
        <f t="shared" si="186"/>
        <v>0</v>
      </c>
      <c r="W300" s="135">
        <f t="shared" si="187"/>
        <v>0</v>
      </c>
      <c r="X300" s="135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 x14ac:dyDescent="0.2">
      <c r="A301" s="44">
        <f t="shared" si="153"/>
        <v>284</v>
      </c>
      <c r="B301" s="44"/>
      <c r="C301" s="136">
        <v>35102</v>
      </c>
      <c r="D301" s="44"/>
      <c r="E301" s="137" t="s">
        <v>335</v>
      </c>
      <c r="G301" s="43">
        <v>3</v>
      </c>
      <c r="H301" s="135" t="str">
        <f t="shared" si="173"/>
        <v>Peak Day</v>
      </c>
      <c r="I301" s="42">
        <f>'DepExp. Class.'!K$37</f>
        <v>957.88312499999995</v>
      </c>
      <c r="J301" s="135">
        <f t="shared" si="174"/>
        <v>433.09198358153282</v>
      </c>
      <c r="K301" s="135">
        <f t="shared" si="175"/>
        <v>247.65051712434359</v>
      </c>
      <c r="L301" s="135">
        <f t="shared" si="176"/>
        <v>13.02581323384295</v>
      </c>
      <c r="M301" s="135">
        <f t="shared" si="177"/>
        <v>138.74283056406139</v>
      </c>
      <c r="N301" s="135">
        <f t="shared" si="178"/>
        <v>125.37198049621905</v>
      </c>
      <c r="O301" s="135">
        <f t="shared" si="179"/>
        <v>0</v>
      </c>
      <c r="P301" s="135">
        <f t="shared" si="180"/>
        <v>0</v>
      </c>
      <c r="Q301" s="135">
        <f t="shared" si="181"/>
        <v>0</v>
      </c>
      <c r="R301" s="135">
        <f t="shared" si="182"/>
        <v>0</v>
      </c>
      <c r="S301" s="135">
        <f t="shared" si="183"/>
        <v>0</v>
      </c>
      <c r="T301" s="135">
        <f t="shared" si="184"/>
        <v>0</v>
      </c>
      <c r="U301" s="135">
        <f t="shared" si="185"/>
        <v>0</v>
      </c>
      <c r="V301" s="135">
        <f t="shared" si="186"/>
        <v>0</v>
      </c>
      <c r="W301" s="135">
        <f t="shared" si="187"/>
        <v>0</v>
      </c>
      <c r="X301" s="135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 x14ac:dyDescent="0.2">
      <c r="A302" s="44">
        <f t="shared" si="153"/>
        <v>285</v>
      </c>
      <c r="B302" s="44"/>
      <c r="C302" s="136">
        <v>35103</v>
      </c>
      <c r="D302" s="44"/>
      <c r="E302" s="137" t="s">
        <v>336</v>
      </c>
      <c r="G302" s="43">
        <v>3</v>
      </c>
      <c r="H302" s="135" t="str">
        <f t="shared" si="173"/>
        <v>Peak Day</v>
      </c>
      <c r="I302" s="42">
        <f>'DepExp. Class.'!K$38</f>
        <v>104.12270999999997</v>
      </c>
      <c r="J302" s="135">
        <f t="shared" si="174"/>
        <v>47.077466794067064</v>
      </c>
      <c r="K302" s="135">
        <f t="shared" si="175"/>
        <v>26.919821743271712</v>
      </c>
      <c r="L302" s="135">
        <f t="shared" si="176"/>
        <v>1.4159169719808888</v>
      </c>
      <c r="M302" s="135">
        <f t="shared" si="177"/>
        <v>15.081463629919252</v>
      </c>
      <c r="N302" s="135">
        <f t="shared" si="178"/>
        <v>13.628040860761034</v>
      </c>
      <c r="O302" s="135">
        <f t="shared" si="179"/>
        <v>0</v>
      </c>
      <c r="P302" s="135">
        <f t="shared" si="180"/>
        <v>0</v>
      </c>
      <c r="Q302" s="135">
        <f t="shared" si="181"/>
        <v>0</v>
      </c>
      <c r="R302" s="135">
        <f t="shared" si="182"/>
        <v>0</v>
      </c>
      <c r="S302" s="135">
        <f t="shared" si="183"/>
        <v>0</v>
      </c>
      <c r="T302" s="135">
        <f t="shared" si="184"/>
        <v>0</v>
      </c>
      <c r="U302" s="135">
        <f t="shared" si="185"/>
        <v>0</v>
      </c>
      <c r="V302" s="135">
        <f t="shared" si="186"/>
        <v>0</v>
      </c>
      <c r="W302" s="135">
        <f t="shared" si="187"/>
        <v>0</v>
      </c>
      <c r="X302" s="135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 x14ac:dyDescent="0.2">
      <c r="A303" s="44">
        <f t="shared" si="153"/>
        <v>286</v>
      </c>
      <c r="B303" s="44"/>
      <c r="C303" s="136">
        <v>35104</v>
      </c>
      <c r="D303" s="44"/>
      <c r="E303" s="137" t="s">
        <v>337</v>
      </c>
      <c r="G303" s="43">
        <v>3</v>
      </c>
      <c r="H303" s="135" t="str">
        <f t="shared" si="173"/>
        <v>Peak Day</v>
      </c>
      <c r="I303" s="42">
        <f>'DepExp. Class.'!K$39</f>
        <v>886.50431849999984</v>
      </c>
      <c r="J303" s="135">
        <f t="shared" si="174"/>
        <v>400.81916439728474</v>
      </c>
      <c r="K303" s="135">
        <f t="shared" si="175"/>
        <v>229.19628415991644</v>
      </c>
      <c r="L303" s="135">
        <f t="shared" si="176"/>
        <v>12.0551655858602</v>
      </c>
      <c r="M303" s="135">
        <f t="shared" si="177"/>
        <v>128.40409779215415</v>
      </c>
      <c r="N303" s="135">
        <f t="shared" si="178"/>
        <v>116.02960656478415</v>
      </c>
      <c r="O303" s="135">
        <f t="shared" si="179"/>
        <v>0</v>
      </c>
      <c r="P303" s="135">
        <f t="shared" si="180"/>
        <v>0</v>
      </c>
      <c r="Q303" s="135">
        <f t="shared" si="181"/>
        <v>0</v>
      </c>
      <c r="R303" s="135">
        <f t="shared" si="182"/>
        <v>0</v>
      </c>
      <c r="S303" s="135">
        <f t="shared" si="183"/>
        <v>0</v>
      </c>
      <c r="T303" s="135">
        <f t="shared" si="184"/>
        <v>0</v>
      </c>
      <c r="U303" s="135">
        <f t="shared" si="185"/>
        <v>0</v>
      </c>
      <c r="V303" s="135">
        <f t="shared" si="186"/>
        <v>0</v>
      </c>
      <c r="W303" s="135">
        <f t="shared" si="187"/>
        <v>0</v>
      </c>
      <c r="X303" s="135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 x14ac:dyDescent="0.2">
      <c r="A304" s="44">
        <f t="shared" si="153"/>
        <v>287</v>
      </c>
      <c r="B304" s="44"/>
      <c r="C304" s="136">
        <v>35200</v>
      </c>
      <c r="D304" s="44"/>
      <c r="E304" s="137" t="s">
        <v>338</v>
      </c>
      <c r="G304" s="43">
        <v>3</v>
      </c>
      <c r="H304" s="135" t="str">
        <f t="shared" si="173"/>
        <v>Peak Day</v>
      </c>
      <c r="I304" s="42">
        <f>'DepExp. Class.'!K$40</f>
        <v>80560.89805675119</v>
      </c>
      <c r="J304" s="135">
        <f t="shared" si="174"/>
        <v>36424.359327248851</v>
      </c>
      <c r="K304" s="135">
        <f t="shared" si="175"/>
        <v>20828.165298095173</v>
      </c>
      <c r="L304" s="135">
        <f t="shared" si="176"/>
        <v>1095.5106992180308</v>
      </c>
      <c r="M304" s="135">
        <f t="shared" si="177"/>
        <v>11668.696041781144</v>
      </c>
      <c r="N304" s="135">
        <f t="shared" si="178"/>
        <v>10544.166690407979</v>
      </c>
      <c r="O304" s="135">
        <f t="shared" si="179"/>
        <v>0</v>
      </c>
      <c r="P304" s="135">
        <f t="shared" si="180"/>
        <v>0</v>
      </c>
      <c r="Q304" s="135">
        <f t="shared" si="181"/>
        <v>0</v>
      </c>
      <c r="R304" s="135">
        <f t="shared" si="182"/>
        <v>0</v>
      </c>
      <c r="S304" s="135">
        <f t="shared" si="183"/>
        <v>0</v>
      </c>
      <c r="T304" s="135">
        <f t="shared" si="184"/>
        <v>0</v>
      </c>
      <c r="U304" s="135">
        <f t="shared" si="185"/>
        <v>0</v>
      </c>
      <c r="V304" s="135">
        <f t="shared" si="186"/>
        <v>0</v>
      </c>
      <c r="W304" s="135">
        <f t="shared" si="187"/>
        <v>0</v>
      </c>
      <c r="X304" s="135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 x14ac:dyDescent="0.2">
      <c r="A305" s="44">
        <f t="shared" si="153"/>
        <v>288</v>
      </c>
      <c r="B305" s="44"/>
      <c r="C305" s="136">
        <v>35201</v>
      </c>
      <c r="D305" s="44"/>
      <c r="E305" s="137" t="s">
        <v>339</v>
      </c>
      <c r="G305" s="43">
        <v>3</v>
      </c>
      <c r="H305" s="135" t="str">
        <f t="shared" si="173"/>
        <v>Peak Day</v>
      </c>
      <c r="I305" s="42">
        <f>'DepExp. Class.'!K$41</f>
        <v>12919.988903999996</v>
      </c>
      <c r="J305" s="135">
        <f t="shared" si="174"/>
        <v>5841.5723967208969</v>
      </c>
      <c r="K305" s="135">
        <f t="shared" si="175"/>
        <v>3340.326027057195</v>
      </c>
      <c r="L305" s="135">
        <f t="shared" si="176"/>
        <v>175.69300267903481</v>
      </c>
      <c r="M305" s="135">
        <f t="shared" si="177"/>
        <v>1871.3721795623289</v>
      </c>
      <c r="N305" s="135">
        <f t="shared" si="178"/>
        <v>1691.0252979805382</v>
      </c>
      <c r="O305" s="135">
        <f t="shared" si="179"/>
        <v>0</v>
      </c>
      <c r="P305" s="135">
        <f t="shared" si="180"/>
        <v>0</v>
      </c>
      <c r="Q305" s="135">
        <f t="shared" si="181"/>
        <v>0</v>
      </c>
      <c r="R305" s="135">
        <f t="shared" si="182"/>
        <v>0</v>
      </c>
      <c r="S305" s="135">
        <f t="shared" si="183"/>
        <v>0</v>
      </c>
      <c r="T305" s="135">
        <f t="shared" si="184"/>
        <v>0</v>
      </c>
      <c r="U305" s="135">
        <f t="shared" si="185"/>
        <v>0</v>
      </c>
      <c r="V305" s="135">
        <f t="shared" si="186"/>
        <v>0</v>
      </c>
      <c r="W305" s="135">
        <f t="shared" si="187"/>
        <v>0</v>
      </c>
      <c r="X305" s="135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 x14ac:dyDescent="0.2">
      <c r="A306" s="44">
        <f t="shared" si="153"/>
        <v>289</v>
      </c>
      <c r="B306" s="44"/>
      <c r="C306" s="136">
        <v>35202</v>
      </c>
      <c r="D306" s="44"/>
      <c r="E306" s="137" t="s">
        <v>340</v>
      </c>
      <c r="G306" s="43">
        <v>3</v>
      </c>
      <c r="H306" s="135" t="str">
        <f t="shared" si="173"/>
        <v>Peak Day</v>
      </c>
      <c r="I306" s="42">
        <f>'DepExp. Class.'!K$42</f>
        <v>0</v>
      </c>
      <c r="J306" s="135">
        <f t="shared" si="174"/>
        <v>0</v>
      </c>
      <c r="K306" s="135">
        <f t="shared" si="175"/>
        <v>0</v>
      </c>
      <c r="L306" s="135">
        <f t="shared" si="176"/>
        <v>0</v>
      </c>
      <c r="M306" s="135">
        <f t="shared" si="177"/>
        <v>0</v>
      </c>
      <c r="N306" s="135">
        <f t="shared" si="178"/>
        <v>0</v>
      </c>
      <c r="O306" s="135">
        <f t="shared" si="179"/>
        <v>0</v>
      </c>
      <c r="P306" s="135">
        <f t="shared" si="180"/>
        <v>0</v>
      </c>
      <c r="Q306" s="135">
        <f t="shared" si="181"/>
        <v>0</v>
      </c>
      <c r="R306" s="135">
        <f t="shared" si="182"/>
        <v>0</v>
      </c>
      <c r="S306" s="135">
        <f t="shared" si="183"/>
        <v>0</v>
      </c>
      <c r="T306" s="135">
        <f t="shared" si="184"/>
        <v>0</v>
      </c>
      <c r="U306" s="135">
        <f t="shared" si="185"/>
        <v>0</v>
      </c>
      <c r="V306" s="135">
        <f t="shared" si="186"/>
        <v>0</v>
      </c>
      <c r="W306" s="135">
        <f t="shared" si="187"/>
        <v>0</v>
      </c>
      <c r="X306" s="135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 x14ac:dyDescent="0.2">
      <c r="A307" s="44">
        <f t="shared" si="153"/>
        <v>290</v>
      </c>
      <c r="B307" s="44"/>
      <c r="C307" s="136">
        <v>35203</v>
      </c>
      <c r="D307" s="44"/>
      <c r="E307" s="137" t="s">
        <v>341</v>
      </c>
      <c r="G307" s="43">
        <v>3</v>
      </c>
      <c r="H307" s="135" t="str">
        <f t="shared" si="173"/>
        <v>Peak Day</v>
      </c>
      <c r="I307" s="42">
        <f>'DepExp. Class.'!K$43</f>
        <v>11694.347424000001</v>
      </c>
      <c r="J307" s="135">
        <f t="shared" si="174"/>
        <v>5287.4176299449364</v>
      </c>
      <c r="K307" s="135">
        <f t="shared" si="175"/>
        <v>3023.4494286401964</v>
      </c>
      <c r="L307" s="135">
        <f t="shared" si="176"/>
        <v>159.02606639687534</v>
      </c>
      <c r="M307" s="135">
        <f t="shared" si="177"/>
        <v>1693.8463794372619</v>
      </c>
      <c r="N307" s="135">
        <f t="shared" si="178"/>
        <v>1530.6079195807295</v>
      </c>
      <c r="O307" s="135">
        <f t="shared" si="179"/>
        <v>0</v>
      </c>
      <c r="P307" s="135">
        <f t="shared" si="180"/>
        <v>0</v>
      </c>
      <c r="Q307" s="135">
        <f t="shared" si="181"/>
        <v>0</v>
      </c>
      <c r="R307" s="135">
        <f t="shared" si="182"/>
        <v>0</v>
      </c>
      <c r="S307" s="135">
        <f t="shared" si="183"/>
        <v>0</v>
      </c>
      <c r="T307" s="135">
        <f t="shared" si="184"/>
        <v>0</v>
      </c>
      <c r="U307" s="135">
        <f t="shared" si="185"/>
        <v>0</v>
      </c>
      <c r="V307" s="135">
        <f t="shared" si="186"/>
        <v>0</v>
      </c>
      <c r="W307" s="135">
        <f t="shared" si="187"/>
        <v>0</v>
      </c>
      <c r="X307" s="135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 x14ac:dyDescent="0.2">
      <c r="A308" s="44">
        <f t="shared" si="153"/>
        <v>291</v>
      </c>
      <c r="B308" s="44"/>
      <c r="C308" s="136">
        <v>35210</v>
      </c>
      <c r="D308" s="44"/>
      <c r="E308" s="137" t="s">
        <v>342</v>
      </c>
      <c r="G308" s="43">
        <v>3</v>
      </c>
      <c r="H308" s="135" t="str">
        <f t="shared" si="173"/>
        <v>Peak Day</v>
      </c>
      <c r="I308" s="42">
        <f>'DepExp. Class.'!K$44</f>
        <v>276.72163949999992</v>
      </c>
      <c r="J308" s="135">
        <f t="shared" si="174"/>
        <v>125.11539312375798</v>
      </c>
      <c r="K308" s="135">
        <f t="shared" si="175"/>
        <v>71.543443383733447</v>
      </c>
      <c r="L308" s="135">
        <f t="shared" si="176"/>
        <v>3.7630106427543728</v>
      </c>
      <c r="M308" s="135">
        <f t="shared" si="177"/>
        <v>40.081240122648332</v>
      </c>
      <c r="N308" s="135">
        <f t="shared" si="178"/>
        <v>36.218552227105732</v>
      </c>
      <c r="O308" s="135">
        <f t="shared" si="179"/>
        <v>0</v>
      </c>
      <c r="P308" s="135">
        <f t="shared" si="180"/>
        <v>0</v>
      </c>
      <c r="Q308" s="135">
        <f t="shared" si="181"/>
        <v>0</v>
      </c>
      <c r="R308" s="135">
        <f t="shared" si="182"/>
        <v>0</v>
      </c>
      <c r="S308" s="135">
        <f t="shared" si="183"/>
        <v>0</v>
      </c>
      <c r="T308" s="135">
        <f t="shared" si="184"/>
        <v>0</v>
      </c>
      <c r="U308" s="135">
        <f t="shared" si="185"/>
        <v>0</v>
      </c>
      <c r="V308" s="135">
        <f t="shared" si="186"/>
        <v>0</v>
      </c>
      <c r="W308" s="135">
        <f t="shared" si="187"/>
        <v>0</v>
      </c>
      <c r="X308" s="135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 x14ac:dyDescent="0.2">
      <c r="A309" s="44">
        <f t="shared" si="153"/>
        <v>292</v>
      </c>
      <c r="B309" s="44"/>
      <c r="C309" s="136">
        <v>35211</v>
      </c>
      <c r="D309" s="44"/>
      <c r="E309" s="137" t="s">
        <v>343</v>
      </c>
      <c r="G309" s="43">
        <v>3</v>
      </c>
      <c r="H309" s="135" t="str">
        <f t="shared" si="173"/>
        <v>Peak Day</v>
      </c>
      <c r="I309" s="42">
        <f>'DepExp. Class.'!K$45</f>
        <v>240.30278799999994</v>
      </c>
      <c r="J309" s="135">
        <f t="shared" si="174"/>
        <v>108.64917483027226</v>
      </c>
      <c r="K309" s="135">
        <f t="shared" si="175"/>
        <v>62.1277357972263</v>
      </c>
      <c r="L309" s="135">
        <f t="shared" si="176"/>
        <v>3.2677673866107164</v>
      </c>
      <c r="M309" s="135">
        <f t="shared" si="177"/>
        <v>34.806218138100675</v>
      </c>
      <c r="N309" s="135">
        <f t="shared" si="178"/>
        <v>31.451891847789945</v>
      </c>
      <c r="O309" s="135">
        <f t="shared" si="179"/>
        <v>0</v>
      </c>
      <c r="P309" s="135">
        <f t="shared" si="180"/>
        <v>0</v>
      </c>
      <c r="Q309" s="135">
        <f t="shared" si="181"/>
        <v>0</v>
      </c>
      <c r="R309" s="135">
        <f t="shared" si="182"/>
        <v>0</v>
      </c>
      <c r="S309" s="135">
        <f t="shared" si="183"/>
        <v>0</v>
      </c>
      <c r="T309" s="135">
        <f t="shared" si="184"/>
        <v>0</v>
      </c>
      <c r="U309" s="135">
        <f t="shared" si="185"/>
        <v>0</v>
      </c>
      <c r="V309" s="135">
        <f t="shared" si="186"/>
        <v>0</v>
      </c>
      <c r="W309" s="135">
        <f t="shared" si="187"/>
        <v>0</v>
      </c>
      <c r="X309" s="135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 x14ac:dyDescent="0.2">
      <c r="A310" s="44">
        <f t="shared" si="153"/>
        <v>293</v>
      </c>
      <c r="B310" s="44"/>
      <c r="C310" s="136">
        <v>35301</v>
      </c>
      <c r="D310" s="44"/>
      <c r="E310" s="140" t="s">
        <v>329</v>
      </c>
      <c r="G310" s="43">
        <v>3</v>
      </c>
      <c r="H310" s="135" t="str">
        <f t="shared" si="173"/>
        <v>Peak Day</v>
      </c>
      <c r="I310" s="42">
        <f>'DepExp. Class.'!K$46</f>
        <v>797.84418350000021</v>
      </c>
      <c r="J310" s="135">
        <f t="shared" si="174"/>
        <v>360.73286082892793</v>
      </c>
      <c r="K310" s="135">
        <f t="shared" si="175"/>
        <v>206.27414709746009</v>
      </c>
      <c r="L310" s="135">
        <f t="shared" si="176"/>
        <v>10.849517078588189</v>
      </c>
      <c r="M310" s="135">
        <f t="shared" si="177"/>
        <v>115.56228257791099</v>
      </c>
      <c r="N310" s="135">
        <f t="shared" si="178"/>
        <v>104.4253759171129</v>
      </c>
      <c r="O310" s="135">
        <f t="shared" si="179"/>
        <v>0</v>
      </c>
      <c r="P310" s="135">
        <f t="shared" si="180"/>
        <v>0</v>
      </c>
      <c r="Q310" s="135">
        <f t="shared" si="181"/>
        <v>0</v>
      </c>
      <c r="R310" s="135">
        <f t="shared" si="182"/>
        <v>0</v>
      </c>
      <c r="S310" s="135">
        <f t="shared" si="183"/>
        <v>0</v>
      </c>
      <c r="T310" s="135">
        <f t="shared" si="184"/>
        <v>0</v>
      </c>
      <c r="U310" s="135">
        <f t="shared" si="185"/>
        <v>0</v>
      </c>
      <c r="V310" s="135">
        <f t="shared" si="186"/>
        <v>0</v>
      </c>
      <c r="W310" s="135">
        <f t="shared" si="187"/>
        <v>0</v>
      </c>
      <c r="X310" s="135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 x14ac:dyDescent="0.2">
      <c r="A311" s="44">
        <f t="shared" si="153"/>
        <v>294</v>
      </c>
      <c r="B311" s="44"/>
      <c r="C311" s="136">
        <v>35302</v>
      </c>
      <c r="D311" s="44"/>
      <c r="E311" s="137" t="s">
        <v>330</v>
      </c>
      <c r="G311" s="43">
        <v>3</v>
      </c>
      <c r="H311" s="135" t="str">
        <f t="shared" si="173"/>
        <v>Peak Day</v>
      </c>
      <c r="I311" s="42">
        <f>'DepExp. Class.'!K$47</f>
        <v>952.40099499999997</v>
      </c>
      <c r="J311" s="135">
        <f t="shared" si="174"/>
        <v>430.61332361354158</v>
      </c>
      <c r="K311" s="135">
        <f t="shared" si="175"/>
        <v>246.23317058799776</v>
      </c>
      <c r="L311" s="135">
        <f t="shared" si="176"/>
        <v>12.95126426263767</v>
      </c>
      <c r="M311" s="135">
        <f t="shared" si="177"/>
        <v>137.9487814636347</v>
      </c>
      <c r="N311" s="135">
        <f t="shared" si="178"/>
        <v>124.65445507218809</v>
      </c>
      <c r="O311" s="135">
        <f t="shared" si="179"/>
        <v>0</v>
      </c>
      <c r="P311" s="135">
        <f t="shared" si="180"/>
        <v>0</v>
      </c>
      <c r="Q311" s="135">
        <f t="shared" si="181"/>
        <v>0</v>
      </c>
      <c r="R311" s="135">
        <f t="shared" si="182"/>
        <v>0</v>
      </c>
      <c r="S311" s="135">
        <f t="shared" si="183"/>
        <v>0</v>
      </c>
      <c r="T311" s="135">
        <f t="shared" si="184"/>
        <v>0</v>
      </c>
      <c r="U311" s="135">
        <f t="shared" si="185"/>
        <v>0</v>
      </c>
      <c r="V311" s="135">
        <f t="shared" si="186"/>
        <v>0</v>
      </c>
      <c r="W311" s="135">
        <f t="shared" si="187"/>
        <v>0</v>
      </c>
      <c r="X311" s="135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 x14ac:dyDescent="0.2">
      <c r="A312" s="44">
        <f t="shared" si="153"/>
        <v>295</v>
      </c>
      <c r="B312" s="44"/>
      <c r="C312" s="136">
        <v>35400</v>
      </c>
      <c r="D312" s="44"/>
      <c r="E312" s="137" t="s">
        <v>116</v>
      </c>
      <c r="G312" s="43">
        <v>3</v>
      </c>
      <c r="H312" s="135" t="str">
        <f t="shared" si="173"/>
        <v>Peak Day</v>
      </c>
      <c r="I312" s="42">
        <f>'DepExp. Class.'!K$48</f>
        <v>7849.2914250000022</v>
      </c>
      <c r="J312" s="135">
        <f t="shared" si="174"/>
        <v>3548.9352555018309</v>
      </c>
      <c r="K312" s="135">
        <f t="shared" si="175"/>
        <v>2029.3510029847603</v>
      </c>
      <c r="L312" s="135">
        <f t="shared" si="176"/>
        <v>106.73891360186038</v>
      </c>
      <c r="M312" s="135">
        <f t="shared" si="177"/>
        <v>1136.916270684605</v>
      </c>
      <c r="N312" s="135">
        <f t="shared" si="178"/>
        <v>1027.3499822269441</v>
      </c>
      <c r="O312" s="135">
        <f t="shared" si="179"/>
        <v>0</v>
      </c>
      <c r="P312" s="135">
        <f t="shared" si="180"/>
        <v>0</v>
      </c>
      <c r="Q312" s="135">
        <f t="shared" si="181"/>
        <v>0</v>
      </c>
      <c r="R312" s="135">
        <f t="shared" si="182"/>
        <v>0</v>
      </c>
      <c r="S312" s="135">
        <f t="shared" si="183"/>
        <v>0</v>
      </c>
      <c r="T312" s="135">
        <f t="shared" si="184"/>
        <v>0</v>
      </c>
      <c r="U312" s="135">
        <f t="shared" si="185"/>
        <v>0</v>
      </c>
      <c r="V312" s="135">
        <f t="shared" si="186"/>
        <v>0</v>
      </c>
      <c r="W312" s="135">
        <f t="shared" si="187"/>
        <v>0</v>
      </c>
      <c r="X312" s="135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 x14ac:dyDescent="0.2">
      <c r="A313" s="44">
        <f t="shared" si="153"/>
        <v>296</v>
      </c>
      <c r="B313" s="44"/>
      <c r="C313" s="136">
        <v>35500</v>
      </c>
      <c r="D313" s="44"/>
      <c r="E313" s="137" t="s">
        <v>344</v>
      </c>
      <c r="G313" s="43">
        <v>3</v>
      </c>
      <c r="H313" s="135" t="str">
        <f t="shared" si="173"/>
        <v>Peak Day</v>
      </c>
      <c r="I313" s="42">
        <f>'DepExp. Class.'!K$49</f>
        <v>2280.2545730000002</v>
      </c>
      <c r="J313" s="135">
        <f t="shared" si="174"/>
        <v>1030.9817036305251</v>
      </c>
      <c r="K313" s="135">
        <f t="shared" si="175"/>
        <v>589.53562229066245</v>
      </c>
      <c r="L313" s="135">
        <f t="shared" si="176"/>
        <v>31.008135980591899</v>
      </c>
      <c r="M313" s="135">
        <f t="shared" si="177"/>
        <v>330.27930611541484</v>
      </c>
      <c r="N313" s="135">
        <f t="shared" si="178"/>
        <v>298.44980498280552</v>
      </c>
      <c r="O313" s="135">
        <f t="shared" si="179"/>
        <v>0</v>
      </c>
      <c r="P313" s="135">
        <f t="shared" si="180"/>
        <v>0</v>
      </c>
      <c r="Q313" s="135">
        <f t="shared" si="181"/>
        <v>0</v>
      </c>
      <c r="R313" s="135">
        <f t="shared" si="182"/>
        <v>0</v>
      </c>
      <c r="S313" s="135">
        <f t="shared" si="183"/>
        <v>0</v>
      </c>
      <c r="T313" s="135">
        <f t="shared" si="184"/>
        <v>0</v>
      </c>
      <c r="U313" s="135">
        <f t="shared" si="185"/>
        <v>0</v>
      </c>
      <c r="V313" s="135">
        <f t="shared" si="186"/>
        <v>0</v>
      </c>
      <c r="W313" s="135">
        <f t="shared" si="187"/>
        <v>0</v>
      </c>
      <c r="X313" s="135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 x14ac:dyDescent="0.2">
      <c r="A314" s="44">
        <f t="shared" si="153"/>
        <v>297</v>
      </c>
      <c r="B314" s="44"/>
      <c r="C314" s="136">
        <v>35600</v>
      </c>
      <c r="D314" s="44"/>
      <c r="E314" s="137" t="s">
        <v>332</v>
      </c>
      <c r="G314" s="43">
        <v>3</v>
      </c>
      <c r="H314" s="135" t="str">
        <f t="shared" si="173"/>
        <v>Peak Day</v>
      </c>
      <c r="I314" s="42">
        <f>'DepExp. Class.'!K$50</f>
        <v>4105.1681550000003</v>
      </c>
      <c r="J314" s="135">
        <f t="shared" si="174"/>
        <v>1856.0880474689347</v>
      </c>
      <c r="K314" s="135">
        <f t="shared" si="175"/>
        <v>1061.3476633364196</v>
      </c>
      <c r="L314" s="135">
        <f t="shared" si="176"/>
        <v>55.824298690458349</v>
      </c>
      <c r="M314" s="135">
        <f t="shared" si="177"/>
        <v>594.60557859409585</v>
      </c>
      <c r="N314" s="135">
        <f t="shared" si="178"/>
        <v>537.30256691009106</v>
      </c>
      <c r="O314" s="135">
        <f t="shared" si="179"/>
        <v>0</v>
      </c>
      <c r="P314" s="135">
        <f t="shared" si="180"/>
        <v>0</v>
      </c>
      <c r="Q314" s="135">
        <f t="shared" si="181"/>
        <v>0</v>
      </c>
      <c r="R314" s="135">
        <f t="shared" si="182"/>
        <v>0</v>
      </c>
      <c r="S314" s="135">
        <f t="shared" si="183"/>
        <v>0</v>
      </c>
      <c r="T314" s="135">
        <f t="shared" si="184"/>
        <v>0</v>
      </c>
      <c r="U314" s="135">
        <f t="shared" si="185"/>
        <v>0</v>
      </c>
      <c r="V314" s="135">
        <f t="shared" si="186"/>
        <v>0</v>
      </c>
      <c r="W314" s="135">
        <f t="shared" si="187"/>
        <v>0</v>
      </c>
      <c r="X314" s="135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 x14ac:dyDescent="0.2">
      <c r="A315" s="44">
        <f t="shared" si="153"/>
        <v>298</v>
      </c>
      <c r="B315" s="44"/>
      <c r="C315" s="44"/>
      <c r="D315" s="44"/>
      <c r="E315" s="44"/>
      <c r="G315" s="43"/>
      <c r="H315" s="135"/>
      <c r="I315" s="42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 x14ac:dyDescent="0.2">
      <c r="A316" s="44">
        <f t="shared" si="153"/>
        <v>299</v>
      </c>
      <c r="B316" s="44"/>
      <c r="C316" s="44"/>
      <c r="D316" s="44" t="s">
        <v>345</v>
      </c>
      <c r="E316" s="44"/>
      <c r="G316" s="43"/>
      <c r="H316" s="135"/>
      <c r="I316" s="42">
        <f>'DepExp. Class.'!K$52</f>
        <v>123785.43438725121</v>
      </c>
      <c r="J316" s="135">
        <f>SUM(J298:J314)</f>
        <v>55967.662356799847</v>
      </c>
      <c r="K316" s="135">
        <f t="shared" ref="K316:X316" si="190">SUM(K298:K314)</f>
        <v>32003.410477102061</v>
      </c>
      <c r="L316" s="135">
        <f t="shared" si="190"/>
        <v>1683.301341589513</v>
      </c>
      <c r="M316" s="135">
        <f t="shared" si="190"/>
        <v>17929.475007182249</v>
      </c>
      <c r="N316" s="135">
        <f t="shared" si="190"/>
        <v>16201.585204577503</v>
      </c>
      <c r="O316" s="135">
        <f t="shared" si="190"/>
        <v>0</v>
      </c>
      <c r="P316" s="135">
        <f t="shared" si="190"/>
        <v>0</v>
      </c>
      <c r="Q316" s="135">
        <f t="shared" si="190"/>
        <v>0</v>
      </c>
      <c r="R316" s="135">
        <f t="shared" si="190"/>
        <v>0</v>
      </c>
      <c r="S316" s="135">
        <f t="shared" si="190"/>
        <v>0</v>
      </c>
      <c r="T316" s="135">
        <f t="shared" si="190"/>
        <v>0</v>
      </c>
      <c r="U316" s="135">
        <f t="shared" si="190"/>
        <v>0</v>
      </c>
      <c r="V316" s="135">
        <f t="shared" si="190"/>
        <v>0</v>
      </c>
      <c r="W316" s="135">
        <f t="shared" si="190"/>
        <v>0</v>
      </c>
      <c r="X316" s="135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 x14ac:dyDescent="0.2">
      <c r="A317" s="44">
        <f t="shared" si="153"/>
        <v>300</v>
      </c>
      <c r="B317" s="44"/>
      <c r="C317" s="44"/>
      <c r="D317" s="44"/>
      <c r="E317" s="44"/>
      <c r="G317" s="43"/>
      <c r="H317" s="135"/>
      <c r="I317" s="42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 x14ac:dyDescent="0.2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 x14ac:dyDescent="0.2">
      <c r="A319" s="44">
        <f t="shared" si="153"/>
        <v>302</v>
      </c>
      <c r="B319" s="44"/>
      <c r="C319" s="44"/>
      <c r="D319" s="44"/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 x14ac:dyDescent="0.2">
      <c r="A320" s="44">
        <f t="shared" si="153"/>
        <v>303</v>
      </c>
      <c r="B320" s="44"/>
      <c r="C320" s="136">
        <v>36510</v>
      </c>
      <c r="E320" s="44" t="s">
        <v>115</v>
      </c>
      <c r="G320" s="43">
        <v>3</v>
      </c>
      <c r="H320" s="135" t="str">
        <f t="shared" ref="H320:H327" si="191">VLOOKUP($G320,alloc,3)</f>
        <v>Peak Day</v>
      </c>
      <c r="I320" s="42">
        <f>'DepExp. Class.'!K$56</f>
        <v>0</v>
      </c>
      <c r="J320" s="135">
        <f t="shared" ref="J320:J327" si="192">$I320*VLOOKUP($G320,alloc,6)</f>
        <v>0</v>
      </c>
      <c r="K320" s="135">
        <f t="shared" ref="K320:K327" si="193">$I320*VLOOKUP($G320,alloc,7)</f>
        <v>0</v>
      </c>
      <c r="L320" s="135">
        <f t="shared" ref="L320:L327" si="194">$I320*VLOOKUP($G320,alloc,8)</f>
        <v>0</v>
      </c>
      <c r="M320" s="135">
        <f t="shared" ref="M320:M327" si="195">$I320*VLOOKUP($G320,alloc,9)</f>
        <v>0</v>
      </c>
      <c r="N320" s="135">
        <f t="shared" ref="N320:N327" si="196">$I320*VLOOKUP($G320,alloc,10)</f>
        <v>0</v>
      </c>
      <c r="O320" s="135">
        <f t="shared" ref="O320:O327" si="197">$I320*VLOOKUP($G320,alloc,11)</f>
        <v>0</v>
      </c>
      <c r="P320" s="135">
        <f t="shared" ref="P320:P327" si="198">$I320*VLOOKUP($G320,alloc,12)</f>
        <v>0</v>
      </c>
      <c r="Q320" s="135">
        <f t="shared" ref="Q320:Q327" si="199">$I320*VLOOKUP($G320,alloc,13)</f>
        <v>0</v>
      </c>
      <c r="R320" s="135">
        <f t="shared" ref="R320:R327" si="200">$I320*VLOOKUP($G320,alloc,14)</f>
        <v>0</v>
      </c>
      <c r="S320" s="135">
        <f t="shared" ref="S320:S327" si="201">$I320*VLOOKUP($G320,alloc,15)</f>
        <v>0</v>
      </c>
      <c r="T320" s="135">
        <f t="shared" ref="T320:T327" si="202">$I320*VLOOKUP($G320,alloc,16)</f>
        <v>0</v>
      </c>
      <c r="U320" s="135">
        <f t="shared" ref="U320:U327" si="203">$I320*VLOOKUP($G320,alloc,17)</f>
        <v>0</v>
      </c>
      <c r="V320" s="135">
        <f t="shared" ref="V320:V327" si="204">$I320*VLOOKUP($G320,alloc,18)</f>
        <v>0</v>
      </c>
      <c r="W320" s="135">
        <f t="shared" ref="W320:W327" si="205">$I320*VLOOKUP($G320,alloc,19)</f>
        <v>0</v>
      </c>
      <c r="X320" s="135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 x14ac:dyDescent="0.2">
      <c r="A321" s="44">
        <f t="shared" si="153"/>
        <v>304</v>
      </c>
      <c r="B321" s="44"/>
      <c r="C321" s="136">
        <v>36520</v>
      </c>
      <c r="E321" s="44" t="s">
        <v>137</v>
      </c>
      <c r="G321" s="43">
        <v>3</v>
      </c>
      <c r="H321" s="135" t="str">
        <f t="shared" si="191"/>
        <v>Peak Day</v>
      </c>
      <c r="I321" s="42">
        <f>'DepExp. Class.'!K$57</f>
        <v>9111.6059999999998</v>
      </c>
      <c r="J321" s="135">
        <f t="shared" si="192"/>
        <v>4119.6711928226068</v>
      </c>
      <c r="K321" s="135">
        <f t="shared" si="193"/>
        <v>2355.7090409472157</v>
      </c>
      <c r="L321" s="135">
        <f t="shared" si="194"/>
        <v>123.904550480898</v>
      </c>
      <c r="M321" s="135">
        <f t="shared" si="195"/>
        <v>1319.7539182293092</v>
      </c>
      <c r="N321" s="135">
        <f t="shared" si="196"/>
        <v>1192.5672975199689</v>
      </c>
      <c r="O321" s="135">
        <f t="shared" si="197"/>
        <v>0</v>
      </c>
      <c r="P321" s="135">
        <f t="shared" si="198"/>
        <v>0</v>
      </c>
      <c r="Q321" s="135">
        <f t="shared" si="199"/>
        <v>0</v>
      </c>
      <c r="R321" s="135">
        <f t="shared" si="200"/>
        <v>0</v>
      </c>
      <c r="S321" s="135">
        <f t="shared" si="201"/>
        <v>0</v>
      </c>
      <c r="T321" s="135">
        <f t="shared" si="202"/>
        <v>0</v>
      </c>
      <c r="U321" s="135">
        <f t="shared" si="203"/>
        <v>0</v>
      </c>
      <c r="V321" s="135">
        <f t="shared" si="204"/>
        <v>0</v>
      </c>
      <c r="W321" s="135">
        <f t="shared" si="205"/>
        <v>0</v>
      </c>
      <c r="X321" s="135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 x14ac:dyDescent="0.2">
      <c r="A322" s="44">
        <f t="shared" si="153"/>
        <v>305</v>
      </c>
      <c r="B322" s="44"/>
      <c r="C322" s="136">
        <v>36602</v>
      </c>
      <c r="E322" s="137" t="s">
        <v>139</v>
      </c>
      <c r="G322" s="43">
        <v>3</v>
      </c>
      <c r="H322" s="135" t="str">
        <f t="shared" si="191"/>
        <v>Peak Day</v>
      </c>
      <c r="I322" s="42">
        <f>'DepExp. Class.'!K$58</f>
        <v>607.62132799999995</v>
      </c>
      <c r="J322" s="135">
        <f t="shared" si="192"/>
        <v>274.72654997441902</v>
      </c>
      <c r="K322" s="135">
        <f t="shared" si="193"/>
        <v>157.09404641091302</v>
      </c>
      <c r="L322" s="135">
        <f t="shared" si="194"/>
        <v>8.2627637222731405</v>
      </c>
      <c r="M322" s="135">
        <f t="shared" si="195"/>
        <v>88.009800734107273</v>
      </c>
      <c r="N322" s="135">
        <f t="shared" si="196"/>
        <v>79.528167158287417</v>
      </c>
      <c r="O322" s="135">
        <f t="shared" si="197"/>
        <v>0</v>
      </c>
      <c r="P322" s="135">
        <f t="shared" si="198"/>
        <v>0</v>
      </c>
      <c r="Q322" s="135">
        <f t="shared" si="199"/>
        <v>0</v>
      </c>
      <c r="R322" s="135">
        <f t="shared" si="200"/>
        <v>0</v>
      </c>
      <c r="S322" s="135">
        <f t="shared" si="201"/>
        <v>0</v>
      </c>
      <c r="T322" s="135">
        <f t="shared" si="202"/>
        <v>0</v>
      </c>
      <c r="U322" s="135">
        <f t="shared" si="203"/>
        <v>0</v>
      </c>
      <c r="V322" s="135">
        <f t="shared" si="204"/>
        <v>0</v>
      </c>
      <c r="W322" s="135">
        <f t="shared" si="205"/>
        <v>0</v>
      </c>
      <c r="X322" s="135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 x14ac:dyDescent="0.2">
      <c r="A323" s="44">
        <f t="shared" si="153"/>
        <v>306</v>
      </c>
      <c r="B323" s="44"/>
      <c r="C323" s="136">
        <v>36603</v>
      </c>
      <c r="E323" s="137" t="s">
        <v>270</v>
      </c>
      <c r="G323" s="43">
        <v>3</v>
      </c>
      <c r="H323" s="135" t="str">
        <f t="shared" si="191"/>
        <v>Peak Day</v>
      </c>
      <c r="I323" s="42">
        <f>'DepExp. Class.'!K$59</f>
        <v>754.24599599999999</v>
      </c>
      <c r="J323" s="135">
        <f t="shared" si="192"/>
        <v>341.02061722411997</v>
      </c>
      <c r="K323" s="135">
        <f t="shared" si="193"/>
        <v>195.00229837368269</v>
      </c>
      <c r="L323" s="135">
        <f t="shared" si="194"/>
        <v>10.256645325357264</v>
      </c>
      <c r="M323" s="135">
        <f t="shared" si="195"/>
        <v>109.24738279176776</v>
      </c>
      <c r="N323" s="135">
        <f t="shared" si="196"/>
        <v>98.719052285072166</v>
      </c>
      <c r="O323" s="135">
        <f t="shared" si="197"/>
        <v>0</v>
      </c>
      <c r="P323" s="135">
        <f t="shared" si="198"/>
        <v>0</v>
      </c>
      <c r="Q323" s="135">
        <f t="shared" si="199"/>
        <v>0</v>
      </c>
      <c r="R323" s="135">
        <f t="shared" si="200"/>
        <v>0</v>
      </c>
      <c r="S323" s="135">
        <f t="shared" si="201"/>
        <v>0</v>
      </c>
      <c r="T323" s="135">
        <f t="shared" si="202"/>
        <v>0</v>
      </c>
      <c r="U323" s="135">
        <f t="shared" si="203"/>
        <v>0</v>
      </c>
      <c r="V323" s="135">
        <f t="shared" si="204"/>
        <v>0</v>
      </c>
      <c r="W323" s="135">
        <f t="shared" si="205"/>
        <v>0</v>
      </c>
      <c r="X323" s="135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 x14ac:dyDescent="0.2">
      <c r="A324" s="44">
        <f t="shared" si="153"/>
        <v>307</v>
      </c>
      <c r="B324" s="44"/>
      <c r="C324" s="136">
        <v>36700</v>
      </c>
      <c r="E324" s="137" t="s">
        <v>271</v>
      </c>
      <c r="G324" s="43">
        <v>3</v>
      </c>
      <c r="H324" s="135" t="str">
        <f t="shared" si="191"/>
        <v>Peak Day</v>
      </c>
      <c r="I324" s="42">
        <f>'DepExp. Class.'!K$60</f>
        <v>5362.0869119999988</v>
      </c>
      <c r="J324" s="135">
        <f t="shared" si="192"/>
        <v>2424.3843494525031</v>
      </c>
      <c r="K324" s="135">
        <f t="shared" si="193"/>
        <v>1386.3106698142055</v>
      </c>
      <c r="L324" s="135">
        <f t="shared" si="194"/>
        <v>72.916560315587205</v>
      </c>
      <c r="M324" s="135">
        <f t="shared" si="195"/>
        <v>776.66167874226517</v>
      </c>
      <c r="N324" s="135">
        <f t="shared" si="196"/>
        <v>701.81365367543697</v>
      </c>
      <c r="O324" s="135">
        <f t="shared" si="197"/>
        <v>0</v>
      </c>
      <c r="P324" s="135">
        <f t="shared" si="198"/>
        <v>0</v>
      </c>
      <c r="Q324" s="135">
        <f t="shared" si="199"/>
        <v>0</v>
      </c>
      <c r="R324" s="135">
        <f t="shared" si="200"/>
        <v>0</v>
      </c>
      <c r="S324" s="135">
        <f t="shared" si="201"/>
        <v>0</v>
      </c>
      <c r="T324" s="135">
        <f t="shared" si="202"/>
        <v>0</v>
      </c>
      <c r="U324" s="135">
        <f t="shared" si="203"/>
        <v>0</v>
      </c>
      <c r="V324" s="135">
        <f t="shared" si="204"/>
        <v>0</v>
      </c>
      <c r="W324" s="135">
        <f t="shared" si="205"/>
        <v>0</v>
      </c>
      <c r="X324" s="135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 x14ac:dyDescent="0.2">
      <c r="A325" s="44">
        <f t="shared" si="153"/>
        <v>308</v>
      </c>
      <c r="B325" s="44"/>
      <c r="C325" s="136">
        <v>36701</v>
      </c>
      <c r="E325" s="137" t="s">
        <v>272</v>
      </c>
      <c r="G325" s="43">
        <v>3</v>
      </c>
      <c r="H325" s="135" t="str">
        <f t="shared" si="191"/>
        <v>Peak Day</v>
      </c>
      <c r="I325" s="42">
        <f>'DepExp. Class.'!K$61</f>
        <v>381166.59547307726</v>
      </c>
      <c r="J325" s="135">
        <f t="shared" si="192"/>
        <v>172338.55843159856</v>
      </c>
      <c r="K325" s="135">
        <f t="shared" si="193"/>
        <v>98546.578403741136</v>
      </c>
      <c r="L325" s="135">
        <f t="shared" si="194"/>
        <v>5183.3096899082257</v>
      </c>
      <c r="M325" s="135">
        <f t="shared" si="195"/>
        <v>55209.378881584635</v>
      </c>
      <c r="N325" s="135">
        <f t="shared" si="196"/>
        <v>49888.77006624463</v>
      </c>
      <c r="O325" s="135">
        <f t="shared" si="197"/>
        <v>0</v>
      </c>
      <c r="P325" s="135">
        <f t="shared" si="198"/>
        <v>0</v>
      </c>
      <c r="Q325" s="135">
        <f t="shared" si="199"/>
        <v>0</v>
      </c>
      <c r="R325" s="135">
        <f t="shared" si="200"/>
        <v>0</v>
      </c>
      <c r="S325" s="135">
        <f t="shared" si="201"/>
        <v>0</v>
      </c>
      <c r="T325" s="135">
        <f t="shared" si="202"/>
        <v>0</v>
      </c>
      <c r="U325" s="135">
        <f t="shared" si="203"/>
        <v>0</v>
      </c>
      <c r="V325" s="135">
        <f t="shared" si="204"/>
        <v>0</v>
      </c>
      <c r="W325" s="135">
        <f t="shared" si="205"/>
        <v>0</v>
      </c>
      <c r="X325" s="135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 x14ac:dyDescent="0.2">
      <c r="A326" s="44">
        <f t="shared" si="153"/>
        <v>309</v>
      </c>
      <c r="B326" s="44"/>
      <c r="C326" s="136">
        <v>36900</v>
      </c>
      <c r="E326" s="137" t="s">
        <v>273</v>
      </c>
      <c r="G326" s="43">
        <v>3</v>
      </c>
      <c r="H326" s="135" t="str">
        <f t="shared" si="191"/>
        <v>Peak Day</v>
      </c>
      <c r="I326" s="42">
        <f>'DepExp. Class.'!K$62</f>
        <v>11264.586256000001</v>
      </c>
      <c r="J326" s="135">
        <f t="shared" si="192"/>
        <v>5093.1077899887969</v>
      </c>
      <c r="K326" s="135">
        <f t="shared" si="193"/>
        <v>2912.3392391845027</v>
      </c>
      <c r="L326" s="135">
        <f t="shared" si="194"/>
        <v>153.18194140560752</v>
      </c>
      <c r="M326" s="135">
        <f t="shared" si="195"/>
        <v>1631.5984085119601</v>
      </c>
      <c r="N326" s="135">
        <f t="shared" si="196"/>
        <v>1474.3588769091316</v>
      </c>
      <c r="O326" s="135">
        <f t="shared" si="197"/>
        <v>0</v>
      </c>
      <c r="P326" s="135">
        <f t="shared" si="198"/>
        <v>0</v>
      </c>
      <c r="Q326" s="135">
        <f t="shared" si="199"/>
        <v>0</v>
      </c>
      <c r="R326" s="135">
        <f t="shared" si="200"/>
        <v>0</v>
      </c>
      <c r="S326" s="135">
        <f t="shared" si="201"/>
        <v>0</v>
      </c>
      <c r="T326" s="135">
        <f t="shared" si="202"/>
        <v>0</v>
      </c>
      <c r="U326" s="135">
        <f t="shared" si="203"/>
        <v>0</v>
      </c>
      <c r="V326" s="135">
        <f t="shared" si="204"/>
        <v>0</v>
      </c>
      <c r="W326" s="135">
        <f t="shared" si="205"/>
        <v>0</v>
      </c>
      <c r="X326" s="135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 x14ac:dyDescent="0.2">
      <c r="A327" s="44">
        <f t="shared" si="153"/>
        <v>310</v>
      </c>
      <c r="B327" s="44"/>
      <c r="C327" s="136">
        <v>36901</v>
      </c>
      <c r="E327" s="137" t="s">
        <v>273</v>
      </c>
      <c r="G327" s="43">
        <v>3</v>
      </c>
      <c r="H327" s="135" t="str">
        <f t="shared" si="191"/>
        <v>Peak Day</v>
      </c>
      <c r="I327" s="42">
        <f>'DepExp. Class.'!K$63</f>
        <v>34951.161014000005</v>
      </c>
      <c r="J327" s="135">
        <f t="shared" si="192"/>
        <v>15802.624826521294</v>
      </c>
      <c r="K327" s="135">
        <f t="shared" si="193"/>
        <v>9036.2517861595061</v>
      </c>
      <c r="L327" s="135">
        <f t="shared" si="194"/>
        <v>475.28480645729826</v>
      </c>
      <c r="M327" s="135">
        <f t="shared" si="195"/>
        <v>5062.4370385297589</v>
      </c>
      <c r="N327" s="135">
        <f t="shared" si="196"/>
        <v>4574.5625563321419</v>
      </c>
      <c r="O327" s="135">
        <f t="shared" si="197"/>
        <v>0</v>
      </c>
      <c r="P327" s="135">
        <f t="shared" si="198"/>
        <v>0</v>
      </c>
      <c r="Q327" s="135">
        <f t="shared" si="199"/>
        <v>0</v>
      </c>
      <c r="R327" s="135">
        <f t="shared" si="200"/>
        <v>0</v>
      </c>
      <c r="S327" s="135">
        <f t="shared" si="201"/>
        <v>0</v>
      </c>
      <c r="T327" s="135">
        <f t="shared" si="202"/>
        <v>0</v>
      </c>
      <c r="U327" s="135">
        <f t="shared" si="203"/>
        <v>0</v>
      </c>
      <c r="V327" s="135">
        <f t="shared" si="204"/>
        <v>0</v>
      </c>
      <c r="W327" s="135">
        <f t="shared" si="205"/>
        <v>0</v>
      </c>
      <c r="X327" s="135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 x14ac:dyDescent="0.2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1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 x14ac:dyDescent="0.2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5"/>
      <c r="I329" s="42">
        <f>'DepExp. Class.'!K$65</f>
        <v>443217.90297907725</v>
      </c>
      <c r="J329" s="135">
        <f>SUM(J320:J327)</f>
        <v>200394.0937575823</v>
      </c>
      <c r="K329" s="135">
        <f t="shared" ref="K329:X329" si="208">SUM(K320:K327)</f>
        <v>114589.28548463117</v>
      </c>
      <c r="L329" s="135">
        <f t="shared" si="208"/>
        <v>6027.116957615247</v>
      </c>
      <c r="M329" s="135">
        <f t="shared" si="208"/>
        <v>64197.087109123808</v>
      </c>
      <c r="N329" s="135">
        <f t="shared" si="208"/>
        <v>58010.319670124671</v>
      </c>
      <c r="O329" s="135">
        <f t="shared" si="208"/>
        <v>0</v>
      </c>
      <c r="P329" s="135">
        <f t="shared" si="208"/>
        <v>0</v>
      </c>
      <c r="Q329" s="135">
        <f t="shared" si="208"/>
        <v>0</v>
      </c>
      <c r="R329" s="135">
        <f t="shared" si="208"/>
        <v>0</v>
      </c>
      <c r="S329" s="135">
        <f t="shared" si="208"/>
        <v>0</v>
      </c>
      <c r="T329" s="135">
        <f t="shared" si="208"/>
        <v>0</v>
      </c>
      <c r="U329" s="135">
        <f t="shared" si="208"/>
        <v>0</v>
      </c>
      <c r="V329" s="135">
        <f t="shared" si="208"/>
        <v>0</v>
      </c>
      <c r="W329" s="135">
        <f t="shared" si="208"/>
        <v>0</v>
      </c>
      <c r="X329" s="135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 x14ac:dyDescent="0.2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 x14ac:dyDescent="0.2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 x14ac:dyDescent="0.2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 x14ac:dyDescent="0.2">
      <c r="A333" s="44">
        <f t="shared" si="153"/>
        <v>316</v>
      </c>
      <c r="B333" s="44"/>
      <c r="C333" s="136">
        <v>37400</v>
      </c>
      <c r="E333" s="137" t="s">
        <v>115</v>
      </c>
      <c r="G333" s="43">
        <v>3</v>
      </c>
      <c r="H333" s="135" t="str">
        <f t="shared" ref="H333:H353" si="209">VLOOKUP($G333,alloc,3)</f>
        <v>Peak Day</v>
      </c>
      <c r="I333" s="42">
        <f>'DepExp. Class.'!K$69</f>
        <v>0</v>
      </c>
      <c r="J333" s="135">
        <f t="shared" ref="J333:J353" si="210">$I333*VLOOKUP($G333,alloc,6)</f>
        <v>0</v>
      </c>
      <c r="K333" s="135">
        <f t="shared" ref="K333:K353" si="211">$I333*VLOOKUP($G333,alloc,7)</f>
        <v>0</v>
      </c>
      <c r="L333" s="135">
        <f t="shared" ref="L333:L353" si="212">$I333*VLOOKUP($G333,alloc,8)</f>
        <v>0</v>
      </c>
      <c r="M333" s="135">
        <f t="shared" ref="M333:M353" si="213">$I333*VLOOKUP($G333,alloc,9)</f>
        <v>0</v>
      </c>
      <c r="N333" s="135">
        <f t="shared" ref="N333:N353" si="214">$I333*VLOOKUP($G333,alloc,10)</f>
        <v>0</v>
      </c>
      <c r="O333" s="135">
        <f t="shared" ref="O333:O353" si="215">$I333*VLOOKUP($G333,alloc,11)</f>
        <v>0</v>
      </c>
      <c r="P333" s="135">
        <f t="shared" ref="P333:P353" si="216">$I333*VLOOKUP($G333,alloc,12)</f>
        <v>0</v>
      </c>
      <c r="Q333" s="135">
        <f t="shared" ref="Q333:Q353" si="217">$I333*VLOOKUP($G333,alloc,13)</f>
        <v>0</v>
      </c>
      <c r="R333" s="135">
        <f t="shared" ref="R333:R353" si="218">$I333*VLOOKUP($G333,alloc,14)</f>
        <v>0</v>
      </c>
      <c r="S333" s="135">
        <f t="shared" ref="S333:S353" si="219">$I333*VLOOKUP($G333,alloc,15)</f>
        <v>0</v>
      </c>
      <c r="T333" s="135">
        <f t="shared" ref="T333:T353" si="220">$I333*VLOOKUP($G333,alloc,16)</f>
        <v>0</v>
      </c>
      <c r="U333" s="135">
        <f t="shared" ref="U333:U353" si="221">$I333*VLOOKUP($G333,alloc,17)</f>
        <v>0</v>
      </c>
      <c r="V333" s="135">
        <f t="shared" ref="V333:V353" si="222">$I333*VLOOKUP($G333,alloc,18)</f>
        <v>0</v>
      </c>
      <c r="W333" s="135">
        <f t="shared" ref="W333:W353" si="223">$I333*VLOOKUP($G333,alloc,19)</f>
        <v>0</v>
      </c>
      <c r="X333" s="135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 x14ac:dyDescent="0.2">
      <c r="A334" s="44">
        <f t="shared" si="153"/>
        <v>317</v>
      </c>
      <c r="B334" s="44"/>
      <c r="C334" s="136">
        <v>37401</v>
      </c>
      <c r="E334" s="137" t="s">
        <v>274</v>
      </c>
      <c r="G334" s="43">
        <v>3</v>
      </c>
      <c r="H334" s="135" t="str">
        <f t="shared" si="209"/>
        <v>Peak Day</v>
      </c>
      <c r="I334" s="42">
        <f>'DepExp. Class.'!K$70</f>
        <v>0</v>
      </c>
      <c r="J334" s="135">
        <f t="shared" si="210"/>
        <v>0</v>
      </c>
      <c r="K334" s="135">
        <f t="shared" si="211"/>
        <v>0</v>
      </c>
      <c r="L334" s="135">
        <f t="shared" si="212"/>
        <v>0</v>
      </c>
      <c r="M334" s="135">
        <f t="shared" si="213"/>
        <v>0</v>
      </c>
      <c r="N334" s="135">
        <f t="shared" si="214"/>
        <v>0</v>
      </c>
      <c r="O334" s="135">
        <f t="shared" si="215"/>
        <v>0</v>
      </c>
      <c r="P334" s="135">
        <f t="shared" si="216"/>
        <v>0</v>
      </c>
      <c r="Q334" s="135">
        <f t="shared" si="217"/>
        <v>0</v>
      </c>
      <c r="R334" s="135">
        <f t="shared" si="218"/>
        <v>0</v>
      </c>
      <c r="S334" s="135">
        <f t="shared" si="219"/>
        <v>0</v>
      </c>
      <c r="T334" s="135">
        <f t="shared" si="220"/>
        <v>0</v>
      </c>
      <c r="U334" s="135">
        <f t="shared" si="221"/>
        <v>0</v>
      </c>
      <c r="V334" s="135">
        <f t="shared" si="222"/>
        <v>0</v>
      </c>
      <c r="W334" s="135">
        <f t="shared" si="223"/>
        <v>0</v>
      </c>
      <c r="X334" s="135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 x14ac:dyDescent="0.2">
      <c r="A335" s="44">
        <f t="shared" si="153"/>
        <v>318</v>
      </c>
      <c r="B335" s="44"/>
      <c r="C335" s="136">
        <v>37402</v>
      </c>
      <c r="E335" s="137" t="s">
        <v>275</v>
      </c>
      <c r="G335" s="43">
        <v>3</v>
      </c>
      <c r="H335" s="135" t="str">
        <f t="shared" si="209"/>
        <v>Peak Day</v>
      </c>
      <c r="I335" s="42">
        <f>'DepExp. Class.'!K$71</f>
        <v>49907.826002742251</v>
      </c>
      <c r="J335" s="135">
        <f t="shared" si="210"/>
        <v>22565.04869502701</v>
      </c>
      <c r="K335" s="135">
        <f t="shared" si="211"/>
        <v>12903.138802169504</v>
      </c>
      <c r="L335" s="135">
        <f t="shared" si="212"/>
        <v>678.67363298507985</v>
      </c>
      <c r="M335" s="135">
        <f t="shared" si="213"/>
        <v>7228.8078432524071</v>
      </c>
      <c r="N335" s="135">
        <f t="shared" si="214"/>
        <v>6532.1570293082423</v>
      </c>
      <c r="O335" s="135">
        <f t="shared" si="215"/>
        <v>0</v>
      </c>
      <c r="P335" s="135">
        <f t="shared" si="216"/>
        <v>0</v>
      </c>
      <c r="Q335" s="135">
        <f t="shared" si="217"/>
        <v>0</v>
      </c>
      <c r="R335" s="135">
        <f t="shared" si="218"/>
        <v>0</v>
      </c>
      <c r="S335" s="135">
        <f t="shared" si="219"/>
        <v>0</v>
      </c>
      <c r="T335" s="135">
        <f t="shared" si="220"/>
        <v>0</v>
      </c>
      <c r="U335" s="135">
        <f t="shared" si="221"/>
        <v>0</v>
      </c>
      <c r="V335" s="135">
        <f t="shared" si="222"/>
        <v>0</v>
      </c>
      <c r="W335" s="135">
        <f t="shared" si="223"/>
        <v>0</v>
      </c>
      <c r="X335" s="135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 x14ac:dyDescent="0.2">
      <c r="A336" s="44">
        <f t="shared" si="153"/>
        <v>319</v>
      </c>
      <c r="B336" s="44"/>
      <c r="C336" s="136">
        <v>37403</v>
      </c>
      <c r="E336" s="137" t="s">
        <v>276</v>
      </c>
      <c r="G336" s="43">
        <v>3</v>
      </c>
      <c r="H336" s="135" t="str">
        <f t="shared" si="209"/>
        <v>Peak Day</v>
      </c>
      <c r="I336" s="42">
        <f>'DepExp. Class.'!K$72</f>
        <v>0</v>
      </c>
      <c r="J336" s="135">
        <f t="shared" si="210"/>
        <v>0</v>
      </c>
      <c r="K336" s="135">
        <f t="shared" si="211"/>
        <v>0</v>
      </c>
      <c r="L336" s="135">
        <f t="shared" si="212"/>
        <v>0</v>
      </c>
      <c r="M336" s="135">
        <f t="shared" si="213"/>
        <v>0</v>
      </c>
      <c r="N336" s="135">
        <f t="shared" si="214"/>
        <v>0</v>
      </c>
      <c r="O336" s="135">
        <f t="shared" si="215"/>
        <v>0</v>
      </c>
      <c r="P336" s="135">
        <f t="shared" si="216"/>
        <v>0</v>
      </c>
      <c r="Q336" s="135">
        <f t="shared" si="217"/>
        <v>0</v>
      </c>
      <c r="R336" s="135">
        <f t="shared" si="218"/>
        <v>0</v>
      </c>
      <c r="S336" s="135">
        <f t="shared" si="219"/>
        <v>0</v>
      </c>
      <c r="T336" s="135">
        <f t="shared" si="220"/>
        <v>0</v>
      </c>
      <c r="U336" s="135">
        <f t="shared" si="221"/>
        <v>0</v>
      </c>
      <c r="V336" s="135">
        <f t="shared" si="222"/>
        <v>0</v>
      </c>
      <c r="W336" s="135">
        <f t="shared" si="223"/>
        <v>0</v>
      </c>
      <c r="X336" s="135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 x14ac:dyDescent="0.2">
      <c r="A337" s="44">
        <f t="shared" si="153"/>
        <v>320</v>
      </c>
      <c r="B337" s="44"/>
      <c r="C337" s="136">
        <v>37500</v>
      </c>
      <c r="E337" s="137" t="s">
        <v>139</v>
      </c>
      <c r="G337" s="43">
        <v>3</v>
      </c>
      <c r="H337" s="135" t="str">
        <f t="shared" si="209"/>
        <v>Peak Day</v>
      </c>
      <c r="I337" s="42">
        <f>'DepExp. Class.'!K$73</f>
        <v>6017.3989659999979</v>
      </c>
      <c r="J337" s="135">
        <f t="shared" si="210"/>
        <v>2720.6735207767688</v>
      </c>
      <c r="K337" s="135">
        <f t="shared" si="211"/>
        <v>1555.7346473489549</v>
      </c>
      <c r="L337" s="135">
        <f t="shared" si="212"/>
        <v>81.827848344896623</v>
      </c>
      <c r="M337" s="135">
        <f t="shared" si="213"/>
        <v>871.57915552181373</v>
      </c>
      <c r="N337" s="135">
        <f t="shared" si="214"/>
        <v>787.58379400756269</v>
      </c>
      <c r="O337" s="135">
        <f t="shared" si="215"/>
        <v>0</v>
      </c>
      <c r="P337" s="135">
        <f t="shared" si="216"/>
        <v>0</v>
      </c>
      <c r="Q337" s="135">
        <f t="shared" si="217"/>
        <v>0</v>
      </c>
      <c r="R337" s="135">
        <f t="shared" si="218"/>
        <v>0</v>
      </c>
      <c r="S337" s="135">
        <f t="shared" si="219"/>
        <v>0</v>
      </c>
      <c r="T337" s="135">
        <f t="shared" si="220"/>
        <v>0</v>
      </c>
      <c r="U337" s="135">
        <f t="shared" si="221"/>
        <v>0</v>
      </c>
      <c r="V337" s="135">
        <f t="shared" si="222"/>
        <v>0</v>
      </c>
      <c r="W337" s="135">
        <f t="shared" si="223"/>
        <v>0</v>
      </c>
      <c r="X337" s="135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 x14ac:dyDescent="0.2">
      <c r="A338" s="44">
        <f t="shared" si="153"/>
        <v>321</v>
      </c>
      <c r="B338" s="44"/>
      <c r="C338" s="136">
        <v>37501</v>
      </c>
      <c r="E338" s="137" t="s">
        <v>277</v>
      </c>
      <c r="G338" s="43">
        <v>3</v>
      </c>
      <c r="H338" s="135" t="str">
        <f t="shared" si="209"/>
        <v>Peak Day</v>
      </c>
      <c r="I338" s="42">
        <f>'DepExp. Class.'!K$74</f>
        <v>1786.7445269999996</v>
      </c>
      <c r="J338" s="135">
        <f t="shared" si="210"/>
        <v>807.84879820476783</v>
      </c>
      <c r="K338" s="135">
        <f t="shared" si="211"/>
        <v>461.94383691709845</v>
      </c>
      <c r="L338" s="135">
        <f t="shared" si="212"/>
        <v>24.297119239148365</v>
      </c>
      <c r="M338" s="135">
        <f t="shared" si="213"/>
        <v>258.79774546693784</v>
      </c>
      <c r="N338" s="135">
        <f t="shared" si="214"/>
        <v>233.8570271720468</v>
      </c>
      <c r="O338" s="135">
        <f t="shared" si="215"/>
        <v>0</v>
      </c>
      <c r="P338" s="135">
        <f t="shared" si="216"/>
        <v>0</v>
      </c>
      <c r="Q338" s="135">
        <f t="shared" si="217"/>
        <v>0</v>
      </c>
      <c r="R338" s="135">
        <f t="shared" si="218"/>
        <v>0</v>
      </c>
      <c r="S338" s="135">
        <f t="shared" si="219"/>
        <v>0</v>
      </c>
      <c r="T338" s="135">
        <f t="shared" si="220"/>
        <v>0</v>
      </c>
      <c r="U338" s="135">
        <f t="shared" si="221"/>
        <v>0</v>
      </c>
      <c r="V338" s="135">
        <f t="shared" si="222"/>
        <v>0</v>
      </c>
      <c r="W338" s="135">
        <f t="shared" si="223"/>
        <v>0</v>
      </c>
      <c r="X338" s="135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 x14ac:dyDescent="0.2">
      <c r="A339" s="44">
        <f t="shared" si="153"/>
        <v>322</v>
      </c>
      <c r="B339" s="44"/>
      <c r="C339" s="136">
        <v>37502</v>
      </c>
      <c r="E339" s="137" t="s">
        <v>275</v>
      </c>
      <c r="G339" s="43">
        <v>3</v>
      </c>
      <c r="H339" s="135" t="str">
        <f t="shared" si="209"/>
        <v>Peak Day</v>
      </c>
      <c r="I339" s="42">
        <f>'DepExp. Class.'!K$75</f>
        <v>828.12900099999979</v>
      </c>
      <c r="J339" s="135">
        <f t="shared" si="210"/>
        <v>374.42567088180311</v>
      </c>
      <c r="K339" s="135">
        <f t="shared" si="211"/>
        <v>214.10396528628272</v>
      </c>
      <c r="L339" s="135">
        <f t="shared" si="212"/>
        <v>11.261346420060317</v>
      </c>
      <c r="M339" s="135">
        <f t="shared" si="213"/>
        <v>119.94883161860525</v>
      </c>
      <c r="N339" s="135">
        <f t="shared" si="214"/>
        <v>108.38918679324823</v>
      </c>
      <c r="O339" s="135">
        <f t="shared" si="215"/>
        <v>0</v>
      </c>
      <c r="P339" s="135">
        <f t="shared" si="216"/>
        <v>0</v>
      </c>
      <c r="Q339" s="135">
        <f t="shared" si="217"/>
        <v>0</v>
      </c>
      <c r="R339" s="135">
        <f t="shared" si="218"/>
        <v>0</v>
      </c>
      <c r="S339" s="135">
        <f t="shared" si="219"/>
        <v>0</v>
      </c>
      <c r="T339" s="135">
        <f t="shared" si="220"/>
        <v>0</v>
      </c>
      <c r="U339" s="135">
        <f t="shared" si="221"/>
        <v>0</v>
      </c>
      <c r="V339" s="135">
        <f t="shared" si="222"/>
        <v>0</v>
      </c>
      <c r="W339" s="135">
        <f t="shared" si="223"/>
        <v>0</v>
      </c>
      <c r="X339" s="135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 x14ac:dyDescent="0.2">
      <c r="A340" s="44">
        <f t="shared" si="153"/>
        <v>323</v>
      </c>
      <c r="B340" s="44"/>
      <c r="C340" s="136">
        <v>37503</v>
      </c>
      <c r="E340" s="137" t="s">
        <v>278</v>
      </c>
      <c r="G340" s="43">
        <v>3</v>
      </c>
      <c r="H340" s="135" t="str">
        <f t="shared" si="209"/>
        <v>Peak Day</v>
      </c>
      <c r="I340" s="42">
        <f>'DepExp. Class.'!K$76</f>
        <v>71.690931999999989</v>
      </c>
      <c r="J340" s="135">
        <f t="shared" si="210"/>
        <v>32.413941883242572</v>
      </c>
      <c r="K340" s="135">
        <f t="shared" si="211"/>
        <v>18.534929700245165</v>
      </c>
      <c r="L340" s="135">
        <f t="shared" si="212"/>
        <v>0.97489209948461608</v>
      </c>
      <c r="M340" s="135">
        <f t="shared" si="213"/>
        <v>10.383942019498095</v>
      </c>
      <c r="N340" s="135">
        <f t="shared" si="214"/>
        <v>9.3832262975295286</v>
      </c>
      <c r="O340" s="135">
        <f t="shared" si="215"/>
        <v>0</v>
      </c>
      <c r="P340" s="135">
        <f t="shared" si="216"/>
        <v>0</v>
      </c>
      <c r="Q340" s="135">
        <f t="shared" si="217"/>
        <v>0</v>
      </c>
      <c r="R340" s="135">
        <f t="shared" si="218"/>
        <v>0</v>
      </c>
      <c r="S340" s="135">
        <f t="shared" si="219"/>
        <v>0</v>
      </c>
      <c r="T340" s="135">
        <f t="shared" si="220"/>
        <v>0</v>
      </c>
      <c r="U340" s="135">
        <f t="shared" si="221"/>
        <v>0</v>
      </c>
      <c r="V340" s="135">
        <f t="shared" si="222"/>
        <v>0</v>
      </c>
      <c r="W340" s="135">
        <f t="shared" si="223"/>
        <v>0</v>
      </c>
      <c r="X340" s="135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 x14ac:dyDescent="0.2">
      <c r="A341" s="44">
        <f t="shared" ref="A341:A404" si="226">A340+1</f>
        <v>324</v>
      </c>
      <c r="B341" s="44"/>
      <c r="C341" s="136">
        <v>37600</v>
      </c>
      <c r="E341" s="137" t="s">
        <v>271</v>
      </c>
      <c r="G341" s="43">
        <v>3</v>
      </c>
      <c r="H341" s="135" t="str">
        <f t="shared" si="209"/>
        <v>Peak Day</v>
      </c>
      <c r="I341" s="42">
        <f>'DepExp. Class.'!K$77</f>
        <v>873542.18538209004</v>
      </c>
      <c r="J341" s="135">
        <f t="shared" si="210"/>
        <v>394958.53714854456</v>
      </c>
      <c r="K341" s="135">
        <f t="shared" si="211"/>
        <v>225845.06219357799</v>
      </c>
      <c r="L341" s="135">
        <f t="shared" si="212"/>
        <v>11878.899483347846</v>
      </c>
      <c r="M341" s="135">
        <f t="shared" si="213"/>
        <v>126526.62131095298</v>
      </c>
      <c r="N341" s="135">
        <f t="shared" si="214"/>
        <v>114333.06524566654</v>
      </c>
      <c r="O341" s="135">
        <f t="shared" si="215"/>
        <v>0</v>
      </c>
      <c r="P341" s="135">
        <f t="shared" si="216"/>
        <v>0</v>
      </c>
      <c r="Q341" s="135">
        <f t="shared" si="217"/>
        <v>0</v>
      </c>
      <c r="R341" s="135">
        <f t="shared" si="218"/>
        <v>0</v>
      </c>
      <c r="S341" s="135">
        <f t="shared" si="219"/>
        <v>0</v>
      </c>
      <c r="T341" s="135">
        <f t="shared" si="220"/>
        <v>0</v>
      </c>
      <c r="U341" s="135">
        <f t="shared" si="221"/>
        <v>0</v>
      </c>
      <c r="V341" s="135">
        <f t="shared" si="222"/>
        <v>0</v>
      </c>
      <c r="W341" s="135">
        <f t="shared" si="223"/>
        <v>0</v>
      </c>
      <c r="X341" s="135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 x14ac:dyDescent="0.2">
      <c r="A342" s="44">
        <f t="shared" si="226"/>
        <v>325</v>
      </c>
      <c r="B342" s="44"/>
      <c r="C342" s="136">
        <v>37601</v>
      </c>
      <c r="E342" s="137" t="s">
        <v>272</v>
      </c>
      <c r="G342" s="43">
        <v>3</v>
      </c>
      <c r="H342" s="135" t="str">
        <f t="shared" si="209"/>
        <v>Peak Day</v>
      </c>
      <c r="I342" s="42">
        <f>'DepExp. Class.'!K$78</f>
        <v>4454842.4768153885</v>
      </c>
      <c r="J342" s="135">
        <f t="shared" si="210"/>
        <v>2014187.8632920329</v>
      </c>
      <c r="K342" s="135">
        <f t="shared" si="211"/>
        <v>1151752.2485750259</v>
      </c>
      <c r="L342" s="135">
        <f t="shared" si="212"/>
        <v>60579.359396468746</v>
      </c>
      <c r="M342" s="135">
        <f t="shared" si="213"/>
        <v>645253.51665463473</v>
      </c>
      <c r="N342" s="135">
        <f t="shared" si="214"/>
        <v>583069.48889722547</v>
      </c>
      <c r="O342" s="135">
        <f t="shared" si="215"/>
        <v>0</v>
      </c>
      <c r="P342" s="135">
        <f t="shared" si="216"/>
        <v>0</v>
      </c>
      <c r="Q342" s="135">
        <f t="shared" si="217"/>
        <v>0</v>
      </c>
      <c r="R342" s="135">
        <f t="shared" si="218"/>
        <v>0</v>
      </c>
      <c r="S342" s="135">
        <f t="shared" si="219"/>
        <v>0</v>
      </c>
      <c r="T342" s="135">
        <f t="shared" si="220"/>
        <v>0</v>
      </c>
      <c r="U342" s="135">
        <f t="shared" si="221"/>
        <v>0</v>
      </c>
      <c r="V342" s="135">
        <f t="shared" si="222"/>
        <v>0</v>
      </c>
      <c r="W342" s="135">
        <f t="shared" si="223"/>
        <v>0</v>
      </c>
      <c r="X342" s="135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 x14ac:dyDescent="0.2">
      <c r="A343" s="44">
        <f t="shared" si="226"/>
        <v>326</v>
      </c>
      <c r="B343" s="44"/>
      <c r="C343" s="136">
        <v>37602</v>
      </c>
      <c r="E343" s="137" t="s">
        <v>279</v>
      </c>
      <c r="G343" s="43">
        <v>3</v>
      </c>
      <c r="H343" s="135" t="str">
        <f t="shared" si="209"/>
        <v>Peak Day</v>
      </c>
      <c r="I343" s="42">
        <f>'DepExp. Class.'!K$79</f>
        <v>3376200.6444386542</v>
      </c>
      <c r="J343" s="135">
        <f t="shared" si="210"/>
        <v>1526496.7049807732</v>
      </c>
      <c r="K343" s="135">
        <f t="shared" si="211"/>
        <v>872880.84912319016</v>
      </c>
      <c r="L343" s="135">
        <f t="shared" si="212"/>
        <v>45911.403893286166</v>
      </c>
      <c r="M343" s="135">
        <f t="shared" si="213"/>
        <v>489019.61182542716</v>
      </c>
      <c r="N343" s="135">
        <f t="shared" si="214"/>
        <v>441892.07461597695</v>
      </c>
      <c r="O343" s="135">
        <f t="shared" si="215"/>
        <v>0</v>
      </c>
      <c r="P343" s="135">
        <f t="shared" si="216"/>
        <v>0</v>
      </c>
      <c r="Q343" s="135">
        <f t="shared" si="217"/>
        <v>0</v>
      </c>
      <c r="R343" s="135">
        <f t="shared" si="218"/>
        <v>0</v>
      </c>
      <c r="S343" s="135">
        <f t="shared" si="219"/>
        <v>0</v>
      </c>
      <c r="T343" s="135">
        <f t="shared" si="220"/>
        <v>0</v>
      </c>
      <c r="U343" s="135">
        <f t="shared" si="221"/>
        <v>0</v>
      </c>
      <c r="V343" s="135">
        <f t="shared" si="222"/>
        <v>0</v>
      </c>
      <c r="W343" s="135">
        <f t="shared" si="223"/>
        <v>0</v>
      </c>
      <c r="X343" s="135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 x14ac:dyDescent="0.2">
      <c r="A344" s="44">
        <f t="shared" si="226"/>
        <v>327</v>
      </c>
      <c r="B344" s="44"/>
      <c r="C344" s="136">
        <v>37800</v>
      </c>
      <c r="E344" s="137" t="s">
        <v>280</v>
      </c>
      <c r="G344" s="43">
        <v>3</v>
      </c>
      <c r="H344" s="135" t="str">
        <f t="shared" si="209"/>
        <v>Peak Day</v>
      </c>
      <c r="I344" s="42">
        <f>'DepExp. Class.'!K$80</f>
        <v>925640.34282668494</v>
      </c>
      <c r="J344" s="135">
        <f t="shared" si="210"/>
        <v>418513.91019953403</v>
      </c>
      <c r="K344" s="135">
        <f t="shared" si="211"/>
        <v>239314.48794672443</v>
      </c>
      <c r="L344" s="135">
        <f t="shared" si="212"/>
        <v>12587.358428900976</v>
      </c>
      <c r="M344" s="135">
        <f t="shared" si="213"/>
        <v>134072.6837087379</v>
      </c>
      <c r="N344" s="135">
        <f t="shared" si="214"/>
        <v>121151.90254278743</v>
      </c>
      <c r="O344" s="135">
        <f t="shared" si="215"/>
        <v>0</v>
      </c>
      <c r="P344" s="135">
        <f t="shared" si="216"/>
        <v>0</v>
      </c>
      <c r="Q344" s="135">
        <f t="shared" si="217"/>
        <v>0</v>
      </c>
      <c r="R344" s="135">
        <f t="shared" si="218"/>
        <v>0</v>
      </c>
      <c r="S344" s="135">
        <f t="shared" si="219"/>
        <v>0</v>
      </c>
      <c r="T344" s="135">
        <f t="shared" si="220"/>
        <v>0</v>
      </c>
      <c r="U344" s="135">
        <f t="shared" si="221"/>
        <v>0</v>
      </c>
      <c r="V344" s="135">
        <f t="shared" si="222"/>
        <v>0</v>
      </c>
      <c r="W344" s="135">
        <f t="shared" si="223"/>
        <v>0</v>
      </c>
      <c r="X344" s="135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 x14ac:dyDescent="0.2">
      <c r="A345" s="44">
        <f t="shared" si="226"/>
        <v>328</v>
      </c>
      <c r="B345" s="44"/>
      <c r="C345" s="136">
        <v>37900</v>
      </c>
      <c r="E345" s="137" t="s">
        <v>281</v>
      </c>
      <c r="G345" s="43">
        <v>3</v>
      </c>
      <c r="H345" s="135" t="str">
        <f t="shared" si="209"/>
        <v>Peak Day</v>
      </c>
      <c r="I345" s="42">
        <f>'DepExp. Class.'!K$81</f>
        <v>145903.43331509008</v>
      </c>
      <c r="J345" s="135">
        <f t="shared" si="210"/>
        <v>65967.972184276936</v>
      </c>
      <c r="K345" s="135">
        <f t="shared" si="211"/>
        <v>37721.784388569577</v>
      </c>
      <c r="L345" s="135">
        <f t="shared" si="212"/>
        <v>1984.0738634359204</v>
      </c>
      <c r="M345" s="135">
        <f t="shared" si="213"/>
        <v>21133.116137890385</v>
      </c>
      <c r="N345" s="135">
        <f t="shared" si="214"/>
        <v>19096.48674091724</v>
      </c>
      <c r="O345" s="135">
        <f t="shared" si="215"/>
        <v>0</v>
      </c>
      <c r="P345" s="135">
        <f t="shared" si="216"/>
        <v>0</v>
      </c>
      <c r="Q345" s="135">
        <f t="shared" si="217"/>
        <v>0</v>
      </c>
      <c r="R345" s="135">
        <f t="shared" si="218"/>
        <v>0</v>
      </c>
      <c r="S345" s="135">
        <f t="shared" si="219"/>
        <v>0</v>
      </c>
      <c r="T345" s="135">
        <f t="shared" si="220"/>
        <v>0</v>
      </c>
      <c r="U345" s="135">
        <f t="shared" si="221"/>
        <v>0</v>
      </c>
      <c r="V345" s="135">
        <f t="shared" si="222"/>
        <v>0</v>
      </c>
      <c r="W345" s="135">
        <f t="shared" si="223"/>
        <v>0</v>
      </c>
      <c r="X345" s="135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 x14ac:dyDescent="0.2">
      <c r="A346" s="44">
        <f t="shared" si="226"/>
        <v>329</v>
      </c>
      <c r="B346" s="44"/>
      <c r="C346" s="136">
        <v>37905</v>
      </c>
      <c r="E346" s="137" t="s">
        <v>282</v>
      </c>
      <c r="G346" s="43">
        <v>3</v>
      </c>
      <c r="H346" s="135" t="str">
        <f t="shared" si="209"/>
        <v>Peak Day</v>
      </c>
      <c r="I346" s="42">
        <f>'DepExp. Class.'!K$82</f>
        <v>46758.916681999988</v>
      </c>
      <c r="J346" s="135">
        <f t="shared" si="210"/>
        <v>21141.318233298032</v>
      </c>
      <c r="K346" s="135">
        <f t="shared" si="211"/>
        <v>12089.02171282263</v>
      </c>
      <c r="L346" s="135">
        <f t="shared" si="212"/>
        <v>635.85305954372598</v>
      </c>
      <c r="M346" s="135">
        <f t="shared" si="213"/>
        <v>6772.7098277984469</v>
      </c>
      <c r="N346" s="135">
        <f t="shared" si="214"/>
        <v>6120.0138485371426</v>
      </c>
      <c r="O346" s="135">
        <f t="shared" si="215"/>
        <v>0</v>
      </c>
      <c r="P346" s="135">
        <f t="shared" si="216"/>
        <v>0</v>
      </c>
      <c r="Q346" s="135">
        <f t="shared" si="217"/>
        <v>0</v>
      </c>
      <c r="R346" s="135">
        <f t="shared" si="218"/>
        <v>0</v>
      </c>
      <c r="S346" s="135">
        <f t="shared" si="219"/>
        <v>0</v>
      </c>
      <c r="T346" s="135">
        <f t="shared" si="220"/>
        <v>0</v>
      </c>
      <c r="U346" s="135">
        <f t="shared" si="221"/>
        <v>0</v>
      </c>
      <c r="V346" s="135">
        <f t="shared" si="222"/>
        <v>0</v>
      </c>
      <c r="W346" s="135">
        <f t="shared" si="223"/>
        <v>0</v>
      </c>
      <c r="X346" s="135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 x14ac:dyDescent="0.2">
      <c r="A347" s="44">
        <f t="shared" si="226"/>
        <v>330</v>
      </c>
      <c r="B347" s="44"/>
      <c r="C347" s="136">
        <v>38000</v>
      </c>
      <c r="E347" s="137" t="s">
        <v>52</v>
      </c>
      <c r="G347" s="43">
        <v>99</v>
      </c>
      <c r="H347" s="135" t="str">
        <f t="shared" si="209"/>
        <v>-</v>
      </c>
      <c r="I347" s="42">
        <f>'DepExp. Class.'!K$83</f>
        <v>0</v>
      </c>
      <c r="J347" s="135">
        <f t="shared" si="210"/>
        <v>0</v>
      </c>
      <c r="K347" s="135">
        <f t="shared" si="211"/>
        <v>0</v>
      </c>
      <c r="L347" s="135">
        <f t="shared" si="212"/>
        <v>0</v>
      </c>
      <c r="M347" s="135">
        <f t="shared" si="213"/>
        <v>0</v>
      </c>
      <c r="N347" s="135">
        <f t="shared" si="214"/>
        <v>0</v>
      </c>
      <c r="O347" s="135">
        <f t="shared" si="215"/>
        <v>0</v>
      </c>
      <c r="P347" s="135">
        <f t="shared" si="216"/>
        <v>0</v>
      </c>
      <c r="Q347" s="135">
        <f t="shared" si="217"/>
        <v>0</v>
      </c>
      <c r="R347" s="135">
        <f t="shared" si="218"/>
        <v>0</v>
      </c>
      <c r="S347" s="135">
        <f t="shared" si="219"/>
        <v>0</v>
      </c>
      <c r="T347" s="135">
        <f t="shared" si="220"/>
        <v>0</v>
      </c>
      <c r="U347" s="135">
        <f t="shared" si="221"/>
        <v>0</v>
      </c>
      <c r="V347" s="135">
        <f t="shared" si="222"/>
        <v>0</v>
      </c>
      <c r="W347" s="135">
        <f t="shared" si="223"/>
        <v>0</v>
      </c>
      <c r="X347" s="135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 x14ac:dyDescent="0.2">
      <c r="A348" s="44">
        <f t="shared" si="226"/>
        <v>331</v>
      </c>
      <c r="B348" s="44"/>
      <c r="C348" s="136">
        <v>38100</v>
      </c>
      <c r="E348" s="137" t="s">
        <v>51</v>
      </c>
      <c r="G348" s="43">
        <v>99</v>
      </c>
      <c r="H348" s="135" t="str">
        <f t="shared" si="209"/>
        <v>-</v>
      </c>
      <c r="I348" s="42">
        <f>'DepExp. Class.'!K$84</f>
        <v>0</v>
      </c>
      <c r="J348" s="135">
        <f t="shared" si="210"/>
        <v>0</v>
      </c>
      <c r="K348" s="135">
        <f t="shared" si="211"/>
        <v>0</v>
      </c>
      <c r="L348" s="135">
        <f t="shared" si="212"/>
        <v>0</v>
      </c>
      <c r="M348" s="135">
        <f t="shared" si="213"/>
        <v>0</v>
      </c>
      <c r="N348" s="135">
        <f t="shared" si="214"/>
        <v>0</v>
      </c>
      <c r="O348" s="135">
        <f t="shared" si="215"/>
        <v>0</v>
      </c>
      <c r="P348" s="135">
        <f t="shared" si="216"/>
        <v>0</v>
      </c>
      <c r="Q348" s="135">
        <f t="shared" si="217"/>
        <v>0</v>
      </c>
      <c r="R348" s="135">
        <f t="shared" si="218"/>
        <v>0</v>
      </c>
      <c r="S348" s="135">
        <f t="shared" si="219"/>
        <v>0</v>
      </c>
      <c r="T348" s="135">
        <f t="shared" si="220"/>
        <v>0</v>
      </c>
      <c r="U348" s="135">
        <f t="shared" si="221"/>
        <v>0</v>
      </c>
      <c r="V348" s="135">
        <f t="shared" si="222"/>
        <v>0</v>
      </c>
      <c r="W348" s="135">
        <f t="shared" si="223"/>
        <v>0</v>
      </c>
      <c r="X348" s="135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 x14ac:dyDescent="0.2">
      <c r="A349" s="44">
        <f t="shared" si="226"/>
        <v>332</v>
      </c>
      <c r="B349" s="44"/>
      <c r="C349" s="136">
        <v>38200</v>
      </c>
      <c r="E349" s="137" t="s">
        <v>283</v>
      </c>
      <c r="G349" s="43">
        <v>99</v>
      </c>
      <c r="H349" s="135" t="str">
        <f t="shared" si="209"/>
        <v>-</v>
      </c>
      <c r="I349" s="42">
        <f>'DepExp. Class.'!K$85</f>
        <v>0</v>
      </c>
      <c r="J349" s="135">
        <f t="shared" si="210"/>
        <v>0</v>
      </c>
      <c r="K349" s="135">
        <f t="shared" si="211"/>
        <v>0</v>
      </c>
      <c r="L349" s="135">
        <f t="shared" si="212"/>
        <v>0</v>
      </c>
      <c r="M349" s="135">
        <f t="shared" si="213"/>
        <v>0</v>
      </c>
      <c r="N349" s="135">
        <f t="shared" si="214"/>
        <v>0</v>
      </c>
      <c r="O349" s="135">
        <f t="shared" si="215"/>
        <v>0</v>
      </c>
      <c r="P349" s="135">
        <f t="shared" si="216"/>
        <v>0</v>
      </c>
      <c r="Q349" s="135">
        <f t="shared" si="217"/>
        <v>0</v>
      </c>
      <c r="R349" s="135">
        <f t="shared" si="218"/>
        <v>0</v>
      </c>
      <c r="S349" s="135">
        <f t="shared" si="219"/>
        <v>0</v>
      </c>
      <c r="T349" s="135">
        <f t="shared" si="220"/>
        <v>0</v>
      </c>
      <c r="U349" s="135">
        <f t="shared" si="221"/>
        <v>0</v>
      </c>
      <c r="V349" s="135">
        <f t="shared" si="222"/>
        <v>0</v>
      </c>
      <c r="W349" s="135">
        <f t="shared" si="223"/>
        <v>0</v>
      </c>
      <c r="X349" s="135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 x14ac:dyDescent="0.2">
      <c r="A350" s="44">
        <f t="shared" si="226"/>
        <v>333</v>
      </c>
      <c r="B350" s="44"/>
      <c r="C350" s="136">
        <v>38300</v>
      </c>
      <c r="E350" s="137" t="s">
        <v>284</v>
      </c>
      <c r="G350" s="43">
        <v>99</v>
      </c>
      <c r="H350" s="135" t="str">
        <f t="shared" si="209"/>
        <v>-</v>
      </c>
      <c r="I350" s="42">
        <f>'DepExp. Class.'!K$86</f>
        <v>0</v>
      </c>
      <c r="J350" s="135">
        <f t="shared" si="210"/>
        <v>0</v>
      </c>
      <c r="K350" s="135">
        <f t="shared" si="211"/>
        <v>0</v>
      </c>
      <c r="L350" s="135">
        <f t="shared" si="212"/>
        <v>0</v>
      </c>
      <c r="M350" s="135">
        <f t="shared" si="213"/>
        <v>0</v>
      </c>
      <c r="N350" s="135">
        <f t="shared" si="214"/>
        <v>0</v>
      </c>
      <c r="O350" s="135">
        <f t="shared" si="215"/>
        <v>0</v>
      </c>
      <c r="P350" s="135">
        <f t="shared" si="216"/>
        <v>0</v>
      </c>
      <c r="Q350" s="135">
        <f t="shared" si="217"/>
        <v>0</v>
      </c>
      <c r="R350" s="135">
        <f t="shared" si="218"/>
        <v>0</v>
      </c>
      <c r="S350" s="135">
        <f t="shared" si="219"/>
        <v>0</v>
      </c>
      <c r="T350" s="135">
        <f t="shared" si="220"/>
        <v>0</v>
      </c>
      <c r="U350" s="135">
        <f t="shared" si="221"/>
        <v>0</v>
      </c>
      <c r="V350" s="135">
        <f t="shared" si="222"/>
        <v>0</v>
      </c>
      <c r="W350" s="135">
        <f t="shared" si="223"/>
        <v>0</v>
      </c>
      <c r="X350" s="135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 x14ac:dyDescent="0.2">
      <c r="A351" s="44">
        <f t="shared" si="226"/>
        <v>334</v>
      </c>
      <c r="B351" s="44"/>
      <c r="C351" s="136">
        <v>38400</v>
      </c>
      <c r="E351" s="137" t="s">
        <v>285</v>
      </c>
      <c r="G351" s="43">
        <v>99</v>
      </c>
      <c r="H351" s="135" t="str">
        <f t="shared" si="209"/>
        <v>-</v>
      </c>
      <c r="I351" s="42">
        <f>'DepExp. Class.'!K$87</f>
        <v>0</v>
      </c>
      <c r="J351" s="135">
        <f t="shared" si="210"/>
        <v>0</v>
      </c>
      <c r="K351" s="135">
        <f t="shared" si="211"/>
        <v>0</v>
      </c>
      <c r="L351" s="135">
        <f t="shared" si="212"/>
        <v>0</v>
      </c>
      <c r="M351" s="135">
        <f t="shared" si="213"/>
        <v>0</v>
      </c>
      <c r="N351" s="135">
        <f t="shared" si="214"/>
        <v>0</v>
      </c>
      <c r="O351" s="135">
        <f t="shared" si="215"/>
        <v>0</v>
      </c>
      <c r="P351" s="135">
        <f t="shared" si="216"/>
        <v>0</v>
      </c>
      <c r="Q351" s="135">
        <f t="shared" si="217"/>
        <v>0</v>
      </c>
      <c r="R351" s="135">
        <f t="shared" si="218"/>
        <v>0</v>
      </c>
      <c r="S351" s="135">
        <f t="shared" si="219"/>
        <v>0</v>
      </c>
      <c r="T351" s="135">
        <f t="shared" si="220"/>
        <v>0</v>
      </c>
      <c r="U351" s="135">
        <f t="shared" si="221"/>
        <v>0</v>
      </c>
      <c r="V351" s="135">
        <f t="shared" si="222"/>
        <v>0</v>
      </c>
      <c r="W351" s="135">
        <f t="shared" si="223"/>
        <v>0</v>
      </c>
      <c r="X351" s="135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 x14ac:dyDescent="0.2">
      <c r="A352" s="44">
        <f t="shared" si="226"/>
        <v>335</v>
      </c>
      <c r="B352" s="44"/>
      <c r="C352" s="136">
        <v>38500</v>
      </c>
      <c r="E352" s="137" t="s">
        <v>286</v>
      </c>
      <c r="G352" s="43">
        <v>99</v>
      </c>
      <c r="H352" s="135" t="str">
        <f t="shared" si="209"/>
        <v>-</v>
      </c>
      <c r="I352" s="42">
        <f>'DepExp. Class.'!K$88</f>
        <v>0</v>
      </c>
      <c r="J352" s="135">
        <f t="shared" si="210"/>
        <v>0</v>
      </c>
      <c r="K352" s="135">
        <f t="shared" si="211"/>
        <v>0</v>
      </c>
      <c r="L352" s="135">
        <f t="shared" si="212"/>
        <v>0</v>
      </c>
      <c r="M352" s="135">
        <f t="shared" si="213"/>
        <v>0</v>
      </c>
      <c r="N352" s="135">
        <f t="shared" si="214"/>
        <v>0</v>
      </c>
      <c r="O352" s="135">
        <f t="shared" si="215"/>
        <v>0</v>
      </c>
      <c r="P352" s="135">
        <f t="shared" si="216"/>
        <v>0</v>
      </c>
      <c r="Q352" s="135">
        <f t="shared" si="217"/>
        <v>0</v>
      </c>
      <c r="R352" s="135">
        <f t="shared" si="218"/>
        <v>0</v>
      </c>
      <c r="S352" s="135">
        <f t="shared" si="219"/>
        <v>0</v>
      </c>
      <c r="T352" s="135">
        <f t="shared" si="220"/>
        <v>0</v>
      </c>
      <c r="U352" s="135">
        <f t="shared" si="221"/>
        <v>0</v>
      </c>
      <c r="V352" s="135">
        <f t="shared" si="222"/>
        <v>0</v>
      </c>
      <c r="W352" s="135">
        <f t="shared" si="223"/>
        <v>0</v>
      </c>
      <c r="X352" s="135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 x14ac:dyDescent="0.2">
      <c r="A353" s="44">
        <f t="shared" si="226"/>
        <v>336</v>
      </c>
      <c r="B353" s="44"/>
      <c r="C353" s="136">
        <v>38600</v>
      </c>
      <c r="E353" s="137" t="s">
        <v>287</v>
      </c>
      <c r="G353" s="43">
        <v>99</v>
      </c>
      <c r="H353" s="135" t="str">
        <f t="shared" si="209"/>
        <v>-</v>
      </c>
      <c r="I353" s="42">
        <f>'DepExp. Class.'!K$89</f>
        <v>0</v>
      </c>
      <c r="J353" s="135">
        <f t="shared" si="210"/>
        <v>0</v>
      </c>
      <c r="K353" s="135">
        <f t="shared" si="211"/>
        <v>0</v>
      </c>
      <c r="L353" s="135">
        <f t="shared" si="212"/>
        <v>0</v>
      </c>
      <c r="M353" s="135">
        <f t="shared" si="213"/>
        <v>0</v>
      </c>
      <c r="N353" s="135">
        <f t="shared" si="214"/>
        <v>0</v>
      </c>
      <c r="O353" s="135">
        <f t="shared" si="215"/>
        <v>0</v>
      </c>
      <c r="P353" s="135">
        <f t="shared" si="216"/>
        <v>0</v>
      </c>
      <c r="Q353" s="135">
        <f t="shared" si="217"/>
        <v>0</v>
      </c>
      <c r="R353" s="135">
        <f t="shared" si="218"/>
        <v>0</v>
      </c>
      <c r="S353" s="135">
        <f t="shared" si="219"/>
        <v>0</v>
      </c>
      <c r="T353" s="135">
        <f t="shared" si="220"/>
        <v>0</v>
      </c>
      <c r="U353" s="135">
        <f t="shared" si="221"/>
        <v>0</v>
      </c>
      <c r="V353" s="135">
        <f t="shared" si="222"/>
        <v>0</v>
      </c>
      <c r="W353" s="135">
        <f t="shared" si="223"/>
        <v>0</v>
      </c>
      <c r="X353" s="135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 x14ac:dyDescent="0.2">
      <c r="A354" s="44">
        <f t="shared" si="226"/>
        <v>337</v>
      </c>
      <c r="B354" s="44"/>
      <c r="C354" s="44"/>
      <c r="D354" s="44"/>
      <c r="E354" s="44"/>
      <c r="G354" s="43"/>
      <c r="H354" s="135"/>
      <c r="I354" s="42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 x14ac:dyDescent="0.2">
      <c r="A355" s="44">
        <f t="shared" si="226"/>
        <v>338</v>
      </c>
      <c r="B355" s="44"/>
      <c r="C355" s="44"/>
      <c r="D355" s="44" t="s">
        <v>66</v>
      </c>
      <c r="E355" s="44"/>
      <c r="G355" s="128"/>
      <c r="H355" s="44"/>
      <c r="I355" s="42">
        <f>'DepExp. Class.'!K$91</f>
        <v>9881499.78888865</v>
      </c>
      <c r="J355" s="135">
        <f>SUM(J333:J353)</f>
        <v>4467766.7166652335</v>
      </c>
      <c r="K355" s="135">
        <f t="shared" ref="K355:X355" si="227">SUM(K333:K353)</f>
        <v>2554756.9101213333</v>
      </c>
      <c r="L355" s="135">
        <f t="shared" si="227"/>
        <v>134373.98296407206</v>
      </c>
      <c r="M355" s="135">
        <f t="shared" si="227"/>
        <v>1431267.7769833207</v>
      </c>
      <c r="N355" s="135">
        <f t="shared" si="227"/>
        <v>1293334.4021546892</v>
      </c>
      <c r="O355" s="135">
        <f t="shared" si="227"/>
        <v>0</v>
      </c>
      <c r="P355" s="135">
        <f t="shared" si="227"/>
        <v>0</v>
      </c>
      <c r="Q355" s="135">
        <f t="shared" si="227"/>
        <v>0</v>
      </c>
      <c r="R355" s="135">
        <f t="shared" si="227"/>
        <v>0</v>
      </c>
      <c r="S355" s="135">
        <f t="shared" si="227"/>
        <v>0</v>
      </c>
      <c r="T355" s="135">
        <f t="shared" si="227"/>
        <v>0</v>
      </c>
      <c r="U355" s="135">
        <f t="shared" si="227"/>
        <v>0</v>
      </c>
      <c r="V355" s="135">
        <f t="shared" si="227"/>
        <v>0</v>
      </c>
      <c r="W355" s="135">
        <f t="shared" si="227"/>
        <v>0</v>
      </c>
      <c r="X355" s="135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 x14ac:dyDescent="0.2">
      <c r="A356" s="44">
        <f t="shared" si="226"/>
        <v>339</v>
      </c>
      <c r="B356" s="44"/>
      <c r="C356" s="44"/>
      <c r="D356" s="44"/>
      <c r="E356" s="44"/>
      <c r="G356" s="128"/>
      <c r="H356" s="44"/>
      <c r="I356" s="44"/>
      <c r="J356" s="44"/>
      <c r="K356" s="44"/>
      <c r="L356" s="44"/>
      <c r="M356" s="44"/>
      <c r="N356" s="131"/>
      <c r="O356" s="131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 x14ac:dyDescent="0.2">
      <c r="A357" s="44">
        <f t="shared" si="226"/>
        <v>340</v>
      </c>
      <c r="B357" s="44"/>
      <c r="C357" s="44"/>
      <c r="D357" s="44" t="s">
        <v>148</v>
      </c>
      <c r="E357" s="44"/>
      <c r="G357" s="128"/>
      <c r="H357" s="44"/>
      <c r="I357" s="44"/>
      <c r="J357" s="42"/>
      <c r="K357" s="131"/>
      <c r="L357" s="131"/>
      <c r="M357" s="131"/>
      <c r="N357" s="45"/>
      <c r="O357" s="45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44"/>
      <c r="AB357" s="44"/>
      <c r="AC357" s="44"/>
      <c r="AD357" s="44"/>
      <c r="AE357" s="44"/>
      <c r="AF357" s="44"/>
      <c r="AG357" s="44"/>
    </row>
    <row r="358" spans="1:33" x14ac:dyDescent="0.2">
      <c r="A358" s="44">
        <f t="shared" si="226"/>
        <v>341</v>
      </c>
      <c r="B358" s="44"/>
      <c r="C358" s="44"/>
      <c r="D358" s="44"/>
      <c r="E358" s="44"/>
      <c r="G358" s="130"/>
      <c r="H358" s="148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1"/>
      <c r="U358" s="131"/>
      <c r="V358" s="131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 x14ac:dyDescent="0.2">
      <c r="A359" s="44">
        <f t="shared" si="226"/>
        <v>342</v>
      </c>
      <c r="B359" s="44"/>
      <c r="C359" s="138">
        <v>38900</v>
      </c>
      <c r="E359" s="137" t="s">
        <v>115</v>
      </c>
      <c r="G359" s="43">
        <v>6.4</v>
      </c>
      <c r="H359" s="135" t="str">
        <f t="shared" ref="H359:H392" si="228">VLOOKUP($G359,alloc,3)</f>
        <v>P, S, T &amp; D Plant - Demand</v>
      </c>
      <c r="I359" s="42">
        <f>'DepExp. Class.'!K$95</f>
        <v>0</v>
      </c>
      <c r="J359" s="135">
        <f t="shared" ref="J359:J392" si="229">$I359*VLOOKUP($G359,alloc,6)</f>
        <v>0</v>
      </c>
      <c r="K359" s="135">
        <f t="shared" ref="K359:K392" si="230">$I359*VLOOKUP($G359,alloc,7)</f>
        <v>0</v>
      </c>
      <c r="L359" s="135">
        <f t="shared" ref="L359:L392" si="231">$I359*VLOOKUP($G359,alloc,8)</f>
        <v>0</v>
      </c>
      <c r="M359" s="135">
        <f t="shared" ref="M359:M392" si="232">$I359*VLOOKUP($G359,alloc,9)</f>
        <v>0</v>
      </c>
      <c r="N359" s="135">
        <f t="shared" ref="N359:N392" si="233">$I359*VLOOKUP($G359,alloc,10)</f>
        <v>0</v>
      </c>
      <c r="O359" s="135">
        <f t="shared" ref="O359:O392" si="234">$I359*VLOOKUP($G359,alloc,11)</f>
        <v>0</v>
      </c>
      <c r="P359" s="135">
        <f t="shared" ref="P359:P392" si="235">$I359*VLOOKUP($G359,alloc,12)</f>
        <v>0</v>
      </c>
      <c r="Q359" s="135">
        <f t="shared" ref="Q359:Q392" si="236">$I359*VLOOKUP($G359,alloc,13)</f>
        <v>0</v>
      </c>
      <c r="R359" s="135">
        <f t="shared" ref="R359:R392" si="237">$I359*VLOOKUP($G359,alloc,14)</f>
        <v>0</v>
      </c>
      <c r="S359" s="135">
        <f t="shared" ref="S359:S392" si="238">$I359*VLOOKUP($G359,alloc,15)</f>
        <v>0</v>
      </c>
      <c r="T359" s="135">
        <f t="shared" ref="T359:T392" si="239">$I359*VLOOKUP($G359,alloc,16)</f>
        <v>0</v>
      </c>
      <c r="U359" s="135">
        <f t="shared" ref="U359:U392" si="240">$I359*VLOOKUP($G359,alloc,17)</f>
        <v>0</v>
      </c>
      <c r="V359" s="135">
        <f t="shared" ref="V359:V392" si="241">$I359*VLOOKUP($G359,alloc,18)</f>
        <v>0</v>
      </c>
      <c r="W359" s="135">
        <f t="shared" ref="W359:W392" si="242">$I359*VLOOKUP($G359,alloc,19)</f>
        <v>0</v>
      </c>
      <c r="X359" s="135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 x14ac:dyDescent="0.2">
      <c r="A360" s="44">
        <f t="shared" si="226"/>
        <v>343</v>
      </c>
      <c r="B360" s="44"/>
      <c r="C360" s="138">
        <v>39000</v>
      </c>
      <c r="E360" s="137" t="s">
        <v>291</v>
      </c>
      <c r="G360" s="43">
        <v>6.4</v>
      </c>
      <c r="H360" s="135" t="str">
        <f t="shared" si="228"/>
        <v>P, S, T &amp; D Plant - Demand</v>
      </c>
      <c r="I360" s="42">
        <f>'DepExp. Class.'!K$96</f>
        <v>147252.63000307546</v>
      </c>
      <c r="J360" s="135">
        <f t="shared" si="229"/>
        <v>66577.990520116422</v>
      </c>
      <c r="K360" s="135">
        <f t="shared" si="230"/>
        <v>38070.604874870587</v>
      </c>
      <c r="L360" s="135">
        <f t="shared" si="231"/>
        <v>2002.4209703164361</v>
      </c>
      <c r="M360" s="135">
        <f t="shared" si="232"/>
        <v>21328.538066300232</v>
      </c>
      <c r="N360" s="135">
        <f t="shared" si="233"/>
        <v>19273.075571471767</v>
      </c>
      <c r="O360" s="135">
        <f t="shared" si="234"/>
        <v>0</v>
      </c>
      <c r="P360" s="135">
        <f t="shared" si="235"/>
        <v>0</v>
      </c>
      <c r="Q360" s="135">
        <f t="shared" si="236"/>
        <v>0</v>
      </c>
      <c r="R360" s="135">
        <f t="shared" si="237"/>
        <v>0</v>
      </c>
      <c r="S360" s="135">
        <f t="shared" si="238"/>
        <v>0</v>
      </c>
      <c r="T360" s="135">
        <f t="shared" si="239"/>
        <v>0</v>
      </c>
      <c r="U360" s="135">
        <f t="shared" si="240"/>
        <v>0</v>
      </c>
      <c r="V360" s="135">
        <f t="shared" si="241"/>
        <v>0</v>
      </c>
      <c r="W360" s="135">
        <f t="shared" si="242"/>
        <v>0</v>
      </c>
      <c r="X360" s="135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 x14ac:dyDescent="0.2">
      <c r="A361" s="44">
        <f t="shared" si="226"/>
        <v>344</v>
      </c>
      <c r="B361" s="44"/>
      <c r="C361" s="138">
        <v>39001</v>
      </c>
      <c r="E361" s="137" t="s">
        <v>139</v>
      </c>
      <c r="G361" s="43">
        <v>6.4</v>
      </c>
      <c r="H361" s="135" t="str">
        <f t="shared" si="228"/>
        <v>P, S, T &amp; D Plant - Demand</v>
      </c>
      <c r="I361" s="42">
        <f>'DepExp. Class.'!K$97</f>
        <v>3351.8547703111049</v>
      </c>
      <c r="J361" s="135">
        <f t="shared" si="229"/>
        <v>1515.4890959700951</v>
      </c>
      <c r="K361" s="135">
        <f t="shared" si="230"/>
        <v>866.58648172055757</v>
      </c>
      <c r="L361" s="135">
        <f t="shared" si="231"/>
        <v>45.580335518530006</v>
      </c>
      <c r="M361" s="135">
        <f t="shared" si="232"/>
        <v>485.49327818319648</v>
      </c>
      <c r="N361" s="135">
        <f t="shared" si="233"/>
        <v>438.70557891872522</v>
      </c>
      <c r="O361" s="135">
        <f t="shared" si="234"/>
        <v>0</v>
      </c>
      <c r="P361" s="135">
        <f t="shared" si="235"/>
        <v>0</v>
      </c>
      <c r="Q361" s="135">
        <f t="shared" si="236"/>
        <v>0</v>
      </c>
      <c r="R361" s="135">
        <f t="shared" si="237"/>
        <v>0</v>
      </c>
      <c r="S361" s="135">
        <f t="shared" si="238"/>
        <v>0</v>
      </c>
      <c r="T361" s="135">
        <f t="shared" si="239"/>
        <v>0</v>
      </c>
      <c r="U361" s="135">
        <f t="shared" si="240"/>
        <v>0</v>
      </c>
      <c r="V361" s="135">
        <f t="shared" si="241"/>
        <v>0</v>
      </c>
      <c r="W361" s="135">
        <f t="shared" si="242"/>
        <v>0</v>
      </c>
      <c r="X361" s="135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 x14ac:dyDescent="0.2">
      <c r="A362" s="44">
        <f t="shared" si="226"/>
        <v>345</v>
      </c>
      <c r="B362" s="44"/>
      <c r="C362" s="138">
        <v>39002</v>
      </c>
      <c r="E362" s="137" t="s">
        <v>278</v>
      </c>
      <c r="G362" s="43">
        <v>6.4</v>
      </c>
      <c r="H362" s="135" t="str">
        <f t="shared" si="228"/>
        <v>P, S, T &amp; D Plant - Demand</v>
      </c>
      <c r="I362" s="42">
        <f>'DepExp. Class.'!K$98</f>
        <v>13731.535189405906</v>
      </c>
      <c r="J362" s="135">
        <f t="shared" si="229"/>
        <v>6208.5004501978501</v>
      </c>
      <c r="K362" s="135">
        <f t="shared" si="230"/>
        <v>3550.1427071987455</v>
      </c>
      <c r="L362" s="135">
        <f t="shared" si="231"/>
        <v>186.72884835625811</v>
      </c>
      <c r="M362" s="135">
        <f t="shared" si="232"/>
        <v>1988.9191180481339</v>
      </c>
      <c r="N362" s="135">
        <f t="shared" si="233"/>
        <v>1797.2440656049171</v>
      </c>
      <c r="O362" s="135">
        <f t="shared" si="234"/>
        <v>0</v>
      </c>
      <c r="P362" s="135">
        <f t="shared" si="235"/>
        <v>0</v>
      </c>
      <c r="Q362" s="135">
        <f t="shared" si="236"/>
        <v>0</v>
      </c>
      <c r="R362" s="135">
        <f t="shared" si="237"/>
        <v>0</v>
      </c>
      <c r="S362" s="135">
        <f t="shared" si="238"/>
        <v>0</v>
      </c>
      <c r="T362" s="135">
        <f t="shared" si="239"/>
        <v>0</v>
      </c>
      <c r="U362" s="135">
        <f t="shared" si="240"/>
        <v>0</v>
      </c>
      <c r="V362" s="135">
        <f t="shared" si="241"/>
        <v>0</v>
      </c>
      <c r="W362" s="135">
        <f t="shared" si="242"/>
        <v>0</v>
      </c>
      <c r="X362" s="135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 x14ac:dyDescent="0.2">
      <c r="A363" s="44">
        <f t="shared" si="226"/>
        <v>346</v>
      </c>
      <c r="B363" s="44"/>
      <c r="C363" s="138">
        <v>39003</v>
      </c>
      <c r="E363" s="137" t="s">
        <v>293</v>
      </c>
      <c r="G363" s="43">
        <v>6.4</v>
      </c>
      <c r="H363" s="135" t="str">
        <f t="shared" si="228"/>
        <v>P, S, T &amp; D Plant - Demand</v>
      </c>
      <c r="I363" s="42">
        <f>'DepExp. Class.'!K$99</f>
        <v>439.34208108331268</v>
      </c>
      <c r="J363" s="135">
        <f t="shared" si="229"/>
        <v>198.64170106056577</v>
      </c>
      <c r="K363" s="135">
        <f t="shared" si="230"/>
        <v>113.58723286284815</v>
      </c>
      <c r="L363" s="135">
        <f t="shared" si="231"/>
        <v>5.9744114335025138</v>
      </c>
      <c r="M363" s="135">
        <f t="shared" si="232"/>
        <v>63.635700770283613</v>
      </c>
      <c r="N363" s="135">
        <f t="shared" si="233"/>
        <v>57.503034956112593</v>
      </c>
      <c r="O363" s="135">
        <f t="shared" si="234"/>
        <v>0</v>
      </c>
      <c r="P363" s="135">
        <f t="shared" si="235"/>
        <v>0</v>
      </c>
      <c r="Q363" s="135">
        <f t="shared" si="236"/>
        <v>0</v>
      </c>
      <c r="R363" s="135">
        <f t="shared" si="237"/>
        <v>0</v>
      </c>
      <c r="S363" s="135">
        <f t="shared" si="238"/>
        <v>0</v>
      </c>
      <c r="T363" s="135">
        <f t="shared" si="239"/>
        <v>0</v>
      </c>
      <c r="U363" s="135">
        <f t="shared" si="240"/>
        <v>0</v>
      </c>
      <c r="V363" s="135">
        <f t="shared" si="241"/>
        <v>0</v>
      </c>
      <c r="W363" s="135">
        <f t="shared" si="242"/>
        <v>0</v>
      </c>
      <c r="X363" s="135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 x14ac:dyDescent="0.2">
      <c r="A364" s="44">
        <f t="shared" si="226"/>
        <v>347</v>
      </c>
      <c r="B364" s="44"/>
      <c r="C364" s="138">
        <v>39004</v>
      </c>
      <c r="E364" s="137" t="s">
        <v>294</v>
      </c>
      <c r="G364" s="43">
        <v>6.4</v>
      </c>
      <c r="H364" s="135" t="str">
        <f t="shared" si="228"/>
        <v>P, S, T &amp; D Plant - Demand</v>
      </c>
      <c r="I364" s="42">
        <f>'DepExp. Class.'!K$100</f>
        <v>0</v>
      </c>
      <c r="J364" s="135">
        <f t="shared" si="229"/>
        <v>0</v>
      </c>
      <c r="K364" s="135">
        <f t="shared" si="230"/>
        <v>0</v>
      </c>
      <c r="L364" s="135">
        <f t="shared" si="231"/>
        <v>0</v>
      </c>
      <c r="M364" s="135">
        <f t="shared" si="232"/>
        <v>0</v>
      </c>
      <c r="N364" s="135">
        <f t="shared" si="233"/>
        <v>0</v>
      </c>
      <c r="O364" s="135">
        <f t="shared" si="234"/>
        <v>0</v>
      </c>
      <c r="P364" s="135">
        <f t="shared" si="235"/>
        <v>0</v>
      </c>
      <c r="Q364" s="135">
        <f t="shared" si="236"/>
        <v>0</v>
      </c>
      <c r="R364" s="135">
        <f t="shared" si="237"/>
        <v>0</v>
      </c>
      <c r="S364" s="135">
        <f t="shared" si="238"/>
        <v>0</v>
      </c>
      <c r="T364" s="135">
        <f t="shared" si="239"/>
        <v>0</v>
      </c>
      <c r="U364" s="135">
        <f t="shared" si="240"/>
        <v>0</v>
      </c>
      <c r="V364" s="135">
        <f t="shared" si="241"/>
        <v>0</v>
      </c>
      <c r="W364" s="135">
        <f t="shared" si="242"/>
        <v>0</v>
      </c>
      <c r="X364" s="135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 x14ac:dyDescent="0.2">
      <c r="A365" s="44">
        <f t="shared" si="226"/>
        <v>348</v>
      </c>
      <c r="B365" s="44"/>
      <c r="C365" s="138">
        <v>39009</v>
      </c>
      <c r="E365" s="137" t="s">
        <v>295</v>
      </c>
      <c r="G365" s="43">
        <v>6.4</v>
      </c>
      <c r="H365" s="135" t="str">
        <f t="shared" si="228"/>
        <v>P, S, T &amp; D Plant - Demand</v>
      </c>
      <c r="I365" s="42">
        <f>'DepExp. Class.'!K$101</f>
        <v>56190.667415422045</v>
      </c>
      <c r="J365" s="135">
        <f t="shared" si="229"/>
        <v>25405.737897006315</v>
      </c>
      <c r="K365" s="135">
        <f t="shared" si="230"/>
        <v>14527.500777290834</v>
      </c>
      <c r="L365" s="135">
        <f t="shared" si="231"/>
        <v>764.11111140335879</v>
      </c>
      <c r="M365" s="135">
        <f t="shared" si="232"/>
        <v>8138.8345248272608</v>
      </c>
      <c r="N365" s="135">
        <f t="shared" si="233"/>
        <v>7354.4831048942679</v>
      </c>
      <c r="O365" s="135">
        <f t="shared" si="234"/>
        <v>0</v>
      </c>
      <c r="P365" s="135">
        <f t="shared" si="235"/>
        <v>0</v>
      </c>
      <c r="Q365" s="135">
        <f t="shared" si="236"/>
        <v>0</v>
      </c>
      <c r="R365" s="135">
        <f t="shared" si="237"/>
        <v>0</v>
      </c>
      <c r="S365" s="135">
        <f t="shared" si="238"/>
        <v>0</v>
      </c>
      <c r="T365" s="135">
        <f t="shared" si="239"/>
        <v>0</v>
      </c>
      <c r="U365" s="135">
        <f t="shared" si="240"/>
        <v>0</v>
      </c>
      <c r="V365" s="135">
        <f t="shared" si="241"/>
        <v>0</v>
      </c>
      <c r="W365" s="135">
        <f t="shared" si="242"/>
        <v>0</v>
      </c>
      <c r="X365" s="135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 x14ac:dyDescent="0.2">
      <c r="A366" s="44">
        <f t="shared" si="226"/>
        <v>349</v>
      </c>
      <c r="B366" s="44"/>
      <c r="C366" s="138">
        <v>39100</v>
      </c>
      <c r="E366" s="137" t="s">
        <v>296</v>
      </c>
      <c r="G366" s="43">
        <v>6.4</v>
      </c>
      <c r="H366" s="135" t="str">
        <f t="shared" si="228"/>
        <v>P, S, T &amp; D Plant - Demand</v>
      </c>
      <c r="I366" s="42">
        <f>'DepExp. Class.'!K$102</f>
        <v>0</v>
      </c>
      <c r="J366" s="135">
        <f t="shared" si="229"/>
        <v>0</v>
      </c>
      <c r="K366" s="135">
        <f t="shared" si="230"/>
        <v>0</v>
      </c>
      <c r="L366" s="135">
        <f t="shared" si="231"/>
        <v>0</v>
      </c>
      <c r="M366" s="135">
        <f t="shared" si="232"/>
        <v>0</v>
      </c>
      <c r="N366" s="135">
        <f t="shared" si="233"/>
        <v>0</v>
      </c>
      <c r="O366" s="135">
        <f t="shared" si="234"/>
        <v>0</v>
      </c>
      <c r="P366" s="135">
        <f t="shared" si="235"/>
        <v>0</v>
      </c>
      <c r="Q366" s="135">
        <f t="shared" si="236"/>
        <v>0</v>
      </c>
      <c r="R366" s="135">
        <f t="shared" si="237"/>
        <v>0</v>
      </c>
      <c r="S366" s="135">
        <f t="shared" si="238"/>
        <v>0</v>
      </c>
      <c r="T366" s="135">
        <f t="shared" si="239"/>
        <v>0</v>
      </c>
      <c r="U366" s="135">
        <f t="shared" si="240"/>
        <v>0</v>
      </c>
      <c r="V366" s="135">
        <f t="shared" si="241"/>
        <v>0</v>
      </c>
      <c r="W366" s="135">
        <f t="shared" si="242"/>
        <v>0</v>
      </c>
      <c r="X366" s="135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 x14ac:dyDescent="0.2">
      <c r="A367" s="44">
        <f t="shared" si="226"/>
        <v>350</v>
      </c>
      <c r="B367" s="44"/>
      <c r="C367" s="145">
        <v>39102</v>
      </c>
      <c r="E367" s="137" t="s">
        <v>297</v>
      </c>
      <c r="G367" s="43">
        <v>6.4</v>
      </c>
      <c r="H367" s="135" t="str">
        <f t="shared" si="228"/>
        <v>P, S, T &amp; D Plant - Demand</v>
      </c>
      <c r="I367" s="42">
        <f>'DepExp. Class.'!K$103</f>
        <v>0</v>
      </c>
      <c r="J367" s="135">
        <f t="shared" si="229"/>
        <v>0</v>
      </c>
      <c r="K367" s="135">
        <f t="shared" si="230"/>
        <v>0</v>
      </c>
      <c r="L367" s="135">
        <f t="shared" si="231"/>
        <v>0</v>
      </c>
      <c r="M367" s="135">
        <f t="shared" si="232"/>
        <v>0</v>
      </c>
      <c r="N367" s="135">
        <f t="shared" si="233"/>
        <v>0</v>
      </c>
      <c r="O367" s="135">
        <f t="shared" si="234"/>
        <v>0</v>
      </c>
      <c r="P367" s="135">
        <f t="shared" si="235"/>
        <v>0</v>
      </c>
      <c r="Q367" s="135">
        <f t="shared" si="236"/>
        <v>0</v>
      </c>
      <c r="R367" s="135">
        <f t="shared" si="237"/>
        <v>0</v>
      </c>
      <c r="S367" s="135">
        <f t="shared" si="238"/>
        <v>0</v>
      </c>
      <c r="T367" s="135">
        <f t="shared" si="239"/>
        <v>0</v>
      </c>
      <c r="U367" s="135">
        <f t="shared" si="240"/>
        <v>0</v>
      </c>
      <c r="V367" s="135">
        <f t="shared" si="241"/>
        <v>0</v>
      </c>
      <c r="W367" s="135">
        <f t="shared" si="242"/>
        <v>0</v>
      </c>
      <c r="X367" s="135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 x14ac:dyDescent="0.2">
      <c r="A368" s="44">
        <f t="shared" si="226"/>
        <v>351</v>
      </c>
      <c r="B368" s="44"/>
      <c r="C368" s="138">
        <v>39103</v>
      </c>
      <c r="E368" s="137" t="s">
        <v>298</v>
      </c>
      <c r="G368" s="43">
        <v>6.4</v>
      </c>
      <c r="H368" s="135" t="str">
        <f t="shared" si="228"/>
        <v>P, S, T &amp; D Plant - Demand</v>
      </c>
      <c r="I368" s="42">
        <f>'DepExp. Class.'!K$104</f>
        <v>3121.6072625646639</v>
      </c>
      <c r="J368" s="135">
        <f t="shared" si="229"/>
        <v>1411.3862599956014</v>
      </c>
      <c r="K368" s="135">
        <f t="shared" si="230"/>
        <v>807.05843192847317</v>
      </c>
      <c r="L368" s="135">
        <f t="shared" si="231"/>
        <v>42.449305275708944</v>
      </c>
      <c r="M368" s="135">
        <f t="shared" si="232"/>
        <v>452.14349873587418</v>
      </c>
      <c r="N368" s="135">
        <f t="shared" si="233"/>
        <v>408.56976662900581</v>
      </c>
      <c r="O368" s="135">
        <f t="shared" si="234"/>
        <v>0</v>
      </c>
      <c r="P368" s="135">
        <f t="shared" si="235"/>
        <v>0</v>
      </c>
      <c r="Q368" s="135">
        <f t="shared" si="236"/>
        <v>0</v>
      </c>
      <c r="R368" s="135">
        <f t="shared" si="237"/>
        <v>0</v>
      </c>
      <c r="S368" s="135">
        <f t="shared" si="238"/>
        <v>0</v>
      </c>
      <c r="T368" s="135">
        <f t="shared" si="239"/>
        <v>0</v>
      </c>
      <c r="U368" s="135">
        <f t="shared" si="240"/>
        <v>0</v>
      </c>
      <c r="V368" s="135">
        <f t="shared" si="241"/>
        <v>0</v>
      </c>
      <c r="W368" s="135">
        <f t="shared" si="242"/>
        <v>0</v>
      </c>
      <c r="X368" s="135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 x14ac:dyDescent="0.2">
      <c r="A369" s="44">
        <f t="shared" si="226"/>
        <v>352</v>
      </c>
      <c r="B369" s="44"/>
      <c r="C369" s="138">
        <v>39200</v>
      </c>
      <c r="E369" s="137" t="s">
        <v>299</v>
      </c>
      <c r="G369" s="43">
        <v>6.4</v>
      </c>
      <c r="H369" s="135" t="str">
        <f t="shared" si="228"/>
        <v>P, S, T &amp; D Plant - Demand</v>
      </c>
      <c r="I369" s="42">
        <f>'DepExp. Class.'!K$105</f>
        <v>0</v>
      </c>
      <c r="J369" s="135">
        <f t="shared" si="229"/>
        <v>0</v>
      </c>
      <c r="K369" s="135">
        <f t="shared" si="230"/>
        <v>0</v>
      </c>
      <c r="L369" s="135">
        <f t="shared" si="231"/>
        <v>0</v>
      </c>
      <c r="M369" s="135">
        <f t="shared" si="232"/>
        <v>0</v>
      </c>
      <c r="N369" s="135">
        <f t="shared" si="233"/>
        <v>0</v>
      </c>
      <c r="O369" s="135">
        <f t="shared" si="234"/>
        <v>0</v>
      </c>
      <c r="P369" s="135">
        <f t="shared" si="235"/>
        <v>0</v>
      </c>
      <c r="Q369" s="135">
        <f t="shared" si="236"/>
        <v>0</v>
      </c>
      <c r="R369" s="135">
        <f t="shared" si="237"/>
        <v>0</v>
      </c>
      <c r="S369" s="135">
        <f t="shared" si="238"/>
        <v>0</v>
      </c>
      <c r="T369" s="135">
        <f t="shared" si="239"/>
        <v>0</v>
      </c>
      <c r="U369" s="135">
        <f t="shared" si="240"/>
        <v>0</v>
      </c>
      <c r="V369" s="135">
        <f t="shared" si="241"/>
        <v>0</v>
      </c>
      <c r="W369" s="135">
        <f t="shared" si="242"/>
        <v>0</v>
      </c>
      <c r="X369" s="135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 x14ac:dyDescent="0.2">
      <c r="A370" s="44">
        <f t="shared" si="226"/>
        <v>353</v>
      </c>
      <c r="B370" s="44"/>
      <c r="C370" s="138">
        <v>39201</v>
      </c>
      <c r="E370" s="137" t="s">
        <v>300</v>
      </c>
      <c r="G370" s="43">
        <v>6.4</v>
      </c>
      <c r="H370" s="135" t="str">
        <f t="shared" si="228"/>
        <v>P, S, T &amp; D Plant - Demand</v>
      </c>
      <c r="I370" s="42">
        <f>'DepExp. Class.'!K$106</f>
        <v>0</v>
      </c>
      <c r="J370" s="135">
        <f t="shared" si="229"/>
        <v>0</v>
      </c>
      <c r="K370" s="135">
        <f t="shared" si="230"/>
        <v>0</v>
      </c>
      <c r="L370" s="135">
        <f t="shared" si="231"/>
        <v>0</v>
      </c>
      <c r="M370" s="135">
        <f t="shared" si="232"/>
        <v>0</v>
      </c>
      <c r="N370" s="135">
        <f t="shared" si="233"/>
        <v>0</v>
      </c>
      <c r="O370" s="135">
        <f t="shared" si="234"/>
        <v>0</v>
      </c>
      <c r="P370" s="135">
        <f t="shared" si="235"/>
        <v>0</v>
      </c>
      <c r="Q370" s="135">
        <f t="shared" si="236"/>
        <v>0</v>
      </c>
      <c r="R370" s="135">
        <f t="shared" si="237"/>
        <v>0</v>
      </c>
      <c r="S370" s="135">
        <f t="shared" si="238"/>
        <v>0</v>
      </c>
      <c r="T370" s="135">
        <f t="shared" si="239"/>
        <v>0</v>
      </c>
      <c r="U370" s="135">
        <f t="shared" si="240"/>
        <v>0</v>
      </c>
      <c r="V370" s="135">
        <f t="shared" si="241"/>
        <v>0</v>
      </c>
      <c r="W370" s="135">
        <f t="shared" si="242"/>
        <v>0</v>
      </c>
      <c r="X370" s="135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 x14ac:dyDescent="0.2">
      <c r="A371" s="44">
        <f t="shared" si="226"/>
        <v>354</v>
      </c>
      <c r="B371" s="44"/>
      <c r="C371" s="138">
        <v>39202</v>
      </c>
      <c r="E371" s="137" t="s">
        <v>186</v>
      </c>
      <c r="G371" s="43">
        <v>6.4</v>
      </c>
      <c r="H371" s="135" t="str">
        <f t="shared" si="228"/>
        <v>P, S, T &amp; D Plant - Demand</v>
      </c>
      <c r="I371" s="42">
        <f>'DepExp. Class.'!K$107</f>
        <v>0</v>
      </c>
      <c r="J371" s="135">
        <f t="shared" si="229"/>
        <v>0</v>
      </c>
      <c r="K371" s="135">
        <f t="shared" si="230"/>
        <v>0</v>
      </c>
      <c r="L371" s="135">
        <f t="shared" si="231"/>
        <v>0</v>
      </c>
      <c r="M371" s="135">
        <f t="shared" si="232"/>
        <v>0</v>
      </c>
      <c r="N371" s="135">
        <f t="shared" si="233"/>
        <v>0</v>
      </c>
      <c r="O371" s="135">
        <f t="shared" si="234"/>
        <v>0</v>
      </c>
      <c r="P371" s="135">
        <f t="shared" si="235"/>
        <v>0</v>
      </c>
      <c r="Q371" s="135">
        <f t="shared" si="236"/>
        <v>0</v>
      </c>
      <c r="R371" s="135">
        <f t="shared" si="237"/>
        <v>0</v>
      </c>
      <c r="S371" s="135">
        <f t="shared" si="238"/>
        <v>0</v>
      </c>
      <c r="T371" s="135">
        <f t="shared" si="239"/>
        <v>0</v>
      </c>
      <c r="U371" s="135">
        <f t="shared" si="240"/>
        <v>0</v>
      </c>
      <c r="V371" s="135">
        <f t="shared" si="241"/>
        <v>0</v>
      </c>
      <c r="W371" s="135">
        <f t="shared" si="242"/>
        <v>0</v>
      </c>
      <c r="X371" s="135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 x14ac:dyDescent="0.2">
      <c r="A372" s="44">
        <f t="shared" si="226"/>
        <v>355</v>
      </c>
      <c r="B372" s="44"/>
      <c r="C372" s="138">
        <v>39300</v>
      </c>
      <c r="E372" s="137" t="s">
        <v>301</v>
      </c>
      <c r="G372" s="43">
        <v>6.4</v>
      </c>
      <c r="H372" s="135" t="str">
        <f t="shared" si="228"/>
        <v>P, S, T &amp; D Plant - Demand</v>
      </c>
      <c r="I372" s="42">
        <f>'DepExp. Class.'!K$108</f>
        <v>70265.35085606348</v>
      </c>
      <c r="J372" s="135">
        <f t="shared" si="229"/>
        <v>31769.387501533543</v>
      </c>
      <c r="K372" s="135">
        <f t="shared" si="230"/>
        <v>18166.360823432984</v>
      </c>
      <c r="L372" s="135">
        <f t="shared" si="231"/>
        <v>955.50627542533425</v>
      </c>
      <c r="M372" s="135">
        <f t="shared" si="232"/>
        <v>10177.456324170176</v>
      </c>
      <c r="N372" s="135">
        <f t="shared" si="233"/>
        <v>9196.6399315014351</v>
      </c>
      <c r="O372" s="135">
        <f t="shared" si="234"/>
        <v>0</v>
      </c>
      <c r="P372" s="135">
        <f t="shared" si="235"/>
        <v>0</v>
      </c>
      <c r="Q372" s="135">
        <f t="shared" si="236"/>
        <v>0</v>
      </c>
      <c r="R372" s="135">
        <f t="shared" si="237"/>
        <v>0</v>
      </c>
      <c r="S372" s="135">
        <f t="shared" si="238"/>
        <v>0</v>
      </c>
      <c r="T372" s="135">
        <f t="shared" si="239"/>
        <v>0</v>
      </c>
      <c r="U372" s="135">
        <f t="shared" si="240"/>
        <v>0</v>
      </c>
      <c r="V372" s="135">
        <f t="shared" si="241"/>
        <v>0</v>
      </c>
      <c r="W372" s="135">
        <f t="shared" si="242"/>
        <v>0</v>
      </c>
      <c r="X372" s="135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 x14ac:dyDescent="0.2">
      <c r="A373" s="44">
        <f t="shared" si="226"/>
        <v>356</v>
      </c>
      <c r="B373" s="44"/>
      <c r="C373" s="138">
        <v>39400</v>
      </c>
      <c r="E373" s="137" t="s">
        <v>302</v>
      </c>
      <c r="G373" s="43">
        <v>6.4</v>
      </c>
      <c r="H373" s="135" t="str">
        <f t="shared" si="228"/>
        <v>P, S, T &amp; D Plant - Demand</v>
      </c>
      <c r="I373" s="42">
        <f>'DepExp. Class.'!K$109</f>
        <v>0</v>
      </c>
      <c r="J373" s="135">
        <f t="shared" si="229"/>
        <v>0</v>
      </c>
      <c r="K373" s="135">
        <f t="shared" si="230"/>
        <v>0</v>
      </c>
      <c r="L373" s="135">
        <f t="shared" si="231"/>
        <v>0</v>
      </c>
      <c r="M373" s="135">
        <f t="shared" si="232"/>
        <v>0</v>
      </c>
      <c r="N373" s="135">
        <f t="shared" si="233"/>
        <v>0</v>
      </c>
      <c r="O373" s="135">
        <f t="shared" si="234"/>
        <v>0</v>
      </c>
      <c r="P373" s="135">
        <f t="shared" si="235"/>
        <v>0</v>
      </c>
      <c r="Q373" s="135">
        <f t="shared" si="236"/>
        <v>0</v>
      </c>
      <c r="R373" s="135">
        <f t="shared" si="237"/>
        <v>0</v>
      </c>
      <c r="S373" s="135">
        <f t="shared" si="238"/>
        <v>0</v>
      </c>
      <c r="T373" s="135">
        <f t="shared" si="239"/>
        <v>0</v>
      </c>
      <c r="U373" s="135">
        <f t="shared" si="240"/>
        <v>0</v>
      </c>
      <c r="V373" s="135">
        <f t="shared" si="241"/>
        <v>0</v>
      </c>
      <c r="W373" s="135">
        <f t="shared" si="242"/>
        <v>0</v>
      </c>
      <c r="X373" s="135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 x14ac:dyDescent="0.2">
      <c r="A374" s="44">
        <f t="shared" si="226"/>
        <v>357</v>
      </c>
      <c r="B374" s="44"/>
      <c r="C374" s="138">
        <v>39600</v>
      </c>
      <c r="E374" s="137" t="s">
        <v>303</v>
      </c>
      <c r="G374" s="43">
        <v>6.4</v>
      </c>
      <c r="H374" s="135" t="str">
        <f t="shared" si="228"/>
        <v>P, S, T &amp; D Plant - Demand</v>
      </c>
      <c r="I374" s="42">
        <f>'DepExp. Class.'!K$110</f>
        <v>0</v>
      </c>
      <c r="J374" s="135">
        <f t="shared" si="229"/>
        <v>0</v>
      </c>
      <c r="K374" s="135">
        <f t="shared" si="230"/>
        <v>0</v>
      </c>
      <c r="L374" s="135">
        <f t="shared" si="231"/>
        <v>0</v>
      </c>
      <c r="M374" s="135">
        <f t="shared" si="232"/>
        <v>0</v>
      </c>
      <c r="N374" s="135">
        <f t="shared" si="233"/>
        <v>0</v>
      </c>
      <c r="O374" s="135">
        <f t="shared" si="234"/>
        <v>0</v>
      </c>
      <c r="P374" s="135">
        <f t="shared" si="235"/>
        <v>0</v>
      </c>
      <c r="Q374" s="135">
        <f t="shared" si="236"/>
        <v>0</v>
      </c>
      <c r="R374" s="135">
        <f t="shared" si="237"/>
        <v>0</v>
      </c>
      <c r="S374" s="135">
        <f t="shared" si="238"/>
        <v>0</v>
      </c>
      <c r="T374" s="135">
        <f t="shared" si="239"/>
        <v>0</v>
      </c>
      <c r="U374" s="135">
        <f t="shared" si="240"/>
        <v>0</v>
      </c>
      <c r="V374" s="135">
        <f t="shared" si="241"/>
        <v>0</v>
      </c>
      <c r="W374" s="135">
        <f t="shared" si="242"/>
        <v>0</v>
      </c>
      <c r="X374" s="135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 x14ac:dyDescent="0.2">
      <c r="A375" s="44">
        <f t="shared" si="226"/>
        <v>358</v>
      </c>
      <c r="B375" s="44"/>
      <c r="C375" s="136">
        <v>39603</v>
      </c>
      <c r="E375" s="137" t="s">
        <v>304</v>
      </c>
      <c r="G375" s="43">
        <v>6.4</v>
      </c>
      <c r="H375" s="135" t="str">
        <f t="shared" si="228"/>
        <v>P, S, T &amp; D Plant - Demand</v>
      </c>
      <c r="I375" s="42">
        <f>'DepExp. Class.'!K$111</f>
        <v>0</v>
      </c>
      <c r="J375" s="135">
        <f t="shared" si="229"/>
        <v>0</v>
      </c>
      <c r="K375" s="135">
        <f t="shared" si="230"/>
        <v>0</v>
      </c>
      <c r="L375" s="135">
        <f t="shared" si="231"/>
        <v>0</v>
      </c>
      <c r="M375" s="135">
        <f t="shared" si="232"/>
        <v>0</v>
      </c>
      <c r="N375" s="135">
        <f t="shared" si="233"/>
        <v>0</v>
      </c>
      <c r="O375" s="135">
        <f t="shared" si="234"/>
        <v>0</v>
      </c>
      <c r="P375" s="135">
        <f t="shared" si="235"/>
        <v>0</v>
      </c>
      <c r="Q375" s="135">
        <f t="shared" si="236"/>
        <v>0</v>
      </c>
      <c r="R375" s="135">
        <f t="shared" si="237"/>
        <v>0</v>
      </c>
      <c r="S375" s="135">
        <f t="shared" si="238"/>
        <v>0</v>
      </c>
      <c r="T375" s="135">
        <f t="shared" si="239"/>
        <v>0</v>
      </c>
      <c r="U375" s="135">
        <f t="shared" si="240"/>
        <v>0</v>
      </c>
      <c r="V375" s="135">
        <f t="shared" si="241"/>
        <v>0</v>
      </c>
      <c r="W375" s="135">
        <f t="shared" si="242"/>
        <v>0</v>
      </c>
      <c r="X375" s="135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 x14ac:dyDescent="0.2">
      <c r="A376" s="44">
        <f t="shared" si="226"/>
        <v>359</v>
      </c>
      <c r="B376" s="44"/>
      <c r="C376" s="136">
        <v>39604</v>
      </c>
      <c r="E376" s="140" t="s">
        <v>305</v>
      </c>
      <c r="G376" s="43">
        <v>6.4</v>
      </c>
      <c r="H376" s="135" t="str">
        <f t="shared" si="228"/>
        <v>P, S, T &amp; D Plant - Demand</v>
      </c>
      <c r="I376" s="42">
        <f>'DepExp. Class.'!K$112</f>
        <v>0</v>
      </c>
      <c r="J376" s="135">
        <f t="shared" si="229"/>
        <v>0</v>
      </c>
      <c r="K376" s="135">
        <f t="shared" si="230"/>
        <v>0</v>
      </c>
      <c r="L376" s="135">
        <f t="shared" si="231"/>
        <v>0</v>
      </c>
      <c r="M376" s="135">
        <f t="shared" si="232"/>
        <v>0</v>
      </c>
      <c r="N376" s="135">
        <f t="shared" si="233"/>
        <v>0</v>
      </c>
      <c r="O376" s="135">
        <f t="shared" si="234"/>
        <v>0</v>
      </c>
      <c r="P376" s="135">
        <f t="shared" si="235"/>
        <v>0</v>
      </c>
      <c r="Q376" s="135">
        <f t="shared" si="236"/>
        <v>0</v>
      </c>
      <c r="R376" s="135">
        <f t="shared" si="237"/>
        <v>0</v>
      </c>
      <c r="S376" s="135">
        <f t="shared" si="238"/>
        <v>0</v>
      </c>
      <c r="T376" s="135">
        <f t="shared" si="239"/>
        <v>0</v>
      </c>
      <c r="U376" s="135">
        <f t="shared" si="240"/>
        <v>0</v>
      </c>
      <c r="V376" s="135">
        <f t="shared" si="241"/>
        <v>0</v>
      </c>
      <c r="W376" s="135">
        <f t="shared" si="242"/>
        <v>0</v>
      </c>
      <c r="X376" s="135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 x14ac:dyDescent="0.2">
      <c r="A377" s="44">
        <f t="shared" si="226"/>
        <v>360</v>
      </c>
      <c r="B377" s="44"/>
      <c r="C377" s="136">
        <v>39605</v>
      </c>
      <c r="E377" s="137" t="s">
        <v>306</v>
      </c>
      <c r="G377" s="43">
        <v>6.4</v>
      </c>
      <c r="H377" s="135" t="str">
        <f t="shared" si="228"/>
        <v>P, S, T &amp; D Plant - Demand</v>
      </c>
      <c r="I377" s="42">
        <f>'DepExp. Class.'!K$113</f>
        <v>21026.413160238895</v>
      </c>
      <c r="J377" s="135">
        <f t="shared" si="229"/>
        <v>9506.7662698126242</v>
      </c>
      <c r="K377" s="135">
        <f t="shared" si="230"/>
        <v>5436.1559949218927</v>
      </c>
      <c r="L377" s="135">
        <f t="shared" si="231"/>
        <v>285.92854770553498</v>
      </c>
      <c r="M377" s="135">
        <f t="shared" si="232"/>
        <v>3045.5323852385186</v>
      </c>
      <c r="N377" s="135">
        <f t="shared" si="233"/>
        <v>2752.0299625603225</v>
      </c>
      <c r="O377" s="135">
        <f t="shared" si="234"/>
        <v>0</v>
      </c>
      <c r="P377" s="135">
        <f t="shared" si="235"/>
        <v>0</v>
      </c>
      <c r="Q377" s="135">
        <f t="shared" si="236"/>
        <v>0</v>
      </c>
      <c r="R377" s="135">
        <f t="shared" si="237"/>
        <v>0</v>
      </c>
      <c r="S377" s="135">
        <f t="shared" si="238"/>
        <v>0</v>
      </c>
      <c r="T377" s="135">
        <f t="shared" si="239"/>
        <v>0</v>
      </c>
      <c r="U377" s="135">
        <f t="shared" si="240"/>
        <v>0</v>
      </c>
      <c r="V377" s="135">
        <f t="shared" si="241"/>
        <v>0</v>
      </c>
      <c r="W377" s="135">
        <f t="shared" si="242"/>
        <v>0</v>
      </c>
      <c r="X377" s="135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 x14ac:dyDescent="0.2">
      <c r="A378" s="44">
        <f t="shared" si="226"/>
        <v>361</v>
      </c>
      <c r="B378" s="44"/>
      <c r="C378" s="136">
        <v>39700</v>
      </c>
      <c r="E378" s="137" t="s">
        <v>307</v>
      </c>
      <c r="G378" s="43">
        <v>6.4</v>
      </c>
      <c r="H378" s="135" t="str">
        <f t="shared" si="228"/>
        <v>P, S, T &amp; D Plant - Demand</v>
      </c>
      <c r="I378" s="42">
        <f>'DepExp. Class.'!K$114</f>
        <v>0</v>
      </c>
      <c r="J378" s="135">
        <f t="shared" si="229"/>
        <v>0</v>
      </c>
      <c r="K378" s="135">
        <f t="shared" si="230"/>
        <v>0</v>
      </c>
      <c r="L378" s="135">
        <f t="shared" si="231"/>
        <v>0</v>
      </c>
      <c r="M378" s="135">
        <f t="shared" si="232"/>
        <v>0</v>
      </c>
      <c r="N378" s="135">
        <f t="shared" si="233"/>
        <v>0</v>
      </c>
      <c r="O378" s="135">
        <f t="shared" si="234"/>
        <v>0</v>
      </c>
      <c r="P378" s="135">
        <f t="shared" si="235"/>
        <v>0</v>
      </c>
      <c r="Q378" s="135">
        <f t="shared" si="236"/>
        <v>0</v>
      </c>
      <c r="R378" s="135">
        <f t="shared" si="237"/>
        <v>0</v>
      </c>
      <c r="S378" s="135">
        <f t="shared" si="238"/>
        <v>0</v>
      </c>
      <c r="T378" s="135">
        <f t="shared" si="239"/>
        <v>0</v>
      </c>
      <c r="U378" s="135">
        <f t="shared" si="240"/>
        <v>0</v>
      </c>
      <c r="V378" s="135">
        <f t="shared" si="241"/>
        <v>0</v>
      </c>
      <c r="W378" s="135">
        <f t="shared" si="242"/>
        <v>0</v>
      </c>
      <c r="X378" s="135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 x14ac:dyDescent="0.2">
      <c r="A379" s="44">
        <f t="shared" si="226"/>
        <v>362</v>
      </c>
      <c r="B379" s="44"/>
      <c r="C379" s="136">
        <v>39701</v>
      </c>
      <c r="E379" s="137" t="s">
        <v>308</v>
      </c>
      <c r="G379" s="43">
        <v>6.4</v>
      </c>
      <c r="H379" s="135" t="str">
        <f t="shared" si="228"/>
        <v>P, S, T &amp; D Plant - Demand</v>
      </c>
      <c r="I379" s="42">
        <f>'DepExp. Class.'!K$115</f>
        <v>0</v>
      </c>
      <c r="J379" s="135">
        <f t="shared" si="229"/>
        <v>0</v>
      </c>
      <c r="K379" s="135">
        <f t="shared" si="230"/>
        <v>0</v>
      </c>
      <c r="L379" s="135">
        <f t="shared" si="231"/>
        <v>0</v>
      </c>
      <c r="M379" s="135">
        <f t="shared" si="232"/>
        <v>0</v>
      </c>
      <c r="N379" s="135">
        <f t="shared" si="233"/>
        <v>0</v>
      </c>
      <c r="O379" s="135">
        <f t="shared" si="234"/>
        <v>0</v>
      </c>
      <c r="P379" s="135">
        <f t="shared" si="235"/>
        <v>0</v>
      </c>
      <c r="Q379" s="135">
        <f t="shared" si="236"/>
        <v>0</v>
      </c>
      <c r="R379" s="135">
        <f t="shared" si="237"/>
        <v>0</v>
      </c>
      <c r="S379" s="135">
        <f t="shared" si="238"/>
        <v>0</v>
      </c>
      <c r="T379" s="135">
        <f t="shared" si="239"/>
        <v>0</v>
      </c>
      <c r="U379" s="135">
        <f t="shared" si="240"/>
        <v>0</v>
      </c>
      <c r="V379" s="135">
        <f t="shared" si="241"/>
        <v>0</v>
      </c>
      <c r="W379" s="135">
        <f t="shared" si="242"/>
        <v>0</v>
      </c>
      <c r="X379" s="135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 x14ac:dyDescent="0.2">
      <c r="A380" s="44">
        <f t="shared" si="226"/>
        <v>363</v>
      </c>
      <c r="B380" s="44"/>
      <c r="C380" s="136">
        <v>39702</v>
      </c>
      <c r="E380" s="137" t="s">
        <v>309</v>
      </c>
      <c r="G380" s="43">
        <v>6.4</v>
      </c>
      <c r="H380" s="135" t="str">
        <f t="shared" si="228"/>
        <v>P, S, T &amp; D Plant - Demand</v>
      </c>
      <c r="I380" s="42">
        <f>'DepExp. Class.'!K$116</f>
        <v>0</v>
      </c>
      <c r="J380" s="135">
        <f t="shared" si="229"/>
        <v>0</v>
      </c>
      <c r="K380" s="135">
        <f t="shared" si="230"/>
        <v>0</v>
      </c>
      <c r="L380" s="135">
        <f t="shared" si="231"/>
        <v>0</v>
      </c>
      <c r="M380" s="135">
        <f t="shared" si="232"/>
        <v>0</v>
      </c>
      <c r="N380" s="135">
        <f t="shared" si="233"/>
        <v>0</v>
      </c>
      <c r="O380" s="135">
        <f t="shared" si="234"/>
        <v>0</v>
      </c>
      <c r="P380" s="135">
        <f t="shared" si="235"/>
        <v>0</v>
      </c>
      <c r="Q380" s="135">
        <f t="shared" si="236"/>
        <v>0</v>
      </c>
      <c r="R380" s="135">
        <f t="shared" si="237"/>
        <v>0</v>
      </c>
      <c r="S380" s="135">
        <f t="shared" si="238"/>
        <v>0</v>
      </c>
      <c r="T380" s="135">
        <f t="shared" si="239"/>
        <v>0</v>
      </c>
      <c r="U380" s="135">
        <f t="shared" si="240"/>
        <v>0</v>
      </c>
      <c r="V380" s="135">
        <f t="shared" si="241"/>
        <v>0</v>
      </c>
      <c r="W380" s="135">
        <f t="shared" si="242"/>
        <v>0</v>
      </c>
      <c r="X380" s="135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 x14ac:dyDescent="0.2">
      <c r="A381" s="44">
        <f t="shared" si="226"/>
        <v>364</v>
      </c>
      <c r="B381" s="44"/>
      <c r="C381" s="136">
        <v>39705</v>
      </c>
      <c r="E381" s="137" t="s">
        <v>310</v>
      </c>
      <c r="G381" s="43">
        <v>6.4</v>
      </c>
      <c r="H381" s="135" t="str">
        <f t="shared" si="228"/>
        <v>P, S, T &amp; D Plant - Demand</v>
      </c>
      <c r="I381" s="42">
        <f>'DepExp. Class.'!K$117</f>
        <v>117007.11995619128</v>
      </c>
      <c r="J381" s="135">
        <f t="shared" si="229"/>
        <v>52902.952721908783</v>
      </c>
      <c r="K381" s="135">
        <f t="shared" si="230"/>
        <v>30250.949210928917</v>
      </c>
      <c r="L381" s="135">
        <f t="shared" si="231"/>
        <v>1591.1261528688128</v>
      </c>
      <c r="M381" s="135">
        <f t="shared" si="232"/>
        <v>16947.682441812151</v>
      </c>
      <c r="N381" s="135">
        <f t="shared" si="233"/>
        <v>15314.409428672603</v>
      </c>
      <c r="O381" s="135">
        <f t="shared" si="234"/>
        <v>0</v>
      </c>
      <c r="P381" s="135">
        <f t="shared" si="235"/>
        <v>0</v>
      </c>
      <c r="Q381" s="135">
        <f t="shared" si="236"/>
        <v>0</v>
      </c>
      <c r="R381" s="135">
        <f t="shared" si="237"/>
        <v>0</v>
      </c>
      <c r="S381" s="135">
        <f t="shared" si="238"/>
        <v>0</v>
      </c>
      <c r="T381" s="135">
        <f t="shared" si="239"/>
        <v>0</v>
      </c>
      <c r="U381" s="135">
        <f t="shared" si="240"/>
        <v>0</v>
      </c>
      <c r="V381" s="135">
        <f t="shared" si="241"/>
        <v>0</v>
      </c>
      <c r="W381" s="135">
        <f t="shared" si="242"/>
        <v>0</v>
      </c>
      <c r="X381" s="135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 x14ac:dyDescent="0.2">
      <c r="A382" s="44">
        <f t="shared" si="226"/>
        <v>365</v>
      </c>
      <c r="B382" s="44"/>
      <c r="C382" s="136">
        <v>39800</v>
      </c>
      <c r="E382" s="137" t="s">
        <v>311</v>
      </c>
      <c r="G382" s="43">
        <v>6.4</v>
      </c>
      <c r="H382" s="135" t="str">
        <f t="shared" si="228"/>
        <v>P, S, T &amp; D Plant - Demand</v>
      </c>
      <c r="I382" s="42">
        <f>'DepExp. Class.'!K$118</f>
        <v>0</v>
      </c>
      <c r="J382" s="135">
        <f t="shared" si="229"/>
        <v>0</v>
      </c>
      <c r="K382" s="135">
        <f t="shared" si="230"/>
        <v>0</v>
      </c>
      <c r="L382" s="135">
        <f t="shared" si="231"/>
        <v>0</v>
      </c>
      <c r="M382" s="135">
        <f t="shared" si="232"/>
        <v>0</v>
      </c>
      <c r="N382" s="135">
        <f t="shared" si="233"/>
        <v>0</v>
      </c>
      <c r="O382" s="135">
        <f t="shared" si="234"/>
        <v>0</v>
      </c>
      <c r="P382" s="135">
        <f t="shared" si="235"/>
        <v>0</v>
      </c>
      <c r="Q382" s="135">
        <f t="shared" si="236"/>
        <v>0</v>
      </c>
      <c r="R382" s="135">
        <f t="shared" si="237"/>
        <v>0</v>
      </c>
      <c r="S382" s="135">
        <f t="shared" si="238"/>
        <v>0</v>
      </c>
      <c r="T382" s="135">
        <f t="shared" si="239"/>
        <v>0</v>
      </c>
      <c r="U382" s="135">
        <f t="shared" si="240"/>
        <v>0</v>
      </c>
      <c r="V382" s="135">
        <f t="shared" si="241"/>
        <v>0</v>
      </c>
      <c r="W382" s="135">
        <f t="shared" si="242"/>
        <v>0</v>
      </c>
      <c r="X382" s="135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 x14ac:dyDescent="0.2">
      <c r="A383" s="44">
        <f t="shared" si="226"/>
        <v>366</v>
      </c>
      <c r="B383" s="44"/>
      <c r="C383" s="136">
        <v>39900</v>
      </c>
      <c r="E383" s="137" t="s">
        <v>312</v>
      </c>
      <c r="G383" s="43">
        <v>6.4</v>
      </c>
      <c r="H383" s="135" t="str">
        <f t="shared" si="228"/>
        <v>P, S, T &amp; D Plant - Demand</v>
      </c>
      <c r="I383" s="42">
        <f>'DepExp. Class.'!K$119</f>
        <v>1236.462009436679</v>
      </c>
      <c r="J383" s="135">
        <f t="shared" si="229"/>
        <v>559.04710116919466</v>
      </c>
      <c r="K383" s="135">
        <f t="shared" si="230"/>
        <v>319.67413147778188</v>
      </c>
      <c r="L383" s="135">
        <f t="shared" si="231"/>
        <v>16.81407969856901</v>
      </c>
      <c r="M383" s="135">
        <f t="shared" si="232"/>
        <v>179.09307993516646</v>
      </c>
      <c r="N383" s="135">
        <f t="shared" si="233"/>
        <v>161.83361715596686</v>
      </c>
      <c r="O383" s="135">
        <f t="shared" si="234"/>
        <v>0</v>
      </c>
      <c r="P383" s="135">
        <f t="shared" si="235"/>
        <v>0</v>
      </c>
      <c r="Q383" s="135">
        <f t="shared" si="236"/>
        <v>0</v>
      </c>
      <c r="R383" s="135">
        <f t="shared" si="237"/>
        <v>0</v>
      </c>
      <c r="S383" s="135">
        <f t="shared" si="238"/>
        <v>0</v>
      </c>
      <c r="T383" s="135">
        <f t="shared" si="239"/>
        <v>0</v>
      </c>
      <c r="U383" s="135">
        <f t="shared" si="240"/>
        <v>0</v>
      </c>
      <c r="V383" s="135">
        <f t="shared" si="241"/>
        <v>0</v>
      </c>
      <c r="W383" s="135">
        <f t="shared" si="242"/>
        <v>0</v>
      </c>
      <c r="X383" s="135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 x14ac:dyDescent="0.2">
      <c r="A384" s="44">
        <f t="shared" si="226"/>
        <v>367</v>
      </c>
      <c r="B384" s="44"/>
      <c r="C384" s="136">
        <v>39901</v>
      </c>
      <c r="E384" s="137" t="s">
        <v>313</v>
      </c>
      <c r="G384" s="43">
        <v>6.4</v>
      </c>
      <c r="H384" s="135" t="str">
        <f t="shared" si="228"/>
        <v>P, S, T &amp; D Plant - Demand</v>
      </c>
      <c r="I384" s="42">
        <f>'DepExp. Class.'!K$120</f>
        <v>0</v>
      </c>
      <c r="J384" s="135">
        <f t="shared" si="229"/>
        <v>0</v>
      </c>
      <c r="K384" s="135">
        <f t="shared" si="230"/>
        <v>0</v>
      </c>
      <c r="L384" s="135">
        <f t="shared" si="231"/>
        <v>0</v>
      </c>
      <c r="M384" s="135">
        <f t="shared" si="232"/>
        <v>0</v>
      </c>
      <c r="N384" s="135">
        <f t="shared" si="233"/>
        <v>0</v>
      </c>
      <c r="O384" s="135">
        <f t="shared" si="234"/>
        <v>0</v>
      </c>
      <c r="P384" s="135">
        <f t="shared" si="235"/>
        <v>0</v>
      </c>
      <c r="Q384" s="135">
        <f t="shared" si="236"/>
        <v>0</v>
      </c>
      <c r="R384" s="135">
        <f t="shared" si="237"/>
        <v>0</v>
      </c>
      <c r="S384" s="135">
        <f t="shared" si="238"/>
        <v>0</v>
      </c>
      <c r="T384" s="135">
        <f t="shared" si="239"/>
        <v>0</v>
      </c>
      <c r="U384" s="135">
        <f t="shared" si="240"/>
        <v>0</v>
      </c>
      <c r="V384" s="135">
        <f t="shared" si="241"/>
        <v>0</v>
      </c>
      <c r="W384" s="135">
        <f t="shared" si="242"/>
        <v>0</v>
      </c>
      <c r="X384" s="135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 x14ac:dyDescent="0.2">
      <c r="A385" s="44">
        <f t="shared" si="226"/>
        <v>368</v>
      </c>
      <c r="B385" s="44"/>
      <c r="C385" s="136">
        <v>39902</v>
      </c>
      <c r="E385" s="137" t="s">
        <v>314</v>
      </c>
      <c r="G385" s="43">
        <v>6.4</v>
      </c>
      <c r="H385" s="135" t="str">
        <f t="shared" si="228"/>
        <v>P, S, T &amp; D Plant - Demand</v>
      </c>
      <c r="I385" s="42">
        <f>'DepExp. Class.'!K$121</f>
        <v>8093.5001539294508</v>
      </c>
      <c r="J385" s="135">
        <f t="shared" si="229"/>
        <v>3659.3504408825947</v>
      </c>
      <c r="K385" s="135">
        <f t="shared" si="230"/>
        <v>2092.4885783603122</v>
      </c>
      <c r="L385" s="135">
        <f t="shared" si="231"/>
        <v>110.05979608750724</v>
      </c>
      <c r="M385" s="135">
        <f t="shared" si="232"/>
        <v>1172.2882376979328</v>
      </c>
      <c r="N385" s="135">
        <f t="shared" si="233"/>
        <v>1059.3131009011031</v>
      </c>
      <c r="O385" s="135">
        <f t="shared" si="234"/>
        <v>0</v>
      </c>
      <c r="P385" s="135">
        <f t="shared" si="235"/>
        <v>0</v>
      </c>
      <c r="Q385" s="135">
        <f t="shared" si="236"/>
        <v>0</v>
      </c>
      <c r="R385" s="135">
        <f t="shared" si="237"/>
        <v>0</v>
      </c>
      <c r="S385" s="135">
        <f t="shared" si="238"/>
        <v>0</v>
      </c>
      <c r="T385" s="135">
        <f t="shared" si="239"/>
        <v>0</v>
      </c>
      <c r="U385" s="135">
        <f t="shared" si="240"/>
        <v>0</v>
      </c>
      <c r="V385" s="135">
        <f t="shared" si="241"/>
        <v>0</v>
      </c>
      <c r="W385" s="135">
        <f t="shared" si="242"/>
        <v>0</v>
      </c>
      <c r="X385" s="135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 x14ac:dyDescent="0.2">
      <c r="A386" s="44">
        <f t="shared" si="226"/>
        <v>369</v>
      </c>
      <c r="B386" s="44"/>
      <c r="C386" s="136">
        <v>39903</v>
      </c>
      <c r="E386" s="137" t="s">
        <v>315</v>
      </c>
      <c r="G386" s="43">
        <v>6.4</v>
      </c>
      <c r="H386" s="135" t="str">
        <f t="shared" si="228"/>
        <v>P, S, T &amp; D Plant - Demand</v>
      </c>
      <c r="I386" s="42">
        <f>'DepExp. Class.'!K$122</f>
        <v>0</v>
      </c>
      <c r="J386" s="135">
        <f t="shared" si="229"/>
        <v>0</v>
      </c>
      <c r="K386" s="135">
        <f t="shared" si="230"/>
        <v>0</v>
      </c>
      <c r="L386" s="135">
        <f t="shared" si="231"/>
        <v>0</v>
      </c>
      <c r="M386" s="135">
        <f t="shared" si="232"/>
        <v>0</v>
      </c>
      <c r="N386" s="135">
        <f t="shared" si="233"/>
        <v>0</v>
      </c>
      <c r="O386" s="135">
        <f t="shared" si="234"/>
        <v>0</v>
      </c>
      <c r="P386" s="135">
        <f t="shared" si="235"/>
        <v>0</v>
      </c>
      <c r="Q386" s="135">
        <f t="shared" si="236"/>
        <v>0</v>
      </c>
      <c r="R386" s="135">
        <f t="shared" si="237"/>
        <v>0</v>
      </c>
      <c r="S386" s="135">
        <f t="shared" si="238"/>
        <v>0</v>
      </c>
      <c r="T386" s="135">
        <f t="shared" si="239"/>
        <v>0</v>
      </c>
      <c r="U386" s="135">
        <f t="shared" si="240"/>
        <v>0</v>
      </c>
      <c r="V386" s="135">
        <f t="shared" si="241"/>
        <v>0</v>
      </c>
      <c r="W386" s="135">
        <f t="shared" si="242"/>
        <v>0</v>
      </c>
      <c r="X386" s="135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 x14ac:dyDescent="0.2">
      <c r="A387" s="44">
        <f t="shared" si="226"/>
        <v>370</v>
      </c>
      <c r="B387" s="44"/>
      <c r="C387" s="136">
        <v>39904</v>
      </c>
      <c r="E387" s="137" t="s">
        <v>316</v>
      </c>
      <c r="G387" s="43">
        <v>6.4</v>
      </c>
      <c r="H387" s="135" t="str">
        <f t="shared" si="228"/>
        <v>P, S, T &amp; D Plant - Demand</v>
      </c>
      <c r="I387" s="42">
        <f>'DepExp. Class.'!K$123</f>
        <v>0</v>
      </c>
      <c r="J387" s="135">
        <f t="shared" si="229"/>
        <v>0</v>
      </c>
      <c r="K387" s="135">
        <f t="shared" si="230"/>
        <v>0</v>
      </c>
      <c r="L387" s="135">
        <f t="shared" si="231"/>
        <v>0</v>
      </c>
      <c r="M387" s="135">
        <f t="shared" si="232"/>
        <v>0</v>
      </c>
      <c r="N387" s="135">
        <f t="shared" si="233"/>
        <v>0</v>
      </c>
      <c r="O387" s="135">
        <f t="shared" si="234"/>
        <v>0</v>
      </c>
      <c r="P387" s="135">
        <f t="shared" si="235"/>
        <v>0</v>
      </c>
      <c r="Q387" s="135">
        <f t="shared" si="236"/>
        <v>0</v>
      </c>
      <c r="R387" s="135">
        <f t="shared" si="237"/>
        <v>0</v>
      </c>
      <c r="S387" s="135">
        <f t="shared" si="238"/>
        <v>0</v>
      </c>
      <c r="T387" s="135">
        <f t="shared" si="239"/>
        <v>0</v>
      </c>
      <c r="U387" s="135">
        <f t="shared" si="240"/>
        <v>0</v>
      </c>
      <c r="V387" s="135">
        <f t="shared" si="241"/>
        <v>0</v>
      </c>
      <c r="W387" s="135">
        <f t="shared" si="242"/>
        <v>0</v>
      </c>
      <c r="X387" s="135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 x14ac:dyDescent="0.2">
      <c r="A388" s="44">
        <f t="shared" si="226"/>
        <v>371</v>
      </c>
      <c r="B388" s="44"/>
      <c r="C388" s="136">
        <v>39905</v>
      </c>
      <c r="E388" s="137" t="s">
        <v>317</v>
      </c>
      <c r="G388" s="43">
        <v>6.4</v>
      </c>
      <c r="H388" s="135" t="str">
        <f t="shared" si="228"/>
        <v>P, S, T &amp; D Plant - Demand</v>
      </c>
      <c r="I388" s="42">
        <f>'DepExp. Class.'!K$124</f>
        <v>53727.040440598961</v>
      </c>
      <c r="J388" s="135">
        <f t="shared" si="229"/>
        <v>24291.847208796207</v>
      </c>
      <c r="K388" s="135">
        <f t="shared" si="230"/>
        <v>13890.556166416289</v>
      </c>
      <c r="L388" s="135">
        <f t="shared" si="231"/>
        <v>730.60937824368648</v>
      </c>
      <c r="M388" s="135">
        <f t="shared" si="232"/>
        <v>7781.9949783106331</v>
      </c>
      <c r="N388" s="135">
        <f t="shared" si="233"/>
        <v>7032.0327088321401</v>
      </c>
      <c r="O388" s="135">
        <f t="shared" si="234"/>
        <v>0</v>
      </c>
      <c r="P388" s="135">
        <f t="shared" si="235"/>
        <v>0</v>
      </c>
      <c r="Q388" s="135">
        <f t="shared" si="236"/>
        <v>0</v>
      </c>
      <c r="R388" s="135">
        <f t="shared" si="237"/>
        <v>0</v>
      </c>
      <c r="S388" s="135">
        <f t="shared" si="238"/>
        <v>0</v>
      </c>
      <c r="T388" s="135">
        <f t="shared" si="239"/>
        <v>0</v>
      </c>
      <c r="U388" s="135">
        <f t="shared" si="240"/>
        <v>0</v>
      </c>
      <c r="V388" s="135">
        <f t="shared" si="241"/>
        <v>0</v>
      </c>
      <c r="W388" s="135">
        <f t="shared" si="242"/>
        <v>0</v>
      </c>
      <c r="X388" s="135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 x14ac:dyDescent="0.2">
      <c r="A389" s="44">
        <f t="shared" si="226"/>
        <v>372</v>
      </c>
      <c r="B389" s="44"/>
      <c r="C389" s="136">
        <v>39906</v>
      </c>
      <c r="E389" s="137" t="s">
        <v>318</v>
      </c>
      <c r="G389" s="43">
        <v>6.4</v>
      </c>
      <c r="H389" s="135" t="str">
        <f t="shared" si="228"/>
        <v>P, S, T &amp; D Plant - Demand</v>
      </c>
      <c r="I389" s="42">
        <f>'DepExp. Class.'!K$125</f>
        <v>0</v>
      </c>
      <c r="J389" s="135">
        <f t="shared" si="229"/>
        <v>0</v>
      </c>
      <c r="K389" s="135">
        <f t="shared" si="230"/>
        <v>0</v>
      </c>
      <c r="L389" s="135">
        <f t="shared" si="231"/>
        <v>0</v>
      </c>
      <c r="M389" s="135">
        <f t="shared" si="232"/>
        <v>0</v>
      </c>
      <c r="N389" s="135">
        <f t="shared" si="233"/>
        <v>0</v>
      </c>
      <c r="O389" s="135">
        <f t="shared" si="234"/>
        <v>0</v>
      </c>
      <c r="P389" s="135">
        <f t="shared" si="235"/>
        <v>0</v>
      </c>
      <c r="Q389" s="135">
        <f t="shared" si="236"/>
        <v>0</v>
      </c>
      <c r="R389" s="135">
        <f t="shared" si="237"/>
        <v>0</v>
      </c>
      <c r="S389" s="135">
        <f t="shared" si="238"/>
        <v>0</v>
      </c>
      <c r="T389" s="135">
        <f t="shared" si="239"/>
        <v>0</v>
      </c>
      <c r="U389" s="135">
        <f t="shared" si="240"/>
        <v>0</v>
      </c>
      <c r="V389" s="135">
        <f t="shared" si="241"/>
        <v>0</v>
      </c>
      <c r="W389" s="135">
        <f t="shared" si="242"/>
        <v>0</v>
      </c>
      <c r="X389" s="135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 x14ac:dyDescent="0.2">
      <c r="A390" s="44">
        <f t="shared" si="226"/>
        <v>373</v>
      </c>
      <c r="B390" s="44"/>
      <c r="C390" s="136">
        <v>39907</v>
      </c>
      <c r="E390" s="137" t="s">
        <v>319</v>
      </c>
      <c r="G390" s="43">
        <v>6.4</v>
      </c>
      <c r="H390" s="135" t="str">
        <f t="shared" si="228"/>
        <v>P, S, T &amp; D Plant - Demand</v>
      </c>
      <c r="I390" s="42">
        <f>'DepExp. Class.'!K$126</f>
        <v>0</v>
      </c>
      <c r="J390" s="135">
        <f t="shared" si="229"/>
        <v>0</v>
      </c>
      <c r="K390" s="135">
        <f t="shared" si="230"/>
        <v>0</v>
      </c>
      <c r="L390" s="135">
        <f t="shared" si="231"/>
        <v>0</v>
      </c>
      <c r="M390" s="135">
        <f t="shared" si="232"/>
        <v>0</v>
      </c>
      <c r="N390" s="135">
        <f t="shared" si="233"/>
        <v>0</v>
      </c>
      <c r="O390" s="135">
        <f t="shared" si="234"/>
        <v>0</v>
      </c>
      <c r="P390" s="135">
        <f t="shared" si="235"/>
        <v>0</v>
      </c>
      <c r="Q390" s="135">
        <f t="shared" si="236"/>
        <v>0</v>
      </c>
      <c r="R390" s="135">
        <f t="shared" si="237"/>
        <v>0</v>
      </c>
      <c r="S390" s="135">
        <f t="shared" si="238"/>
        <v>0</v>
      </c>
      <c r="T390" s="135">
        <f t="shared" si="239"/>
        <v>0</v>
      </c>
      <c r="U390" s="135">
        <f t="shared" si="240"/>
        <v>0</v>
      </c>
      <c r="V390" s="135">
        <f t="shared" si="241"/>
        <v>0</v>
      </c>
      <c r="W390" s="135">
        <f t="shared" si="242"/>
        <v>0</v>
      </c>
      <c r="X390" s="135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 x14ac:dyDescent="0.2">
      <c r="A391" s="44">
        <f t="shared" si="226"/>
        <v>374</v>
      </c>
      <c r="B391" s="44"/>
      <c r="C391" s="136">
        <v>39908</v>
      </c>
      <c r="E391" s="137" t="s">
        <v>320</v>
      </c>
      <c r="G391" s="43">
        <v>6.4</v>
      </c>
      <c r="H391" s="135" t="str">
        <f t="shared" si="228"/>
        <v>P, S, T &amp; D Plant - Demand</v>
      </c>
      <c r="I391" s="42">
        <f>'DepExp. Class.'!K$127</f>
        <v>6186.7006693031135</v>
      </c>
      <c r="J391" s="135">
        <f t="shared" si="229"/>
        <v>2797.2206574718416</v>
      </c>
      <c r="K391" s="135">
        <f t="shared" si="230"/>
        <v>1599.5058061456493</v>
      </c>
      <c r="L391" s="135">
        <f t="shared" si="231"/>
        <v>84.130104549063375</v>
      </c>
      <c r="M391" s="135">
        <f t="shared" si="232"/>
        <v>896.10135131223569</v>
      </c>
      <c r="N391" s="135">
        <f t="shared" si="233"/>
        <v>809.74274982432257</v>
      </c>
      <c r="O391" s="135">
        <f t="shared" si="234"/>
        <v>0</v>
      </c>
      <c r="P391" s="135">
        <f t="shared" si="235"/>
        <v>0</v>
      </c>
      <c r="Q391" s="135">
        <f t="shared" si="236"/>
        <v>0</v>
      </c>
      <c r="R391" s="135">
        <f t="shared" si="237"/>
        <v>0</v>
      </c>
      <c r="S391" s="135">
        <f t="shared" si="238"/>
        <v>0</v>
      </c>
      <c r="T391" s="135">
        <f t="shared" si="239"/>
        <v>0</v>
      </c>
      <c r="U391" s="135">
        <f t="shared" si="240"/>
        <v>0</v>
      </c>
      <c r="V391" s="135">
        <f t="shared" si="241"/>
        <v>0</v>
      </c>
      <c r="W391" s="135">
        <f t="shared" si="242"/>
        <v>0</v>
      </c>
      <c r="X391" s="135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 x14ac:dyDescent="0.2">
      <c r="A392" s="44">
        <f t="shared" si="226"/>
        <v>375</v>
      </c>
      <c r="B392" s="44"/>
      <c r="C392" s="136">
        <v>40600</v>
      </c>
      <c r="E392" s="137" t="s">
        <v>550</v>
      </c>
      <c r="G392" s="43">
        <v>6.4</v>
      </c>
      <c r="H392" s="135" t="str">
        <f t="shared" si="228"/>
        <v>P, S, T &amp; D Plant - Demand</v>
      </c>
      <c r="I392" s="42">
        <f>'DepExp. Class.'!K$128</f>
        <v>0</v>
      </c>
      <c r="J392" s="135">
        <f t="shared" si="229"/>
        <v>0</v>
      </c>
      <c r="K392" s="135">
        <f t="shared" si="230"/>
        <v>0</v>
      </c>
      <c r="L392" s="135">
        <f t="shared" si="231"/>
        <v>0</v>
      </c>
      <c r="M392" s="135">
        <f t="shared" si="232"/>
        <v>0</v>
      </c>
      <c r="N392" s="135">
        <f t="shared" si="233"/>
        <v>0</v>
      </c>
      <c r="O392" s="135">
        <f t="shared" si="234"/>
        <v>0</v>
      </c>
      <c r="P392" s="135">
        <f t="shared" si="235"/>
        <v>0</v>
      </c>
      <c r="Q392" s="135">
        <f t="shared" si="236"/>
        <v>0</v>
      </c>
      <c r="R392" s="135">
        <f t="shared" si="237"/>
        <v>0</v>
      </c>
      <c r="S392" s="135">
        <f t="shared" si="238"/>
        <v>0</v>
      </c>
      <c r="T392" s="135">
        <f t="shared" si="239"/>
        <v>0</v>
      </c>
      <c r="U392" s="135">
        <f t="shared" si="240"/>
        <v>0</v>
      </c>
      <c r="V392" s="135">
        <f t="shared" si="241"/>
        <v>0</v>
      </c>
      <c r="W392" s="135">
        <f t="shared" si="242"/>
        <v>0</v>
      </c>
      <c r="X392" s="135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 x14ac:dyDescent="0.2">
      <c r="A393" s="44">
        <f t="shared" si="226"/>
        <v>376</v>
      </c>
      <c r="B393" s="44"/>
      <c r="C393" s="146"/>
      <c r="E393" s="137"/>
      <c r="G393" s="43"/>
      <c r="H393" s="135"/>
      <c r="I393" s="42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 x14ac:dyDescent="0.2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 x14ac:dyDescent="0.2">
      <c r="A395" s="44">
        <f t="shared" si="226"/>
        <v>378</v>
      </c>
      <c r="B395" s="44"/>
      <c r="C395" s="44"/>
      <c r="D395" s="44" t="s">
        <v>149</v>
      </c>
      <c r="E395" s="44"/>
      <c r="G395" s="43"/>
      <c r="H395" s="135"/>
      <c r="I395" s="42">
        <f>'DepExp. Class.'!K$131</f>
        <v>501630.22396762436</v>
      </c>
      <c r="J395" s="42">
        <f>SUM(J359:J393)</f>
        <v>226804.31782592161</v>
      </c>
      <c r="K395" s="42">
        <f t="shared" ref="K395:X395" si="245">SUM(K359:K393)</f>
        <v>129691.17121755586</v>
      </c>
      <c r="L395" s="42">
        <f t="shared" si="245"/>
        <v>6821.4393168823026</v>
      </c>
      <c r="M395" s="42">
        <f t="shared" si="245"/>
        <v>72657.712985341786</v>
      </c>
      <c r="N395" s="42">
        <f t="shared" si="245"/>
        <v>65655.582621922687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 x14ac:dyDescent="0.2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 x14ac:dyDescent="0.2">
      <c r="A397" s="44">
        <f t="shared" si="226"/>
        <v>380</v>
      </c>
      <c r="B397" s="44"/>
      <c r="C397" s="44"/>
      <c r="D397" s="44" t="s">
        <v>356</v>
      </c>
      <c r="E397" s="44"/>
      <c r="G397" s="43"/>
      <c r="H397" s="44"/>
      <c r="I397" s="42">
        <f>'DepExp. Class.'!K$133</f>
        <v>10950133.350222604</v>
      </c>
      <c r="J397" s="42">
        <f>J395+J355+J329+J316+J294+J282</f>
        <v>4950932.7906055367</v>
      </c>
      <c r="K397" s="42">
        <f t="shared" ref="K397:X397" si="246">K395+K355+K329+K316+K294+K282</f>
        <v>2831040.7773006223</v>
      </c>
      <c r="L397" s="42">
        <f t="shared" si="246"/>
        <v>148905.84058015913</v>
      </c>
      <c r="M397" s="42">
        <f t="shared" si="246"/>
        <v>1586052.0520849687</v>
      </c>
      <c r="N397" s="42">
        <f t="shared" si="246"/>
        <v>1433201.8896513141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 x14ac:dyDescent="0.2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1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 x14ac:dyDescent="0.2">
      <c r="A399" s="44">
        <f t="shared" si="226"/>
        <v>382</v>
      </c>
      <c r="B399" s="44"/>
      <c r="C399" s="44"/>
      <c r="D399" s="44" t="s">
        <v>347</v>
      </c>
      <c r="E399" s="44"/>
      <c r="G399" s="43"/>
      <c r="H399" s="135"/>
      <c r="I399" s="42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 x14ac:dyDescent="0.2">
      <c r="A400" s="44">
        <f t="shared" si="226"/>
        <v>383</v>
      </c>
      <c r="B400" s="44"/>
      <c r="C400" s="44"/>
      <c r="D400" s="44"/>
      <c r="E400" s="44"/>
      <c r="G400" s="43"/>
      <c r="H400" s="135"/>
      <c r="I400" s="42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 x14ac:dyDescent="0.2">
      <c r="A401" s="44">
        <f t="shared" si="226"/>
        <v>384</v>
      </c>
      <c r="B401" s="44"/>
      <c r="C401" s="44"/>
      <c r="D401" s="44" t="s">
        <v>322</v>
      </c>
      <c r="E401" s="44"/>
      <c r="G401" s="43"/>
      <c r="H401" s="135"/>
      <c r="I401" s="42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 x14ac:dyDescent="0.2">
      <c r="A402" s="44">
        <f t="shared" si="226"/>
        <v>385</v>
      </c>
      <c r="B402" s="44"/>
      <c r="C402" s="44"/>
      <c r="D402" s="44"/>
      <c r="E402" s="44"/>
      <c r="G402" s="43"/>
      <c r="H402" s="135"/>
      <c r="I402" s="42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 x14ac:dyDescent="0.2">
      <c r="A403" s="44">
        <f t="shared" si="226"/>
        <v>386</v>
      </c>
      <c r="B403" s="44"/>
      <c r="C403" s="136">
        <v>30100</v>
      </c>
      <c r="D403" s="44"/>
      <c r="E403" s="137" t="s">
        <v>323</v>
      </c>
      <c r="G403" s="43">
        <v>99</v>
      </c>
      <c r="H403" s="135" t="str">
        <f t="shared" ref="H403:H444" si="247">VLOOKUP($G403,alloc,3)</f>
        <v>-</v>
      </c>
      <c r="I403" s="42">
        <f>'DepExp. Class.'!K$139</f>
        <v>0</v>
      </c>
      <c r="J403" s="135">
        <f t="shared" ref="J403:J444" si="248">$I403*VLOOKUP($G403,alloc,6)</f>
        <v>0</v>
      </c>
      <c r="K403" s="135">
        <f t="shared" ref="K403:K444" si="249">$I403*VLOOKUP($G403,alloc,7)</f>
        <v>0</v>
      </c>
      <c r="L403" s="135">
        <f t="shared" ref="L403:L444" si="250">$I403*VLOOKUP($G403,alloc,8)</f>
        <v>0</v>
      </c>
      <c r="M403" s="135">
        <f t="shared" ref="M403:M444" si="251">$I403*VLOOKUP($G403,alloc,9)</f>
        <v>0</v>
      </c>
      <c r="N403" s="135">
        <f t="shared" ref="N403:N444" si="252">$I403*VLOOKUP($G403,alloc,10)</f>
        <v>0</v>
      </c>
      <c r="O403" s="135">
        <f t="shared" ref="O403:O444" si="253">$I403*VLOOKUP($G403,alloc,11)</f>
        <v>0</v>
      </c>
      <c r="P403" s="135">
        <f t="shared" ref="P403:P444" si="254">$I403*VLOOKUP($G403,alloc,12)</f>
        <v>0</v>
      </c>
      <c r="Q403" s="135">
        <f t="shared" ref="Q403:Q444" si="255">$I403*VLOOKUP($G403,alloc,13)</f>
        <v>0</v>
      </c>
      <c r="R403" s="135">
        <f t="shared" ref="R403:R444" si="256">$I403*VLOOKUP($G403,alloc,14)</f>
        <v>0</v>
      </c>
      <c r="S403" s="135">
        <f t="shared" ref="S403:S444" si="257">$I403*VLOOKUP($G403,alloc,15)</f>
        <v>0</v>
      </c>
      <c r="T403" s="135">
        <f t="shared" ref="T403:T444" si="258">$I403*VLOOKUP($G403,alloc,16)</f>
        <v>0</v>
      </c>
      <c r="U403" s="135">
        <f t="shared" ref="U403:U444" si="259">$I403*VLOOKUP($G403,alloc,17)</f>
        <v>0</v>
      </c>
      <c r="V403" s="135">
        <f t="shared" ref="V403:V444" si="260">$I403*VLOOKUP($G403,alloc,18)</f>
        <v>0</v>
      </c>
      <c r="W403" s="135">
        <f t="shared" ref="W403:W444" si="261">$I403*VLOOKUP($G403,alloc,19)</f>
        <v>0</v>
      </c>
      <c r="X403" s="135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 x14ac:dyDescent="0.2">
      <c r="A404" s="44">
        <f t="shared" si="226"/>
        <v>387</v>
      </c>
      <c r="B404" s="44"/>
      <c r="C404" s="136">
        <v>30200</v>
      </c>
      <c r="D404" s="44"/>
      <c r="E404" s="137" t="s">
        <v>185</v>
      </c>
      <c r="G404" s="43">
        <v>99</v>
      </c>
      <c r="H404" s="135" t="str">
        <f t="shared" si="247"/>
        <v>-</v>
      </c>
      <c r="I404" s="42">
        <f>'DepExp. Class.'!K$140</f>
        <v>0</v>
      </c>
      <c r="J404" s="135">
        <f t="shared" si="248"/>
        <v>0</v>
      </c>
      <c r="K404" s="135">
        <f t="shared" si="249"/>
        <v>0</v>
      </c>
      <c r="L404" s="135">
        <f t="shared" si="250"/>
        <v>0</v>
      </c>
      <c r="M404" s="135">
        <f t="shared" si="251"/>
        <v>0</v>
      </c>
      <c r="N404" s="135">
        <f t="shared" si="252"/>
        <v>0</v>
      </c>
      <c r="O404" s="135">
        <f t="shared" si="253"/>
        <v>0</v>
      </c>
      <c r="P404" s="135">
        <f t="shared" si="254"/>
        <v>0</v>
      </c>
      <c r="Q404" s="135">
        <f t="shared" si="255"/>
        <v>0</v>
      </c>
      <c r="R404" s="135">
        <f t="shared" si="256"/>
        <v>0</v>
      </c>
      <c r="S404" s="135">
        <f t="shared" si="257"/>
        <v>0</v>
      </c>
      <c r="T404" s="135">
        <f t="shared" si="258"/>
        <v>0</v>
      </c>
      <c r="U404" s="135">
        <f t="shared" si="259"/>
        <v>0</v>
      </c>
      <c r="V404" s="135">
        <f t="shared" si="260"/>
        <v>0</v>
      </c>
      <c r="W404" s="135">
        <f t="shared" si="261"/>
        <v>0</v>
      </c>
      <c r="X404" s="135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 x14ac:dyDescent="0.2">
      <c r="A405" s="44">
        <f t="shared" ref="A405:A468" si="263">A404+1</f>
        <v>388</v>
      </c>
      <c r="B405" s="44"/>
      <c r="C405" s="138">
        <v>30300</v>
      </c>
      <c r="D405" s="44"/>
      <c r="E405" s="137" t="s">
        <v>324</v>
      </c>
      <c r="G405" s="43">
        <v>99</v>
      </c>
      <c r="H405" s="135" t="str">
        <f t="shared" si="247"/>
        <v>-</v>
      </c>
      <c r="I405" s="42">
        <f>'DepExp. Class.'!K$141</f>
        <v>0</v>
      </c>
      <c r="J405" s="135">
        <f t="shared" si="248"/>
        <v>0</v>
      </c>
      <c r="K405" s="135">
        <f t="shared" si="249"/>
        <v>0</v>
      </c>
      <c r="L405" s="135">
        <f t="shared" si="250"/>
        <v>0</v>
      </c>
      <c r="M405" s="135">
        <f t="shared" si="251"/>
        <v>0</v>
      </c>
      <c r="N405" s="135">
        <f t="shared" si="252"/>
        <v>0</v>
      </c>
      <c r="O405" s="135">
        <f t="shared" si="253"/>
        <v>0</v>
      </c>
      <c r="P405" s="135">
        <f t="shared" si="254"/>
        <v>0</v>
      </c>
      <c r="Q405" s="135">
        <f t="shared" si="255"/>
        <v>0</v>
      </c>
      <c r="R405" s="135">
        <f t="shared" si="256"/>
        <v>0</v>
      </c>
      <c r="S405" s="135">
        <f t="shared" si="257"/>
        <v>0</v>
      </c>
      <c r="T405" s="135">
        <f t="shared" si="258"/>
        <v>0</v>
      </c>
      <c r="U405" s="135">
        <f t="shared" si="259"/>
        <v>0</v>
      </c>
      <c r="V405" s="135">
        <f t="shared" si="260"/>
        <v>0</v>
      </c>
      <c r="W405" s="135">
        <f t="shared" si="261"/>
        <v>0</v>
      </c>
      <c r="X405" s="135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 x14ac:dyDescent="0.2">
      <c r="A406" s="44">
        <f t="shared" si="263"/>
        <v>389</v>
      </c>
      <c r="B406" s="44"/>
      <c r="C406" s="44"/>
      <c r="D406" s="44"/>
      <c r="E406" s="44"/>
      <c r="G406" s="43"/>
      <c r="H406" s="135"/>
      <c r="I406" s="42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 x14ac:dyDescent="0.2">
      <c r="A407" s="44">
        <f t="shared" si="263"/>
        <v>390</v>
      </c>
      <c r="B407" s="44"/>
      <c r="C407" s="44"/>
      <c r="D407" s="44" t="s">
        <v>325</v>
      </c>
      <c r="E407" s="44"/>
      <c r="G407" s="43"/>
      <c r="H407" s="135"/>
      <c r="I407" s="42">
        <f>'DepExp. Class.'!K$143</f>
        <v>0</v>
      </c>
      <c r="J407" s="135">
        <f>SUM(J403:J405)</f>
        <v>0</v>
      </c>
      <c r="K407" s="135">
        <f t="shared" ref="K407:X407" si="264">SUM(K403:K405)</f>
        <v>0</v>
      </c>
      <c r="L407" s="135">
        <f t="shared" si="264"/>
        <v>0</v>
      </c>
      <c r="M407" s="135">
        <f t="shared" si="264"/>
        <v>0</v>
      </c>
      <c r="N407" s="135">
        <f t="shared" si="264"/>
        <v>0</v>
      </c>
      <c r="O407" s="135">
        <f t="shared" si="264"/>
        <v>0</v>
      </c>
      <c r="P407" s="135">
        <f t="shared" si="264"/>
        <v>0</v>
      </c>
      <c r="Q407" s="135">
        <f t="shared" si="264"/>
        <v>0</v>
      </c>
      <c r="R407" s="135">
        <f t="shared" si="264"/>
        <v>0</v>
      </c>
      <c r="S407" s="135">
        <f t="shared" si="264"/>
        <v>0</v>
      </c>
      <c r="T407" s="135">
        <f t="shared" si="264"/>
        <v>0</v>
      </c>
      <c r="U407" s="135">
        <f t="shared" si="264"/>
        <v>0</v>
      </c>
      <c r="V407" s="135">
        <f t="shared" si="264"/>
        <v>0</v>
      </c>
      <c r="W407" s="135">
        <f t="shared" si="264"/>
        <v>0</v>
      </c>
      <c r="X407" s="135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 x14ac:dyDescent="0.2">
      <c r="A408" s="44">
        <f t="shared" si="263"/>
        <v>391</v>
      </c>
      <c r="B408" s="44"/>
      <c r="C408" s="44"/>
      <c r="D408" s="44"/>
      <c r="E408" s="44"/>
      <c r="G408" s="43"/>
      <c r="H408" s="135"/>
      <c r="I408" s="42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 x14ac:dyDescent="0.2">
      <c r="A409" s="44">
        <f t="shared" si="263"/>
        <v>392</v>
      </c>
      <c r="B409" s="44"/>
      <c r="C409" s="44"/>
      <c r="D409" s="44" t="s">
        <v>148</v>
      </c>
      <c r="E409" s="44"/>
      <c r="G409" s="43"/>
      <c r="H409" s="135"/>
      <c r="I409" s="42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 x14ac:dyDescent="0.2">
      <c r="A410" s="44">
        <f t="shared" si="263"/>
        <v>393</v>
      </c>
      <c r="B410" s="44"/>
      <c r="C410" s="44"/>
      <c r="D410" s="44"/>
      <c r="E410" s="44"/>
      <c r="G410" s="43"/>
      <c r="H410" s="135"/>
      <c r="I410" s="42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 x14ac:dyDescent="0.2">
      <c r="A411" s="44">
        <f t="shared" si="263"/>
        <v>394</v>
      </c>
      <c r="B411" s="44"/>
      <c r="C411" s="141">
        <v>37400</v>
      </c>
      <c r="E411" s="137" t="s">
        <v>115</v>
      </c>
      <c r="G411" s="43">
        <v>6.4</v>
      </c>
      <c r="H411" s="135" t="str">
        <f t="shared" si="247"/>
        <v>P, S, T &amp; D Plant - Demand</v>
      </c>
      <c r="I411" s="42">
        <f>'DepExp. Class.'!K$147</f>
        <v>0</v>
      </c>
      <c r="J411" s="135">
        <f t="shared" si="248"/>
        <v>0</v>
      </c>
      <c r="K411" s="135">
        <f t="shared" si="249"/>
        <v>0</v>
      </c>
      <c r="L411" s="135">
        <f t="shared" si="250"/>
        <v>0</v>
      </c>
      <c r="M411" s="135">
        <f t="shared" si="251"/>
        <v>0</v>
      </c>
      <c r="N411" s="135">
        <f t="shared" si="252"/>
        <v>0</v>
      </c>
      <c r="O411" s="135">
        <f t="shared" si="253"/>
        <v>0</v>
      </c>
      <c r="P411" s="135">
        <f t="shared" si="254"/>
        <v>0</v>
      </c>
      <c r="Q411" s="135">
        <f t="shared" si="255"/>
        <v>0</v>
      </c>
      <c r="R411" s="135">
        <f t="shared" si="256"/>
        <v>0</v>
      </c>
      <c r="S411" s="135">
        <f t="shared" si="257"/>
        <v>0</v>
      </c>
      <c r="T411" s="135">
        <f t="shared" si="258"/>
        <v>0</v>
      </c>
      <c r="U411" s="135">
        <f t="shared" si="259"/>
        <v>0</v>
      </c>
      <c r="V411" s="135">
        <f t="shared" si="260"/>
        <v>0</v>
      </c>
      <c r="W411" s="135">
        <f t="shared" si="261"/>
        <v>0</v>
      </c>
      <c r="X411" s="135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 x14ac:dyDescent="0.2">
      <c r="A412" s="44">
        <f t="shared" si="263"/>
        <v>395</v>
      </c>
      <c r="B412" s="44"/>
      <c r="C412" s="141">
        <v>39001</v>
      </c>
      <c r="E412" s="137" t="s">
        <v>291</v>
      </c>
      <c r="G412" s="43">
        <v>6.4</v>
      </c>
      <c r="H412" s="135" t="str">
        <f t="shared" si="247"/>
        <v>P, S, T &amp; D Plant - Demand</v>
      </c>
      <c r="I412" s="42">
        <f>'DepExp. Class.'!K$148</f>
        <v>1503.0779463258777</v>
      </c>
      <c r="J412" s="135">
        <f t="shared" si="248"/>
        <v>679.59335775116733</v>
      </c>
      <c r="K412" s="135">
        <f t="shared" si="249"/>
        <v>388.60485269097938</v>
      </c>
      <c r="L412" s="135">
        <f t="shared" si="250"/>
        <v>20.439667527026437</v>
      </c>
      <c r="M412" s="135">
        <f t="shared" si="251"/>
        <v>217.71057803285618</v>
      </c>
      <c r="N412" s="135">
        <f t="shared" si="252"/>
        <v>196.72949032384815</v>
      </c>
      <c r="O412" s="135">
        <f t="shared" si="253"/>
        <v>0</v>
      </c>
      <c r="P412" s="135">
        <f t="shared" si="254"/>
        <v>0</v>
      </c>
      <c r="Q412" s="135">
        <f t="shared" si="255"/>
        <v>0</v>
      </c>
      <c r="R412" s="135">
        <f t="shared" si="256"/>
        <v>0</v>
      </c>
      <c r="S412" s="135">
        <f t="shared" si="257"/>
        <v>0</v>
      </c>
      <c r="T412" s="135">
        <f t="shared" si="258"/>
        <v>0</v>
      </c>
      <c r="U412" s="135">
        <f t="shared" si="259"/>
        <v>0</v>
      </c>
      <c r="V412" s="135">
        <f t="shared" si="260"/>
        <v>0</v>
      </c>
      <c r="W412" s="135">
        <f t="shared" si="261"/>
        <v>0</v>
      </c>
      <c r="X412" s="135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 x14ac:dyDescent="0.2">
      <c r="A413" s="44">
        <f t="shared" si="263"/>
        <v>396</v>
      </c>
      <c r="B413" s="44"/>
      <c r="C413" s="141">
        <v>36602</v>
      </c>
      <c r="E413" s="137" t="s">
        <v>139</v>
      </c>
      <c r="G413" s="43">
        <v>6.4</v>
      </c>
      <c r="H413" s="135" t="str">
        <f t="shared" si="247"/>
        <v>P, S, T &amp; D Plant - Demand</v>
      </c>
      <c r="I413" s="42">
        <f>'DepExp. Class.'!K$149</f>
        <v>0</v>
      </c>
      <c r="J413" s="135">
        <f t="shared" si="248"/>
        <v>0</v>
      </c>
      <c r="K413" s="135">
        <f t="shared" si="249"/>
        <v>0</v>
      </c>
      <c r="L413" s="135">
        <f t="shared" si="250"/>
        <v>0</v>
      </c>
      <c r="M413" s="135">
        <f t="shared" si="251"/>
        <v>0</v>
      </c>
      <c r="N413" s="135">
        <f t="shared" si="252"/>
        <v>0</v>
      </c>
      <c r="O413" s="135">
        <f t="shared" si="253"/>
        <v>0</v>
      </c>
      <c r="P413" s="135">
        <f t="shared" si="254"/>
        <v>0</v>
      </c>
      <c r="Q413" s="135">
        <f t="shared" si="255"/>
        <v>0</v>
      </c>
      <c r="R413" s="135">
        <f t="shared" si="256"/>
        <v>0</v>
      </c>
      <c r="S413" s="135">
        <f t="shared" si="257"/>
        <v>0</v>
      </c>
      <c r="T413" s="135">
        <f t="shared" si="258"/>
        <v>0</v>
      </c>
      <c r="U413" s="135">
        <f t="shared" si="259"/>
        <v>0</v>
      </c>
      <c r="V413" s="135">
        <f t="shared" si="260"/>
        <v>0</v>
      </c>
      <c r="W413" s="135">
        <f t="shared" si="261"/>
        <v>0</v>
      </c>
      <c r="X413" s="135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 x14ac:dyDescent="0.2">
      <c r="A414" s="44">
        <f t="shared" si="263"/>
        <v>397</v>
      </c>
      <c r="B414" s="44"/>
      <c r="C414" s="141">
        <v>38900</v>
      </c>
      <c r="E414" s="137" t="s">
        <v>115</v>
      </c>
      <c r="G414" s="43">
        <v>6.4</v>
      </c>
      <c r="H414" s="135" t="str">
        <f t="shared" si="247"/>
        <v>P, S, T &amp; D Plant - Demand</v>
      </c>
      <c r="I414" s="42">
        <f>'DepExp. Class.'!K$150</f>
        <v>0</v>
      </c>
      <c r="J414" s="135">
        <f t="shared" si="248"/>
        <v>0</v>
      </c>
      <c r="K414" s="135">
        <f t="shared" si="249"/>
        <v>0</v>
      </c>
      <c r="L414" s="135">
        <f t="shared" si="250"/>
        <v>0</v>
      </c>
      <c r="M414" s="135">
        <f t="shared" si="251"/>
        <v>0</v>
      </c>
      <c r="N414" s="135">
        <f t="shared" si="252"/>
        <v>0</v>
      </c>
      <c r="O414" s="135">
        <f t="shared" si="253"/>
        <v>0</v>
      </c>
      <c r="P414" s="135">
        <f t="shared" si="254"/>
        <v>0</v>
      </c>
      <c r="Q414" s="135">
        <f t="shared" si="255"/>
        <v>0</v>
      </c>
      <c r="R414" s="135">
        <f t="shared" si="256"/>
        <v>0</v>
      </c>
      <c r="S414" s="135">
        <f t="shared" si="257"/>
        <v>0</v>
      </c>
      <c r="T414" s="135">
        <f t="shared" si="258"/>
        <v>0</v>
      </c>
      <c r="U414" s="135">
        <f t="shared" si="259"/>
        <v>0</v>
      </c>
      <c r="V414" s="135">
        <f t="shared" si="260"/>
        <v>0</v>
      </c>
      <c r="W414" s="135">
        <f t="shared" si="261"/>
        <v>0</v>
      </c>
      <c r="X414" s="135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 x14ac:dyDescent="0.2">
      <c r="A415" s="44">
        <f t="shared" si="263"/>
        <v>398</v>
      </c>
      <c r="B415" s="44"/>
      <c r="C415" s="141">
        <v>39004</v>
      </c>
      <c r="E415" s="137" t="s">
        <v>293</v>
      </c>
      <c r="G415" s="43">
        <v>6.4</v>
      </c>
      <c r="H415" s="135" t="str">
        <f t="shared" si="247"/>
        <v>P, S, T &amp; D Plant - Demand</v>
      </c>
      <c r="I415" s="42">
        <f>'DepExp. Class.'!K$151</f>
        <v>337.5363852496294</v>
      </c>
      <c r="J415" s="135">
        <f t="shared" si="248"/>
        <v>152.61183624954501</v>
      </c>
      <c r="K415" s="135">
        <f t="shared" si="249"/>
        <v>87.266450544634438</v>
      </c>
      <c r="L415" s="135">
        <f t="shared" si="250"/>
        <v>4.5900024743500261</v>
      </c>
      <c r="M415" s="135">
        <f t="shared" si="251"/>
        <v>48.88984082259001</v>
      </c>
      <c r="N415" s="135">
        <f t="shared" si="252"/>
        <v>44.178255158509884</v>
      </c>
      <c r="O415" s="135">
        <f t="shared" si="253"/>
        <v>0</v>
      </c>
      <c r="P415" s="135">
        <f t="shared" si="254"/>
        <v>0</v>
      </c>
      <c r="Q415" s="135">
        <f t="shared" si="255"/>
        <v>0</v>
      </c>
      <c r="R415" s="135">
        <f t="shared" si="256"/>
        <v>0</v>
      </c>
      <c r="S415" s="135">
        <f t="shared" si="257"/>
        <v>0</v>
      </c>
      <c r="T415" s="135">
        <f t="shared" si="258"/>
        <v>0</v>
      </c>
      <c r="U415" s="135">
        <f t="shared" si="259"/>
        <v>0</v>
      </c>
      <c r="V415" s="135">
        <f t="shared" si="260"/>
        <v>0</v>
      </c>
      <c r="W415" s="135">
        <f t="shared" si="261"/>
        <v>0</v>
      </c>
      <c r="X415" s="135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 x14ac:dyDescent="0.2">
      <c r="A416" s="44">
        <f t="shared" si="263"/>
        <v>399</v>
      </c>
      <c r="B416" s="44"/>
      <c r="C416" s="141">
        <v>39009</v>
      </c>
      <c r="E416" s="137" t="s">
        <v>294</v>
      </c>
      <c r="G416" s="43">
        <v>6.4</v>
      </c>
      <c r="H416" s="135" t="str">
        <f t="shared" si="247"/>
        <v>P, S, T &amp; D Plant - Demand</v>
      </c>
      <c r="I416" s="42">
        <f>'DepExp. Class.'!K$152</f>
        <v>0</v>
      </c>
      <c r="J416" s="135">
        <f t="shared" si="248"/>
        <v>0</v>
      </c>
      <c r="K416" s="135">
        <f t="shared" si="249"/>
        <v>0</v>
      </c>
      <c r="L416" s="135">
        <f t="shared" si="250"/>
        <v>0</v>
      </c>
      <c r="M416" s="135">
        <f t="shared" si="251"/>
        <v>0</v>
      </c>
      <c r="N416" s="135">
        <f t="shared" si="252"/>
        <v>0</v>
      </c>
      <c r="O416" s="135">
        <f t="shared" si="253"/>
        <v>0</v>
      </c>
      <c r="P416" s="135">
        <f t="shared" si="254"/>
        <v>0</v>
      </c>
      <c r="Q416" s="135">
        <f t="shared" si="255"/>
        <v>0</v>
      </c>
      <c r="R416" s="135">
        <f t="shared" si="256"/>
        <v>0</v>
      </c>
      <c r="S416" s="135">
        <f t="shared" si="257"/>
        <v>0</v>
      </c>
      <c r="T416" s="135">
        <f t="shared" si="258"/>
        <v>0</v>
      </c>
      <c r="U416" s="135">
        <f t="shared" si="259"/>
        <v>0</v>
      </c>
      <c r="V416" s="135">
        <f t="shared" si="260"/>
        <v>0</v>
      </c>
      <c r="W416" s="135">
        <f t="shared" si="261"/>
        <v>0</v>
      </c>
      <c r="X416" s="135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 x14ac:dyDescent="0.2">
      <c r="A417" s="44">
        <f t="shared" si="263"/>
        <v>400</v>
      </c>
      <c r="B417" s="44"/>
      <c r="C417" s="141">
        <v>39100</v>
      </c>
      <c r="E417" s="137" t="s">
        <v>295</v>
      </c>
      <c r="G417" s="43">
        <v>6.4</v>
      </c>
      <c r="H417" s="135" t="str">
        <f t="shared" si="247"/>
        <v>P, S, T &amp; D Plant - Demand</v>
      </c>
      <c r="I417" s="42">
        <f>'DepExp. Class.'!K$153</f>
        <v>0</v>
      </c>
      <c r="J417" s="135">
        <f t="shared" si="248"/>
        <v>0</v>
      </c>
      <c r="K417" s="135">
        <f t="shared" si="249"/>
        <v>0</v>
      </c>
      <c r="L417" s="135">
        <f t="shared" si="250"/>
        <v>0</v>
      </c>
      <c r="M417" s="135">
        <f t="shared" si="251"/>
        <v>0</v>
      </c>
      <c r="N417" s="135">
        <f t="shared" si="252"/>
        <v>0</v>
      </c>
      <c r="O417" s="135">
        <f t="shared" si="253"/>
        <v>0</v>
      </c>
      <c r="P417" s="135">
        <f t="shared" si="254"/>
        <v>0</v>
      </c>
      <c r="Q417" s="135">
        <f t="shared" si="255"/>
        <v>0</v>
      </c>
      <c r="R417" s="135">
        <f t="shared" si="256"/>
        <v>0</v>
      </c>
      <c r="S417" s="135">
        <f t="shared" si="257"/>
        <v>0</v>
      </c>
      <c r="T417" s="135">
        <f t="shared" si="258"/>
        <v>0</v>
      </c>
      <c r="U417" s="135">
        <f t="shared" si="259"/>
        <v>0</v>
      </c>
      <c r="V417" s="135">
        <f t="shared" si="260"/>
        <v>0</v>
      </c>
      <c r="W417" s="135">
        <f t="shared" si="261"/>
        <v>0</v>
      </c>
      <c r="X417" s="135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 x14ac:dyDescent="0.2">
      <c r="A418" s="44">
        <f t="shared" si="263"/>
        <v>401</v>
      </c>
      <c r="B418" s="44"/>
      <c r="C418" s="141">
        <v>39102</v>
      </c>
      <c r="E418" s="137" t="s">
        <v>296</v>
      </c>
      <c r="G418" s="43">
        <v>6.4</v>
      </c>
      <c r="H418" s="135" t="str">
        <f t="shared" si="247"/>
        <v>P, S, T &amp; D Plant - Demand</v>
      </c>
      <c r="I418" s="42">
        <f>'DepExp. Class.'!K$154</f>
        <v>0</v>
      </c>
      <c r="J418" s="135">
        <f t="shared" si="248"/>
        <v>0</v>
      </c>
      <c r="K418" s="135">
        <f t="shared" si="249"/>
        <v>0</v>
      </c>
      <c r="L418" s="135">
        <f t="shared" si="250"/>
        <v>0</v>
      </c>
      <c r="M418" s="135">
        <f t="shared" si="251"/>
        <v>0</v>
      </c>
      <c r="N418" s="135">
        <f t="shared" si="252"/>
        <v>0</v>
      </c>
      <c r="O418" s="135">
        <f t="shared" si="253"/>
        <v>0</v>
      </c>
      <c r="P418" s="135">
        <f t="shared" si="254"/>
        <v>0</v>
      </c>
      <c r="Q418" s="135">
        <f t="shared" si="255"/>
        <v>0</v>
      </c>
      <c r="R418" s="135">
        <f t="shared" si="256"/>
        <v>0</v>
      </c>
      <c r="S418" s="135">
        <f t="shared" si="257"/>
        <v>0</v>
      </c>
      <c r="T418" s="135">
        <f t="shared" si="258"/>
        <v>0</v>
      </c>
      <c r="U418" s="135">
        <f t="shared" si="259"/>
        <v>0</v>
      </c>
      <c r="V418" s="135">
        <f t="shared" si="260"/>
        <v>0</v>
      </c>
      <c r="W418" s="135">
        <f t="shared" si="261"/>
        <v>0</v>
      </c>
      <c r="X418" s="135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 x14ac:dyDescent="0.2">
      <c r="A419" s="44">
        <f t="shared" si="263"/>
        <v>402</v>
      </c>
      <c r="B419" s="44"/>
      <c r="C419" s="141">
        <v>39103</v>
      </c>
      <c r="E419" s="137" t="s">
        <v>297</v>
      </c>
      <c r="G419" s="43">
        <v>6.4</v>
      </c>
      <c r="H419" s="135" t="str">
        <f t="shared" si="247"/>
        <v>P, S, T &amp; D Plant - Demand</v>
      </c>
      <c r="I419" s="42">
        <f>'DepExp. Class.'!K$155</f>
        <v>0</v>
      </c>
      <c r="J419" s="135">
        <f t="shared" si="248"/>
        <v>0</v>
      </c>
      <c r="K419" s="135">
        <f t="shared" si="249"/>
        <v>0</v>
      </c>
      <c r="L419" s="135">
        <f t="shared" si="250"/>
        <v>0</v>
      </c>
      <c r="M419" s="135">
        <f t="shared" si="251"/>
        <v>0</v>
      </c>
      <c r="N419" s="135">
        <f t="shared" si="252"/>
        <v>0</v>
      </c>
      <c r="O419" s="135">
        <f t="shared" si="253"/>
        <v>0</v>
      </c>
      <c r="P419" s="135">
        <f t="shared" si="254"/>
        <v>0</v>
      </c>
      <c r="Q419" s="135">
        <f t="shared" si="255"/>
        <v>0</v>
      </c>
      <c r="R419" s="135">
        <f t="shared" si="256"/>
        <v>0</v>
      </c>
      <c r="S419" s="135">
        <f t="shared" si="257"/>
        <v>0</v>
      </c>
      <c r="T419" s="135">
        <f t="shared" si="258"/>
        <v>0</v>
      </c>
      <c r="U419" s="135">
        <f t="shared" si="259"/>
        <v>0</v>
      </c>
      <c r="V419" s="135">
        <f t="shared" si="260"/>
        <v>0</v>
      </c>
      <c r="W419" s="135">
        <f t="shared" si="261"/>
        <v>0</v>
      </c>
      <c r="X419" s="135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 x14ac:dyDescent="0.2">
      <c r="A420" s="44">
        <f t="shared" si="263"/>
        <v>403</v>
      </c>
      <c r="B420" s="44"/>
      <c r="C420" s="141">
        <v>39200</v>
      </c>
      <c r="E420" s="137" t="s">
        <v>298</v>
      </c>
      <c r="G420" s="43">
        <v>6.4</v>
      </c>
      <c r="H420" s="135" t="str">
        <f t="shared" si="247"/>
        <v>P, S, T &amp; D Plant - Demand</v>
      </c>
      <c r="I420" s="42">
        <f>'DepExp. Class.'!K$156</f>
        <v>240.29134840320074</v>
      </c>
      <c r="J420" s="135">
        <f t="shared" si="248"/>
        <v>108.64400259418225</v>
      </c>
      <c r="K420" s="135">
        <f t="shared" si="249"/>
        <v>62.12477821086835</v>
      </c>
      <c r="L420" s="135">
        <f t="shared" si="250"/>
        <v>3.2676118247812118</v>
      </c>
      <c r="M420" s="135">
        <f t="shared" si="251"/>
        <v>34.804561190609896</v>
      </c>
      <c r="N420" s="135">
        <f t="shared" si="252"/>
        <v>31.450394582758999</v>
      </c>
      <c r="O420" s="135">
        <f t="shared" si="253"/>
        <v>0</v>
      </c>
      <c r="P420" s="135">
        <f t="shared" si="254"/>
        <v>0</v>
      </c>
      <c r="Q420" s="135">
        <f t="shared" si="255"/>
        <v>0</v>
      </c>
      <c r="R420" s="135">
        <f t="shared" si="256"/>
        <v>0</v>
      </c>
      <c r="S420" s="135">
        <f t="shared" si="257"/>
        <v>0</v>
      </c>
      <c r="T420" s="135">
        <f t="shared" si="258"/>
        <v>0</v>
      </c>
      <c r="U420" s="135">
        <f t="shared" si="259"/>
        <v>0</v>
      </c>
      <c r="V420" s="135">
        <f t="shared" si="260"/>
        <v>0</v>
      </c>
      <c r="W420" s="135">
        <f t="shared" si="261"/>
        <v>0</v>
      </c>
      <c r="X420" s="135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 x14ac:dyDescent="0.2">
      <c r="A421" s="44">
        <f t="shared" si="263"/>
        <v>404</v>
      </c>
      <c r="B421" s="44"/>
      <c r="C421" s="141">
        <v>39201</v>
      </c>
      <c r="E421" s="137" t="s">
        <v>299</v>
      </c>
      <c r="G421" s="43">
        <v>6.4</v>
      </c>
      <c r="H421" s="135" t="str">
        <f t="shared" si="247"/>
        <v>P, S, T &amp; D Plant - Demand</v>
      </c>
      <c r="I421" s="42">
        <f>'DepExp. Class.'!K$157</f>
        <v>0</v>
      </c>
      <c r="J421" s="135">
        <f t="shared" si="248"/>
        <v>0</v>
      </c>
      <c r="K421" s="135">
        <f t="shared" si="249"/>
        <v>0</v>
      </c>
      <c r="L421" s="135">
        <f t="shared" si="250"/>
        <v>0</v>
      </c>
      <c r="M421" s="135">
        <f t="shared" si="251"/>
        <v>0</v>
      </c>
      <c r="N421" s="135">
        <f t="shared" si="252"/>
        <v>0</v>
      </c>
      <c r="O421" s="135">
        <f t="shared" si="253"/>
        <v>0</v>
      </c>
      <c r="P421" s="135">
        <f t="shared" si="254"/>
        <v>0</v>
      </c>
      <c r="Q421" s="135">
        <f t="shared" si="255"/>
        <v>0</v>
      </c>
      <c r="R421" s="135">
        <f t="shared" si="256"/>
        <v>0</v>
      </c>
      <c r="S421" s="135">
        <f t="shared" si="257"/>
        <v>0</v>
      </c>
      <c r="T421" s="135">
        <f t="shared" si="258"/>
        <v>0</v>
      </c>
      <c r="U421" s="135">
        <f t="shared" si="259"/>
        <v>0</v>
      </c>
      <c r="V421" s="135">
        <f t="shared" si="260"/>
        <v>0</v>
      </c>
      <c r="W421" s="135">
        <f t="shared" si="261"/>
        <v>0</v>
      </c>
      <c r="X421" s="135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 x14ac:dyDescent="0.2">
      <c r="A422" s="44">
        <f t="shared" si="263"/>
        <v>405</v>
      </c>
      <c r="B422" s="44"/>
      <c r="C422" s="141">
        <v>39202</v>
      </c>
      <c r="E422" s="137" t="s">
        <v>300</v>
      </c>
      <c r="G422" s="43">
        <v>6.4</v>
      </c>
      <c r="H422" s="135" t="str">
        <f t="shared" si="247"/>
        <v>P, S, T &amp; D Plant - Demand</v>
      </c>
      <c r="I422" s="42">
        <f>'DepExp. Class.'!K$158</f>
        <v>0</v>
      </c>
      <c r="J422" s="135">
        <f t="shared" si="248"/>
        <v>0</v>
      </c>
      <c r="K422" s="135">
        <f t="shared" si="249"/>
        <v>0</v>
      </c>
      <c r="L422" s="135">
        <f t="shared" si="250"/>
        <v>0</v>
      </c>
      <c r="M422" s="135">
        <f t="shared" si="251"/>
        <v>0</v>
      </c>
      <c r="N422" s="135">
        <f t="shared" si="252"/>
        <v>0</v>
      </c>
      <c r="O422" s="135">
        <f t="shared" si="253"/>
        <v>0</v>
      </c>
      <c r="P422" s="135">
        <f t="shared" si="254"/>
        <v>0</v>
      </c>
      <c r="Q422" s="135">
        <f t="shared" si="255"/>
        <v>0</v>
      </c>
      <c r="R422" s="135">
        <f t="shared" si="256"/>
        <v>0</v>
      </c>
      <c r="S422" s="135">
        <f t="shared" si="257"/>
        <v>0</v>
      </c>
      <c r="T422" s="135">
        <f t="shared" si="258"/>
        <v>0</v>
      </c>
      <c r="U422" s="135">
        <f t="shared" si="259"/>
        <v>0</v>
      </c>
      <c r="V422" s="135">
        <f t="shared" si="260"/>
        <v>0</v>
      </c>
      <c r="W422" s="135">
        <f t="shared" si="261"/>
        <v>0</v>
      </c>
      <c r="X422" s="135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 x14ac:dyDescent="0.2">
      <c r="A423" s="44">
        <f t="shared" si="263"/>
        <v>406</v>
      </c>
      <c r="B423" s="44"/>
      <c r="C423" s="141">
        <v>39300</v>
      </c>
      <c r="E423" s="137" t="s">
        <v>186</v>
      </c>
      <c r="G423" s="43">
        <v>6.4</v>
      </c>
      <c r="H423" s="135" t="str">
        <f t="shared" si="247"/>
        <v>P, S, T &amp; D Plant - Demand</v>
      </c>
      <c r="I423" s="42">
        <f>'DepExp. Class.'!K$159</f>
        <v>0</v>
      </c>
      <c r="J423" s="135">
        <f t="shared" si="248"/>
        <v>0</v>
      </c>
      <c r="K423" s="135">
        <f t="shared" si="249"/>
        <v>0</v>
      </c>
      <c r="L423" s="135">
        <f t="shared" si="250"/>
        <v>0</v>
      </c>
      <c r="M423" s="135">
        <f t="shared" si="251"/>
        <v>0</v>
      </c>
      <c r="N423" s="135">
        <f t="shared" si="252"/>
        <v>0</v>
      </c>
      <c r="O423" s="135">
        <f t="shared" si="253"/>
        <v>0</v>
      </c>
      <c r="P423" s="135">
        <f t="shared" si="254"/>
        <v>0</v>
      </c>
      <c r="Q423" s="135">
        <f t="shared" si="255"/>
        <v>0</v>
      </c>
      <c r="R423" s="135">
        <f t="shared" si="256"/>
        <v>0</v>
      </c>
      <c r="S423" s="135">
        <f t="shared" si="257"/>
        <v>0</v>
      </c>
      <c r="T423" s="135">
        <f t="shared" si="258"/>
        <v>0</v>
      </c>
      <c r="U423" s="135">
        <f t="shared" si="259"/>
        <v>0</v>
      </c>
      <c r="V423" s="135">
        <f t="shared" si="260"/>
        <v>0</v>
      </c>
      <c r="W423" s="135">
        <f t="shared" si="261"/>
        <v>0</v>
      </c>
      <c r="X423" s="135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 x14ac:dyDescent="0.2">
      <c r="A424" s="44">
        <f t="shared" si="263"/>
        <v>407</v>
      </c>
      <c r="B424" s="44"/>
      <c r="C424" s="141">
        <v>39400</v>
      </c>
      <c r="E424" s="137" t="s">
        <v>301</v>
      </c>
      <c r="G424" s="43">
        <v>6.4</v>
      </c>
      <c r="H424" s="135" t="str">
        <f t="shared" si="247"/>
        <v>P, S, T &amp; D Plant - Demand</v>
      </c>
      <c r="I424" s="42">
        <f>'DepExp. Class.'!K$160</f>
        <v>1217.4407025682358</v>
      </c>
      <c r="J424" s="135">
        <f t="shared" si="248"/>
        <v>550.44691257941543</v>
      </c>
      <c r="K424" s="135">
        <f t="shared" si="249"/>
        <v>314.75637443685815</v>
      </c>
      <c r="L424" s="135">
        <f t="shared" si="250"/>
        <v>16.555417671579072</v>
      </c>
      <c r="M424" s="135">
        <f t="shared" si="251"/>
        <v>176.3379735061275</v>
      </c>
      <c r="N424" s="135">
        <f t="shared" si="252"/>
        <v>159.34402437425555</v>
      </c>
      <c r="O424" s="135">
        <f t="shared" si="253"/>
        <v>0</v>
      </c>
      <c r="P424" s="135">
        <f t="shared" si="254"/>
        <v>0</v>
      </c>
      <c r="Q424" s="135">
        <f t="shared" si="255"/>
        <v>0</v>
      </c>
      <c r="R424" s="135">
        <f t="shared" si="256"/>
        <v>0</v>
      </c>
      <c r="S424" s="135">
        <f t="shared" si="257"/>
        <v>0</v>
      </c>
      <c r="T424" s="135">
        <f t="shared" si="258"/>
        <v>0</v>
      </c>
      <c r="U424" s="135">
        <f t="shared" si="259"/>
        <v>0</v>
      </c>
      <c r="V424" s="135">
        <f t="shared" si="260"/>
        <v>0</v>
      </c>
      <c r="W424" s="135">
        <f t="shared" si="261"/>
        <v>0</v>
      </c>
      <c r="X424" s="135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 x14ac:dyDescent="0.2">
      <c r="A425" s="44">
        <f t="shared" si="263"/>
        <v>408</v>
      </c>
      <c r="B425" s="44"/>
      <c r="C425" s="141">
        <v>39600</v>
      </c>
      <c r="E425" s="137" t="s">
        <v>302</v>
      </c>
      <c r="G425" s="43">
        <v>6.4</v>
      </c>
      <c r="H425" s="135" t="str">
        <f t="shared" si="247"/>
        <v>P, S, T &amp; D Plant - Demand</v>
      </c>
      <c r="I425" s="42">
        <f>'DepExp. Class.'!K$161</f>
        <v>7.3038166729299414</v>
      </c>
      <c r="J425" s="135">
        <f t="shared" si="248"/>
        <v>3.3023073149922131</v>
      </c>
      <c r="K425" s="135">
        <f t="shared" si="249"/>
        <v>1.8883242942947793</v>
      </c>
      <c r="L425" s="135">
        <f t="shared" si="250"/>
        <v>9.9321252658891579E-2</v>
      </c>
      <c r="M425" s="135">
        <f t="shared" si="251"/>
        <v>1.0579079771587849</v>
      </c>
      <c r="N425" s="135">
        <f t="shared" si="252"/>
        <v>0.95595583382527194</v>
      </c>
      <c r="O425" s="135">
        <f t="shared" si="253"/>
        <v>0</v>
      </c>
      <c r="P425" s="135">
        <f t="shared" si="254"/>
        <v>0</v>
      </c>
      <c r="Q425" s="135">
        <f t="shared" si="255"/>
        <v>0</v>
      </c>
      <c r="R425" s="135">
        <f t="shared" si="256"/>
        <v>0</v>
      </c>
      <c r="S425" s="135">
        <f t="shared" si="257"/>
        <v>0</v>
      </c>
      <c r="T425" s="135">
        <f t="shared" si="258"/>
        <v>0</v>
      </c>
      <c r="U425" s="135">
        <f t="shared" si="259"/>
        <v>0</v>
      </c>
      <c r="V425" s="135">
        <f t="shared" si="260"/>
        <v>0</v>
      </c>
      <c r="W425" s="135">
        <f t="shared" si="261"/>
        <v>0</v>
      </c>
      <c r="X425" s="135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 x14ac:dyDescent="0.2">
      <c r="A426" s="44">
        <f t="shared" si="263"/>
        <v>409</v>
      </c>
      <c r="B426" s="44"/>
      <c r="C426" s="141">
        <v>39603</v>
      </c>
      <c r="E426" s="137" t="s">
        <v>303</v>
      </c>
      <c r="G426" s="43">
        <v>6.4</v>
      </c>
      <c r="H426" s="135" t="str">
        <f t="shared" si="247"/>
        <v>P, S, T &amp; D Plant - Demand</v>
      </c>
      <c r="I426" s="42">
        <f>'DepExp. Class.'!K$162</f>
        <v>0</v>
      </c>
      <c r="J426" s="135">
        <f t="shared" si="248"/>
        <v>0</v>
      </c>
      <c r="K426" s="135">
        <f t="shared" si="249"/>
        <v>0</v>
      </c>
      <c r="L426" s="135">
        <f t="shared" si="250"/>
        <v>0</v>
      </c>
      <c r="M426" s="135">
        <f t="shared" si="251"/>
        <v>0</v>
      </c>
      <c r="N426" s="135">
        <f t="shared" si="252"/>
        <v>0</v>
      </c>
      <c r="O426" s="135">
        <f t="shared" si="253"/>
        <v>0</v>
      </c>
      <c r="P426" s="135">
        <f t="shared" si="254"/>
        <v>0</v>
      </c>
      <c r="Q426" s="135">
        <f t="shared" si="255"/>
        <v>0</v>
      </c>
      <c r="R426" s="135">
        <f t="shared" si="256"/>
        <v>0</v>
      </c>
      <c r="S426" s="135">
        <f t="shared" si="257"/>
        <v>0</v>
      </c>
      <c r="T426" s="135">
        <f t="shared" si="258"/>
        <v>0</v>
      </c>
      <c r="U426" s="135">
        <f t="shared" si="259"/>
        <v>0</v>
      </c>
      <c r="V426" s="135">
        <f t="shared" si="260"/>
        <v>0</v>
      </c>
      <c r="W426" s="135">
        <f t="shared" si="261"/>
        <v>0</v>
      </c>
      <c r="X426" s="135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 x14ac:dyDescent="0.2">
      <c r="A427" s="44">
        <f t="shared" si="263"/>
        <v>410</v>
      </c>
      <c r="B427" s="44"/>
      <c r="C427" s="141">
        <v>39604</v>
      </c>
      <c r="E427" s="137" t="s">
        <v>304</v>
      </c>
      <c r="G427" s="43">
        <v>6.4</v>
      </c>
      <c r="H427" s="135" t="str">
        <f t="shared" si="247"/>
        <v>P, S, T &amp; D Plant - Demand</v>
      </c>
      <c r="I427" s="42">
        <f>'DepExp. Class.'!K$163</f>
        <v>0</v>
      </c>
      <c r="J427" s="135">
        <f t="shared" si="248"/>
        <v>0</v>
      </c>
      <c r="K427" s="135">
        <f t="shared" si="249"/>
        <v>0</v>
      </c>
      <c r="L427" s="135">
        <f t="shared" si="250"/>
        <v>0</v>
      </c>
      <c r="M427" s="135">
        <f t="shared" si="251"/>
        <v>0</v>
      </c>
      <c r="N427" s="135">
        <f t="shared" si="252"/>
        <v>0</v>
      </c>
      <c r="O427" s="135">
        <f t="shared" si="253"/>
        <v>0</v>
      </c>
      <c r="P427" s="135">
        <f t="shared" si="254"/>
        <v>0</v>
      </c>
      <c r="Q427" s="135">
        <f t="shared" si="255"/>
        <v>0</v>
      </c>
      <c r="R427" s="135">
        <f t="shared" si="256"/>
        <v>0</v>
      </c>
      <c r="S427" s="135">
        <f t="shared" si="257"/>
        <v>0</v>
      </c>
      <c r="T427" s="135">
        <f t="shared" si="258"/>
        <v>0</v>
      </c>
      <c r="U427" s="135">
        <f t="shared" si="259"/>
        <v>0</v>
      </c>
      <c r="V427" s="135">
        <f t="shared" si="260"/>
        <v>0</v>
      </c>
      <c r="W427" s="135">
        <f t="shared" si="261"/>
        <v>0</v>
      </c>
      <c r="X427" s="135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 x14ac:dyDescent="0.2">
      <c r="A428" s="44">
        <f t="shared" si="263"/>
        <v>411</v>
      </c>
      <c r="B428" s="44"/>
      <c r="C428" s="141">
        <v>39605</v>
      </c>
      <c r="E428" s="140" t="s">
        <v>305</v>
      </c>
      <c r="G428" s="43">
        <v>6.4</v>
      </c>
      <c r="H428" s="135" t="str">
        <f t="shared" si="247"/>
        <v>P, S, T &amp; D Plant - Demand</v>
      </c>
      <c r="I428" s="42">
        <f>'DepExp. Class.'!K$164</f>
        <v>0</v>
      </c>
      <c r="J428" s="135">
        <f t="shared" si="248"/>
        <v>0</v>
      </c>
      <c r="K428" s="135">
        <f t="shared" si="249"/>
        <v>0</v>
      </c>
      <c r="L428" s="135">
        <f t="shared" si="250"/>
        <v>0</v>
      </c>
      <c r="M428" s="135">
        <f t="shared" si="251"/>
        <v>0</v>
      </c>
      <c r="N428" s="135">
        <f t="shared" si="252"/>
        <v>0</v>
      </c>
      <c r="O428" s="135">
        <f t="shared" si="253"/>
        <v>0</v>
      </c>
      <c r="P428" s="135">
        <f t="shared" si="254"/>
        <v>0</v>
      </c>
      <c r="Q428" s="135">
        <f t="shared" si="255"/>
        <v>0</v>
      </c>
      <c r="R428" s="135">
        <f t="shared" si="256"/>
        <v>0</v>
      </c>
      <c r="S428" s="135">
        <f t="shared" si="257"/>
        <v>0</v>
      </c>
      <c r="T428" s="135">
        <f t="shared" si="258"/>
        <v>0</v>
      </c>
      <c r="U428" s="135">
        <f t="shared" si="259"/>
        <v>0</v>
      </c>
      <c r="V428" s="135">
        <f t="shared" si="260"/>
        <v>0</v>
      </c>
      <c r="W428" s="135">
        <f t="shared" si="261"/>
        <v>0</v>
      </c>
      <c r="X428" s="135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 x14ac:dyDescent="0.2">
      <c r="A429" s="44">
        <f t="shared" si="263"/>
        <v>412</v>
      </c>
      <c r="B429" s="44"/>
      <c r="C429" s="141">
        <v>39700</v>
      </c>
      <c r="E429" s="137" t="s">
        <v>306</v>
      </c>
      <c r="G429" s="43">
        <v>6.4</v>
      </c>
      <c r="H429" s="135" t="str">
        <f t="shared" si="247"/>
        <v>P, S, T &amp; D Plant - Demand</v>
      </c>
      <c r="I429" s="42">
        <f>'DepExp. Class.'!K$165</f>
        <v>993.36302807572838</v>
      </c>
      <c r="J429" s="135">
        <f t="shared" si="248"/>
        <v>449.1336709224052</v>
      </c>
      <c r="K429" s="135">
        <f t="shared" si="249"/>
        <v>256.82346955966887</v>
      </c>
      <c r="L429" s="135">
        <f t="shared" si="250"/>
        <v>13.508288161062582</v>
      </c>
      <c r="M429" s="135">
        <f t="shared" si="251"/>
        <v>143.88185228016596</v>
      </c>
      <c r="N429" s="135">
        <f t="shared" si="252"/>
        <v>130.01574715242563</v>
      </c>
      <c r="O429" s="135">
        <f t="shared" si="253"/>
        <v>0</v>
      </c>
      <c r="P429" s="135">
        <f t="shared" si="254"/>
        <v>0</v>
      </c>
      <c r="Q429" s="135">
        <f t="shared" si="255"/>
        <v>0</v>
      </c>
      <c r="R429" s="135">
        <f t="shared" si="256"/>
        <v>0</v>
      </c>
      <c r="S429" s="135">
        <f t="shared" si="257"/>
        <v>0</v>
      </c>
      <c r="T429" s="135">
        <f t="shared" si="258"/>
        <v>0</v>
      </c>
      <c r="U429" s="135">
        <f t="shared" si="259"/>
        <v>0</v>
      </c>
      <c r="V429" s="135">
        <f t="shared" si="260"/>
        <v>0</v>
      </c>
      <c r="W429" s="135">
        <f t="shared" si="261"/>
        <v>0</v>
      </c>
      <c r="X429" s="135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 x14ac:dyDescent="0.2">
      <c r="A430" s="44">
        <f t="shared" si="263"/>
        <v>413</v>
      </c>
      <c r="B430" s="44"/>
      <c r="C430" s="141">
        <v>39701</v>
      </c>
      <c r="E430" s="137" t="s">
        <v>307</v>
      </c>
      <c r="G430" s="43">
        <v>6.4</v>
      </c>
      <c r="H430" s="135" t="str">
        <f t="shared" si="247"/>
        <v>P, S, T &amp; D Plant - Demand</v>
      </c>
      <c r="I430" s="42">
        <f>'DepExp. Class.'!K$166</f>
        <v>0</v>
      </c>
      <c r="J430" s="135">
        <f t="shared" si="248"/>
        <v>0</v>
      </c>
      <c r="K430" s="135">
        <f t="shared" si="249"/>
        <v>0</v>
      </c>
      <c r="L430" s="135">
        <f t="shared" si="250"/>
        <v>0</v>
      </c>
      <c r="M430" s="135">
        <f t="shared" si="251"/>
        <v>0</v>
      </c>
      <c r="N430" s="135">
        <f t="shared" si="252"/>
        <v>0</v>
      </c>
      <c r="O430" s="135">
        <f t="shared" si="253"/>
        <v>0</v>
      </c>
      <c r="P430" s="135">
        <f t="shared" si="254"/>
        <v>0</v>
      </c>
      <c r="Q430" s="135">
        <f t="shared" si="255"/>
        <v>0</v>
      </c>
      <c r="R430" s="135">
        <f t="shared" si="256"/>
        <v>0</v>
      </c>
      <c r="S430" s="135">
        <f t="shared" si="257"/>
        <v>0</v>
      </c>
      <c r="T430" s="135">
        <f t="shared" si="258"/>
        <v>0</v>
      </c>
      <c r="U430" s="135">
        <f t="shared" si="259"/>
        <v>0</v>
      </c>
      <c r="V430" s="135">
        <f t="shared" si="260"/>
        <v>0</v>
      </c>
      <c r="W430" s="135">
        <f t="shared" si="261"/>
        <v>0</v>
      </c>
      <c r="X430" s="135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 x14ac:dyDescent="0.2">
      <c r="A431" s="44">
        <f t="shared" si="263"/>
        <v>414</v>
      </c>
      <c r="B431" s="44"/>
      <c r="C431" s="141">
        <v>39702</v>
      </c>
      <c r="E431" s="137" t="s">
        <v>308</v>
      </c>
      <c r="G431" s="43">
        <v>6.4</v>
      </c>
      <c r="H431" s="135" t="str">
        <f t="shared" si="247"/>
        <v>P, S, T &amp; D Plant - Demand</v>
      </c>
      <c r="I431" s="42">
        <f>'DepExp. Class.'!K$167</f>
        <v>0</v>
      </c>
      <c r="J431" s="135">
        <f t="shared" si="248"/>
        <v>0</v>
      </c>
      <c r="K431" s="135">
        <f t="shared" si="249"/>
        <v>0</v>
      </c>
      <c r="L431" s="135">
        <f t="shared" si="250"/>
        <v>0</v>
      </c>
      <c r="M431" s="135">
        <f t="shared" si="251"/>
        <v>0</v>
      </c>
      <c r="N431" s="135">
        <f t="shared" si="252"/>
        <v>0</v>
      </c>
      <c r="O431" s="135">
        <f t="shared" si="253"/>
        <v>0</v>
      </c>
      <c r="P431" s="135">
        <f t="shared" si="254"/>
        <v>0</v>
      </c>
      <c r="Q431" s="135">
        <f t="shared" si="255"/>
        <v>0</v>
      </c>
      <c r="R431" s="135">
        <f t="shared" si="256"/>
        <v>0</v>
      </c>
      <c r="S431" s="135">
        <f t="shared" si="257"/>
        <v>0</v>
      </c>
      <c r="T431" s="135">
        <f t="shared" si="258"/>
        <v>0</v>
      </c>
      <c r="U431" s="135">
        <f t="shared" si="259"/>
        <v>0</v>
      </c>
      <c r="V431" s="135">
        <f t="shared" si="260"/>
        <v>0</v>
      </c>
      <c r="W431" s="135">
        <f t="shared" si="261"/>
        <v>0</v>
      </c>
      <c r="X431" s="135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 x14ac:dyDescent="0.2">
      <c r="A432" s="44">
        <f t="shared" si="263"/>
        <v>415</v>
      </c>
      <c r="B432" s="44"/>
      <c r="C432" s="141">
        <v>39705</v>
      </c>
      <c r="E432" s="137" t="s">
        <v>309</v>
      </c>
      <c r="G432" s="43">
        <v>6.4</v>
      </c>
      <c r="H432" s="135" t="str">
        <f t="shared" si="247"/>
        <v>P, S, T &amp; D Plant - Demand</v>
      </c>
      <c r="I432" s="42">
        <f>'DepExp. Class.'!K$168</f>
        <v>0</v>
      </c>
      <c r="J432" s="135">
        <f t="shared" si="248"/>
        <v>0</v>
      </c>
      <c r="K432" s="135">
        <f t="shared" si="249"/>
        <v>0</v>
      </c>
      <c r="L432" s="135">
        <f t="shared" si="250"/>
        <v>0</v>
      </c>
      <c r="M432" s="135">
        <f t="shared" si="251"/>
        <v>0</v>
      </c>
      <c r="N432" s="135">
        <f t="shared" si="252"/>
        <v>0</v>
      </c>
      <c r="O432" s="135">
        <f t="shared" si="253"/>
        <v>0</v>
      </c>
      <c r="P432" s="135">
        <f t="shared" si="254"/>
        <v>0</v>
      </c>
      <c r="Q432" s="135">
        <f t="shared" si="255"/>
        <v>0</v>
      </c>
      <c r="R432" s="135">
        <f t="shared" si="256"/>
        <v>0</v>
      </c>
      <c r="S432" s="135">
        <f t="shared" si="257"/>
        <v>0</v>
      </c>
      <c r="T432" s="135">
        <f t="shared" si="258"/>
        <v>0</v>
      </c>
      <c r="U432" s="135">
        <f t="shared" si="259"/>
        <v>0</v>
      </c>
      <c r="V432" s="135">
        <f t="shared" si="260"/>
        <v>0</v>
      </c>
      <c r="W432" s="135">
        <f t="shared" si="261"/>
        <v>0</v>
      </c>
      <c r="X432" s="135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 x14ac:dyDescent="0.2">
      <c r="A433" s="44">
        <f t="shared" si="263"/>
        <v>416</v>
      </c>
      <c r="B433" s="44"/>
      <c r="C433" s="141">
        <v>39800</v>
      </c>
      <c r="E433" s="137" t="s">
        <v>310</v>
      </c>
      <c r="G433" s="43">
        <v>6.4</v>
      </c>
      <c r="H433" s="135" t="str">
        <f t="shared" si="247"/>
        <v>P, S, T &amp; D Plant - Demand</v>
      </c>
      <c r="I433" s="42">
        <f>'DepExp. Class.'!K$169</f>
        <v>7359.8720523263182</v>
      </c>
      <c r="J433" s="135">
        <f t="shared" si="248"/>
        <v>3327.6518845117898</v>
      </c>
      <c r="K433" s="135">
        <f t="shared" si="249"/>
        <v>1902.8168177903926</v>
      </c>
      <c r="L433" s="135">
        <f t="shared" si="250"/>
        <v>100.08352405058085</v>
      </c>
      <c r="M433" s="135">
        <f t="shared" si="251"/>
        <v>1066.0272161377529</v>
      </c>
      <c r="N433" s="135">
        <f t="shared" si="252"/>
        <v>963.29260983580116</v>
      </c>
      <c r="O433" s="135">
        <f t="shared" si="253"/>
        <v>0</v>
      </c>
      <c r="P433" s="135">
        <f t="shared" si="254"/>
        <v>0</v>
      </c>
      <c r="Q433" s="135">
        <f t="shared" si="255"/>
        <v>0</v>
      </c>
      <c r="R433" s="135">
        <f t="shared" si="256"/>
        <v>0</v>
      </c>
      <c r="S433" s="135">
        <f t="shared" si="257"/>
        <v>0</v>
      </c>
      <c r="T433" s="135">
        <f t="shared" si="258"/>
        <v>0</v>
      </c>
      <c r="U433" s="135">
        <f t="shared" si="259"/>
        <v>0</v>
      </c>
      <c r="V433" s="135">
        <f t="shared" si="260"/>
        <v>0</v>
      </c>
      <c r="W433" s="135">
        <f t="shared" si="261"/>
        <v>0</v>
      </c>
      <c r="X433" s="135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 x14ac:dyDescent="0.2">
      <c r="A434" s="44">
        <f t="shared" si="263"/>
        <v>417</v>
      </c>
      <c r="B434" s="44"/>
      <c r="C434" s="141">
        <v>39900</v>
      </c>
      <c r="E434" s="137" t="s">
        <v>311</v>
      </c>
      <c r="G434" s="43">
        <v>6.4</v>
      </c>
      <c r="H434" s="135" t="str">
        <f t="shared" si="247"/>
        <v>P, S, T &amp; D Plant - Demand</v>
      </c>
      <c r="I434" s="42">
        <f>'DepExp. Class.'!K$170</f>
        <v>0</v>
      </c>
      <c r="J434" s="135">
        <f t="shared" si="248"/>
        <v>0</v>
      </c>
      <c r="K434" s="135">
        <f t="shared" si="249"/>
        <v>0</v>
      </c>
      <c r="L434" s="135">
        <f t="shared" si="250"/>
        <v>0</v>
      </c>
      <c r="M434" s="135">
        <f t="shared" si="251"/>
        <v>0</v>
      </c>
      <c r="N434" s="135">
        <f t="shared" si="252"/>
        <v>0</v>
      </c>
      <c r="O434" s="135">
        <f t="shared" si="253"/>
        <v>0</v>
      </c>
      <c r="P434" s="135">
        <f t="shared" si="254"/>
        <v>0</v>
      </c>
      <c r="Q434" s="135">
        <f t="shared" si="255"/>
        <v>0</v>
      </c>
      <c r="R434" s="135">
        <f t="shared" si="256"/>
        <v>0</v>
      </c>
      <c r="S434" s="135">
        <f t="shared" si="257"/>
        <v>0</v>
      </c>
      <c r="T434" s="135">
        <f t="shared" si="258"/>
        <v>0</v>
      </c>
      <c r="U434" s="135">
        <f t="shared" si="259"/>
        <v>0</v>
      </c>
      <c r="V434" s="135">
        <f t="shared" si="260"/>
        <v>0</v>
      </c>
      <c r="W434" s="135">
        <f t="shared" si="261"/>
        <v>0</v>
      </c>
      <c r="X434" s="135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 x14ac:dyDescent="0.2">
      <c r="A435" s="44">
        <f t="shared" si="263"/>
        <v>418</v>
      </c>
      <c r="B435" s="44"/>
      <c r="C435" s="141">
        <v>39901</v>
      </c>
      <c r="E435" s="137" t="s">
        <v>312</v>
      </c>
      <c r="G435" s="43">
        <v>6.4</v>
      </c>
      <c r="H435" s="135" t="str">
        <f t="shared" si="247"/>
        <v>P, S, T &amp; D Plant - Demand</v>
      </c>
      <c r="I435" s="42">
        <f>'DepExp. Class.'!K$171</f>
        <v>0</v>
      </c>
      <c r="J435" s="135">
        <f t="shared" si="248"/>
        <v>0</v>
      </c>
      <c r="K435" s="135">
        <f t="shared" si="249"/>
        <v>0</v>
      </c>
      <c r="L435" s="135">
        <f t="shared" si="250"/>
        <v>0</v>
      </c>
      <c r="M435" s="135">
        <f t="shared" si="251"/>
        <v>0</v>
      </c>
      <c r="N435" s="135">
        <f t="shared" si="252"/>
        <v>0</v>
      </c>
      <c r="O435" s="135">
        <f t="shared" si="253"/>
        <v>0</v>
      </c>
      <c r="P435" s="135">
        <f t="shared" si="254"/>
        <v>0</v>
      </c>
      <c r="Q435" s="135">
        <f t="shared" si="255"/>
        <v>0</v>
      </c>
      <c r="R435" s="135">
        <f t="shared" si="256"/>
        <v>0</v>
      </c>
      <c r="S435" s="135">
        <f t="shared" si="257"/>
        <v>0</v>
      </c>
      <c r="T435" s="135">
        <f t="shared" si="258"/>
        <v>0</v>
      </c>
      <c r="U435" s="135">
        <f t="shared" si="259"/>
        <v>0</v>
      </c>
      <c r="V435" s="135">
        <f t="shared" si="260"/>
        <v>0</v>
      </c>
      <c r="W435" s="135">
        <f t="shared" si="261"/>
        <v>0</v>
      </c>
      <c r="X435" s="135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 x14ac:dyDescent="0.2">
      <c r="A436" s="44">
        <f t="shared" si="263"/>
        <v>419</v>
      </c>
      <c r="B436" s="44"/>
      <c r="C436" s="141">
        <v>39902</v>
      </c>
      <c r="E436" s="137" t="s">
        <v>313</v>
      </c>
      <c r="G436" s="43">
        <v>6.4</v>
      </c>
      <c r="H436" s="135" t="str">
        <f t="shared" si="247"/>
        <v>P, S, T &amp; D Plant - Demand</v>
      </c>
      <c r="I436" s="42">
        <f>'DepExp. Class.'!K$172</f>
        <v>0</v>
      </c>
      <c r="J436" s="135">
        <f t="shared" si="248"/>
        <v>0</v>
      </c>
      <c r="K436" s="135">
        <f t="shared" si="249"/>
        <v>0</v>
      </c>
      <c r="L436" s="135">
        <f t="shared" si="250"/>
        <v>0</v>
      </c>
      <c r="M436" s="135">
        <f t="shared" si="251"/>
        <v>0</v>
      </c>
      <c r="N436" s="135">
        <f t="shared" si="252"/>
        <v>0</v>
      </c>
      <c r="O436" s="135">
        <f t="shared" si="253"/>
        <v>0</v>
      </c>
      <c r="P436" s="135">
        <f t="shared" si="254"/>
        <v>0</v>
      </c>
      <c r="Q436" s="135">
        <f t="shared" si="255"/>
        <v>0</v>
      </c>
      <c r="R436" s="135">
        <f t="shared" si="256"/>
        <v>0</v>
      </c>
      <c r="S436" s="135">
        <f t="shared" si="257"/>
        <v>0</v>
      </c>
      <c r="T436" s="135">
        <f t="shared" si="258"/>
        <v>0</v>
      </c>
      <c r="U436" s="135">
        <f t="shared" si="259"/>
        <v>0</v>
      </c>
      <c r="V436" s="135">
        <f t="shared" si="260"/>
        <v>0</v>
      </c>
      <c r="W436" s="135">
        <f t="shared" si="261"/>
        <v>0</v>
      </c>
      <c r="X436" s="135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 x14ac:dyDescent="0.2">
      <c r="A437" s="44">
        <f t="shared" si="263"/>
        <v>420</v>
      </c>
      <c r="B437" s="44"/>
      <c r="C437" s="141">
        <v>39903</v>
      </c>
      <c r="E437" s="137" t="s">
        <v>314</v>
      </c>
      <c r="G437" s="43">
        <v>6.4</v>
      </c>
      <c r="H437" s="135" t="str">
        <f t="shared" si="247"/>
        <v>P, S, T &amp; D Plant - Demand</v>
      </c>
      <c r="I437" s="42">
        <f>'DepExp. Class.'!K$173</f>
        <v>0</v>
      </c>
      <c r="J437" s="135">
        <f t="shared" si="248"/>
        <v>0</v>
      </c>
      <c r="K437" s="135">
        <f t="shared" si="249"/>
        <v>0</v>
      </c>
      <c r="L437" s="135">
        <f t="shared" si="250"/>
        <v>0</v>
      </c>
      <c r="M437" s="135">
        <f t="shared" si="251"/>
        <v>0</v>
      </c>
      <c r="N437" s="135">
        <f t="shared" si="252"/>
        <v>0</v>
      </c>
      <c r="O437" s="135">
        <f t="shared" si="253"/>
        <v>0</v>
      </c>
      <c r="P437" s="135">
        <f t="shared" si="254"/>
        <v>0</v>
      </c>
      <c r="Q437" s="135">
        <f t="shared" si="255"/>
        <v>0</v>
      </c>
      <c r="R437" s="135">
        <f t="shared" si="256"/>
        <v>0</v>
      </c>
      <c r="S437" s="135">
        <f t="shared" si="257"/>
        <v>0</v>
      </c>
      <c r="T437" s="135">
        <f t="shared" si="258"/>
        <v>0</v>
      </c>
      <c r="U437" s="135">
        <f t="shared" si="259"/>
        <v>0</v>
      </c>
      <c r="V437" s="135">
        <f t="shared" si="260"/>
        <v>0</v>
      </c>
      <c r="W437" s="135">
        <f t="shared" si="261"/>
        <v>0</v>
      </c>
      <c r="X437" s="135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 x14ac:dyDescent="0.2">
      <c r="A438" s="44">
        <f t="shared" si="263"/>
        <v>421</v>
      </c>
      <c r="B438" s="44"/>
      <c r="C438" s="141">
        <v>39904</v>
      </c>
      <c r="E438" s="137" t="s">
        <v>315</v>
      </c>
      <c r="G438" s="43">
        <v>6.4</v>
      </c>
      <c r="H438" s="135" t="str">
        <f t="shared" si="247"/>
        <v>P, S, T &amp; D Plant - Demand</v>
      </c>
      <c r="I438" s="42">
        <f>'DepExp. Class.'!K$174</f>
        <v>0</v>
      </c>
      <c r="J438" s="135">
        <f t="shared" si="248"/>
        <v>0</v>
      </c>
      <c r="K438" s="135">
        <f t="shared" si="249"/>
        <v>0</v>
      </c>
      <c r="L438" s="135">
        <f t="shared" si="250"/>
        <v>0</v>
      </c>
      <c r="M438" s="135">
        <f t="shared" si="251"/>
        <v>0</v>
      </c>
      <c r="N438" s="135">
        <f t="shared" si="252"/>
        <v>0</v>
      </c>
      <c r="O438" s="135">
        <f t="shared" si="253"/>
        <v>0</v>
      </c>
      <c r="P438" s="135">
        <f t="shared" si="254"/>
        <v>0</v>
      </c>
      <c r="Q438" s="135">
        <f t="shared" si="255"/>
        <v>0</v>
      </c>
      <c r="R438" s="135">
        <f t="shared" si="256"/>
        <v>0</v>
      </c>
      <c r="S438" s="135">
        <f t="shared" si="257"/>
        <v>0</v>
      </c>
      <c r="T438" s="135">
        <f t="shared" si="258"/>
        <v>0</v>
      </c>
      <c r="U438" s="135">
        <f t="shared" si="259"/>
        <v>0</v>
      </c>
      <c r="V438" s="135">
        <f t="shared" si="260"/>
        <v>0</v>
      </c>
      <c r="W438" s="135">
        <f t="shared" si="261"/>
        <v>0</v>
      </c>
      <c r="X438" s="135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 x14ac:dyDescent="0.2">
      <c r="A439" s="44">
        <f t="shared" si="263"/>
        <v>422</v>
      </c>
      <c r="B439" s="44"/>
      <c r="C439" s="141">
        <v>39905</v>
      </c>
      <c r="E439" s="137" t="s">
        <v>316</v>
      </c>
      <c r="G439" s="43">
        <v>6.4</v>
      </c>
      <c r="H439" s="135" t="str">
        <f t="shared" si="247"/>
        <v>P, S, T &amp; D Plant - Demand</v>
      </c>
      <c r="I439" s="42">
        <f>'DepExp. Class.'!K$175</f>
        <v>0</v>
      </c>
      <c r="J439" s="135">
        <f t="shared" si="248"/>
        <v>0</v>
      </c>
      <c r="K439" s="135">
        <f t="shared" si="249"/>
        <v>0</v>
      </c>
      <c r="L439" s="135">
        <f t="shared" si="250"/>
        <v>0</v>
      </c>
      <c r="M439" s="135">
        <f t="shared" si="251"/>
        <v>0</v>
      </c>
      <c r="N439" s="135">
        <f t="shared" si="252"/>
        <v>0</v>
      </c>
      <c r="O439" s="135">
        <f t="shared" si="253"/>
        <v>0</v>
      </c>
      <c r="P439" s="135">
        <f t="shared" si="254"/>
        <v>0</v>
      </c>
      <c r="Q439" s="135">
        <f t="shared" si="255"/>
        <v>0</v>
      </c>
      <c r="R439" s="135">
        <f t="shared" si="256"/>
        <v>0</v>
      </c>
      <c r="S439" s="135">
        <f t="shared" si="257"/>
        <v>0</v>
      </c>
      <c r="T439" s="135">
        <f t="shared" si="258"/>
        <v>0</v>
      </c>
      <c r="U439" s="135">
        <f t="shared" si="259"/>
        <v>0</v>
      </c>
      <c r="V439" s="135">
        <f t="shared" si="260"/>
        <v>0</v>
      </c>
      <c r="W439" s="135">
        <f t="shared" si="261"/>
        <v>0</v>
      </c>
      <c r="X439" s="135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 x14ac:dyDescent="0.2">
      <c r="A440" s="44">
        <f t="shared" si="263"/>
        <v>423</v>
      </c>
      <c r="B440" s="44"/>
      <c r="C440" s="141">
        <v>39906</v>
      </c>
      <c r="E440" s="137" t="s">
        <v>317</v>
      </c>
      <c r="G440" s="43">
        <v>6.4</v>
      </c>
      <c r="H440" s="135" t="str">
        <f t="shared" si="247"/>
        <v>P, S, T &amp; D Plant - Demand</v>
      </c>
      <c r="I440" s="42">
        <f>'DepExp. Class.'!K$176</f>
        <v>0</v>
      </c>
      <c r="J440" s="135">
        <f t="shared" si="248"/>
        <v>0</v>
      </c>
      <c r="K440" s="135">
        <f t="shared" si="249"/>
        <v>0</v>
      </c>
      <c r="L440" s="135">
        <f t="shared" si="250"/>
        <v>0</v>
      </c>
      <c r="M440" s="135">
        <f t="shared" si="251"/>
        <v>0</v>
      </c>
      <c r="N440" s="135">
        <f t="shared" si="252"/>
        <v>0</v>
      </c>
      <c r="O440" s="135">
        <f t="shared" si="253"/>
        <v>0</v>
      </c>
      <c r="P440" s="135">
        <f t="shared" si="254"/>
        <v>0</v>
      </c>
      <c r="Q440" s="135">
        <f t="shared" si="255"/>
        <v>0</v>
      </c>
      <c r="R440" s="135">
        <f t="shared" si="256"/>
        <v>0</v>
      </c>
      <c r="S440" s="135">
        <f t="shared" si="257"/>
        <v>0</v>
      </c>
      <c r="T440" s="135">
        <f t="shared" si="258"/>
        <v>0</v>
      </c>
      <c r="U440" s="135">
        <f t="shared" si="259"/>
        <v>0</v>
      </c>
      <c r="V440" s="135">
        <f t="shared" si="260"/>
        <v>0</v>
      </c>
      <c r="W440" s="135">
        <f t="shared" si="261"/>
        <v>0</v>
      </c>
      <c r="X440" s="135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 x14ac:dyDescent="0.2">
      <c r="A441" s="44">
        <f t="shared" si="263"/>
        <v>424</v>
      </c>
      <c r="B441" s="44"/>
      <c r="C441" s="141">
        <v>39907</v>
      </c>
      <c r="E441" s="137" t="s">
        <v>318</v>
      </c>
      <c r="G441" s="43">
        <v>6.4</v>
      </c>
      <c r="H441" s="135" t="str">
        <f t="shared" si="247"/>
        <v>P, S, T &amp; D Plant - Demand</v>
      </c>
      <c r="I441" s="42">
        <f>'DepExp. Class.'!K$177</f>
        <v>6701.8346344640422</v>
      </c>
      <c r="J441" s="135">
        <f t="shared" si="248"/>
        <v>3030.1304822291854</v>
      </c>
      <c r="K441" s="135">
        <f t="shared" si="249"/>
        <v>1732.6882263500115</v>
      </c>
      <c r="L441" s="135">
        <f t="shared" si="250"/>
        <v>91.135175048238537</v>
      </c>
      <c r="M441" s="135">
        <f t="shared" si="251"/>
        <v>970.71498901058828</v>
      </c>
      <c r="N441" s="135">
        <f t="shared" si="252"/>
        <v>877.16576182601739</v>
      </c>
      <c r="O441" s="135">
        <f t="shared" si="253"/>
        <v>0</v>
      </c>
      <c r="P441" s="135">
        <f t="shared" si="254"/>
        <v>0</v>
      </c>
      <c r="Q441" s="135">
        <f t="shared" si="255"/>
        <v>0</v>
      </c>
      <c r="R441" s="135">
        <f t="shared" si="256"/>
        <v>0</v>
      </c>
      <c r="S441" s="135">
        <f t="shared" si="257"/>
        <v>0</v>
      </c>
      <c r="T441" s="135">
        <f t="shared" si="258"/>
        <v>0</v>
      </c>
      <c r="U441" s="135">
        <f t="shared" si="259"/>
        <v>0</v>
      </c>
      <c r="V441" s="135">
        <f t="shared" si="260"/>
        <v>0</v>
      </c>
      <c r="W441" s="135">
        <f t="shared" si="261"/>
        <v>0</v>
      </c>
      <c r="X441" s="135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 x14ac:dyDescent="0.2">
      <c r="A442" s="44">
        <f t="shared" si="263"/>
        <v>425</v>
      </c>
      <c r="B442" s="44"/>
      <c r="C442" s="141">
        <v>39908</v>
      </c>
      <c r="E442" s="137" t="s">
        <v>319</v>
      </c>
      <c r="G442" s="43">
        <v>6.4</v>
      </c>
      <c r="H442" s="135" t="str">
        <f t="shared" si="247"/>
        <v>P, S, T &amp; D Plant - Demand</v>
      </c>
      <c r="I442" s="42">
        <f>'DepExp. Class.'!K$178</f>
        <v>0</v>
      </c>
      <c r="J442" s="135">
        <f t="shared" si="248"/>
        <v>0</v>
      </c>
      <c r="K442" s="135">
        <f t="shared" si="249"/>
        <v>0</v>
      </c>
      <c r="L442" s="135">
        <f t="shared" si="250"/>
        <v>0</v>
      </c>
      <c r="M442" s="135">
        <f t="shared" si="251"/>
        <v>0</v>
      </c>
      <c r="N442" s="135">
        <f t="shared" si="252"/>
        <v>0</v>
      </c>
      <c r="O442" s="135">
        <f t="shared" si="253"/>
        <v>0</v>
      </c>
      <c r="P442" s="135">
        <f t="shared" si="254"/>
        <v>0</v>
      </c>
      <c r="Q442" s="135">
        <f t="shared" si="255"/>
        <v>0</v>
      </c>
      <c r="R442" s="135">
        <f t="shared" si="256"/>
        <v>0</v>
      </c>
      <c r="S442" s="135">
        <f t="shared" si="257"/>
        <v>0</v>
      </c>
      <c r="T442" s="135">
        <f t="shared" si="258"/>
        <v>0</v>
      </c>
      <c r="U442" s="135">
        <f t="shared" si="259"/>
        <v>0</v>
      </c>
      <c r="V442" s="135">
        <f t="shared" si="260"/>
        <v>0</v>
      </c>
      <c r="W442" s="135">
        <f t="shared" si="261"/>
        <v>0</v>
      </c>
      <c r="X442" s="135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 x14ac:dyDescent="0.2">
      <c r="A443" s="44">
        <f t="shared" si="263"/>
        <v>426</v>
      </c>
      <c r="B443" s="44"/>
      <c r="C443" s="141">
        <v>39909</v>
      </c>
      <c r="E443" s="137" t="s">
        <v>320</v>
      </c>
      <c r="G443" s="43">
        <v>6.4</v>
      </c>
      <c r="H443" s="135" t="str">
        <f t="shared" si="247"/>
        <v>P, S, T &amp; D Plant - Demand</v>
      </c>
      <c r="I443" s="42">
        <f>'DepExp. Class.'!K$179</f>
        <v>0</v>
      </c>
      <c r="J443" s="135">
        <f t="shared" si="248"/>
        <v>0</v>
      </c>
      <c r="K443" s="135">
        <f t="shared" si="249"/>
        <v>0</v>
      </c>
      <c r="L443" s="135">
        <f t="shared" si="250"/>
        <v>0</v>
      </c>
      <c r="M443" s="135">
        <f t="shared" si="251"/>
        <v>0</v>
      </c>
      <c r="N443" s="135">
        <f t="shared" si="252"/>
        <v>0</v>
      </c>
      <c r="O443" s="135">
        <f t="shared" si="253"/>
        <v>0</v>
      </c>
      <c r="P443" s="135">
        <f t="shared" si="254"/>
        <v>0</v>
      </c>
      <c r="Q443" s="135">
        <f t="shared" si="255"/>
        <v>0</v>
      </c>
      <c r="R443" s="135">
        <f t="shared" si="256"/>
        <v>0</v>
      </c>
      <c r="S443" s="135">
        <f t="shared" si="257"/>
        <v>0</v>
      </c>
      <c r="T443" s="135">
        <f t="shared" si="258"/>
        <v>0</v>
      </c>
      <c r="U443" s="135">
        <f t="shared" si="259"/>
        <v>0</v>
      </c>
      <c r="V443" s="135">
        <f t="shared" si="260"/>
        <v>0</v>
      </c>
      <c r="W443" s="135">
        <f t="shared" si="261"/>
        <v>0</v>
      </c>
      <c r="X443" s="135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 x14ac:dyDescent="0.2">
      <c r="A444" s="44">
        <f t="shared" si="263"/>
        <v>427</v>
      </c>
      <c r="B444" s="44"/>
      <c r="C444" s="141">
        <v>39924</v>
      </c>
      <c r="E444" s="137" t="s">
        <v>321</v>
      </c>
      <c r="G444" s="43">
        <v>6.4</v>
      </c>
      <c r="H444" s="135" t="str">
        <f t="shared" si="247"/>
        <v>P, S, T &amp; D Plant - Demand</v>
      </c>
      <c r="I444" s="42">
        <f>'DepExp. Class.'!K$180</f>
        <v>0</v>
      </c>
      <c r="J444" s="135">
        <f t="shared" si="248"/>
        <v>0</v>
      </c>
      <c r="K444" s="135">
        <f t="shared" si="249"/>
        <v>0</v>
      </c>
      <c r="L444" s="135">
        <f t="shared" si="250"/>
        <v>0</v>
      </c>
      <c r="M444" s="135">
        <f t="shared" si="251"/>
        <v>0</v>
      </c>
      <c r="N444" s="135">
        <f t="shared" si="252"/>
        <v>0</v>
      </c>
      <c r="O444" s="135">
        <f t="shared" si="253"/>
        <v>0</v>
      </c>
      <c r="P444" s="135">
        <f t="shared" si="254"/>
        <v>0</v>
      </c>
      <c r="Q444" s="135">
        <f t="shared" si="255"/>
        <v>0</v>
      </c>
      <c r="R444" s="135">
        <f t="shared" si="256"/>
        <v>0</v>
      </c>
      <c r="S444" s="135">
        <f t="shared" si="257"/>
        <v>0</v>
      </c>
      <c r="T444" s="135">
        <f t="shared" si="258"/>
        <v>0</v>
      </c>
      <c r="U444" s="135">
        <f t="shared" si="259"/>
        <v>0</v>
      </c>
      <c r="V444" s="135">
        <f t="shared" si="260"/>
        <v>0</v>
      </c>
      <c r="W444" s="135">
        <f t="shared" si="261"/>
        <v>0</v>
      </c>
      <c r="X444" s="135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 x14ac:dyDescent="0.2">
      <c r="A445" s="44">
        <f t="shared" si="263"/>
        <v>428</v>
      </c>
      <c r="B445" s="44"/>
      <c r="C445" s="44"/>
      <c r="D445" s="44"/>
      <c r="E445" s="137"/>
      <c r="G445" s="43"/>
      <c r="H445" s="135"/>
      <c r="I445" s="42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 x14ac:dyDescent="0.2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 x14ac:dyDescent="0.2">
      <c r="A447" s="44">
        <f t="shared" si="263"/>
        <v>430</v>
      </c>
      <c r="B447" s="44"/>
      <c r="C447" s="44"/>
      <c r="D447" s="44" t="s">
        <v>149</v>
      </c>
      <c r="E447" s="44"/>
      <c r="G447" s="43"/>
      <c r="H447" s="135"/>
      <c r="I447" s="42">
        <f>'DepExp. Class.'!K$183</f>
        <v>18360.719914085963</v>
      </c>
      <c r="J447" s="135">
        <f>SUM(J411:J444)</f>
        <v>8301.5144541526824</v>
      </c>
      <c r="K447" s="135">
        <f t="shared" ref="K447:X447" si="266">SUM(K411:K444)</f>
        <v>4746.969293877708</v>
      </c>
      <c r="L447" s="135">
        <f t="shared" si="266"/>
        <v>249.67900801027758</v>
      </c>
      <c r="M447" s="135">
        <f t="shared" si="266"/>
        <v>2659.4249189578495</v>
      </c>
      <c r="N447" s="135">
        <f t="shared" si="266"/>
        <v>2403.132239087442</v>
      </c>
      <c r="O447" s="135">
        <f t="shared" si="266"/>
        <v>0</v>
      </c>
      <c r="P447" s="135">
        <f t="shared" si="266"/>
        <v>0</v>
      </c>
      <c r="Q447" s="135">
        <f t="shared" si="266"/>
        <v>0</v>
      </c>
      <c r="R447" s="135">
        <f t="shared" si="266"/>
        <v>0</v>
      </c>
      <c r="S447" s="135">
        <f t="shared" si="266"/>
        <v>0</v>
      </c>
      <c r="T447" s="135">
        <f t="shared" si="266"/>
        <v>0</v>
      </c>
      <c r="U447" s="135">
        <f t="shared" si="266"/>
        <v>0</v>
      </c>
      <c r="V447" s="135">
        <f t="shared" si="266"/>
        <v>0</v>
      </c>
      <c r="W447" s="135">
        <f t="shared" si="266"/>
        <v>0</v>
      </c>
      <c r="X447" s="135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 x14ac:dyDescent="0.2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 x14ac:dyDescent="0.2">
      <c r="A449" s="44">
        <f t="shared" si="263"/>
        <v>432</v>
      </c>
      <c r="B449" s="44"/>
      <c r="C449" s="44"/>
      <c r="D449" s="44" t="s">
        <v>350</v>
      </c>
      <c r="E449" s="44"/>
      <c r="G449" s="43"/>
      <c r="H449" s="135"/>
      <c r="I449" s="42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 x14ac:dyDescent="0.2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 x14ac:dyDescent="0.2">
      <c r="A451" s="44">
        <f t="shared" si="263"/>
        <v>434</v>
      </c>
      <c r="B451" s="44"/>
      <c r="C451" s="44"/>
      <c r="D451" s="44" t="s">
        <v>148</v>
      </c>
      <c r="E451" s="44"/>
      <c r="G451" s="43"/>
      <c r="H451" s="135"/>
      <c r="I451" s="42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 x14ac:dyDescent="0.2">
      <c r="A452" s="44">
        <f t="shared" si="263"/>
        <v>435</v>
      </c>
      <c r="B452" s="44"/>
      <c r="C452" s="44"/>
      <c r="D452" s="44"/>
      <c r="E452" s="44"/>
      <c r="G452" s="43"/>
      <c r="H452" s="135"/>
      <c r="I452" s="42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 x14ac:dyDescent="0.2">
      <c r="A453" s="44">
        <f t="shared" si="263"/>
        <v>436</v>
      </c>
      <c r="B453" s="44"/>
      <c r="C453" s="138">
        <v>37400</v>
      </c>
      <c r="E453" s="137" t="s">
        <v>115</v>
      </c>
      <c r="G453" s="43">
        <v>6.4</v>
      </c>
      <c r="H453" s="135" t="str">
        <f t="shared" ref="H453:H486" si="267">VLOOKUP($G453,alloc,3)</f>
        <v>P, S, T &amp; D Plant - Demand</v>
      </c>
      <c r="I453" s="42">
        <f>'DepExp. Class.'!K$189</f>
        <v>0</v>
      </c>
      <c r="J453" s="135">
        <f t="shared" ref="J453:J486" si="268">$I453*VLOOKUP($G453,alloc,6)</f>
        <v>0</v>
      </c>
      <c r="K453" s="135">
        <f t="shared" ref="K453:K486" si="269">$I453*VLOOKUP($G453,alloc,7)</f>
        <v>0</v>
      </c>
      <c r="L453" s="135">
        <f t="shared" ref="L453:L486" si="270">$I453*VLOOKUP($G453,alloc,8)</f>
        <v>0</v>
      </c>
      <c r="M453" s="135">
        <f t="shared" ref="M453:M486" si="271">$I453*VLOOKUP($G453,alloc,9)</f>
        <v>0</v>
      </c>
      <c r="N453" s="135">
        <f t="shared" ref="N453:N486" si="272">$I453*VLOOKUP($G453,alloc,10)</f>
        <v>0</v>
      </c>
      <c r="O453" s="135">
        <f t="shared" ref="O453:O486" si="273">$I453*VLOOKUP($G453,alloc,11)</f>
        <v>0</v>
      </c>
      <c r="P453" s="135">
        <f t="shared" ref="P453:P486" si="274">$I453*VLOOKUP($G453,alloc,12)</f>
        <v>0</v>
      </c>
      <c r="Q453" s="135">
        <f t="shared" ref="Q453:Q486" si="275">$I453*VLOOKUP($G453,alloc,13)</f>
        <v>0</v>
      </c>
      <c r="R453" s="135">
        <f t="shared" ref="R453:R486" si="276">$I453*VLOOKUP($G453,alloc,14)</f>
        <v>0</v>
      </c>
      <c r="S453" s="135">
        <f t="shared" ref="S453:S486" si="277">$I453*VLOOKUP($G453,alloc,15)</f>
        <v>0</v>
      </c>
      <c r="T453" s="135">
        <f t="shared" ref="T453:T486" si="278">$I453*VLOOKUP($G453,alloc,16)</f>
        <v>0</v>
      </c>
      <c r="U453" s="135">
        <f t="shared" ref="U453:U486" si="279">$I453*VLOOKUP($G453,alloc,17)</f>
        <v>0</v>
      </c>
      <c r="V453" s="135">
        <f t="shared" ref="V453:V486" si="280">$I453*VLOOKUP($G453,alloc,18)</f>
        <v>0</v>
      </c>
      <c r="W453" s="135">
        <f t="shared" ref="W453:W486" si="281">$I453*VLOOKUP($G453,alloc,19)</f>
        <v>0</v>
      </c>
      <c r="X453" s="135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 x14ac:dyDescent="0.2">
      <c r="A454" s="44">
        <f t="shared" si="263"/>
        <v>437</v>
      </c>
      <c r="B454" s="44"/>
      <c r="C454" s="138">
        <v>39000</v>
      </c>
      <c r="E454" s="137" t="s">
        <v>139</v>
      </c>
      <c r="G454" s="43">
        <v>6.4</v>
      </c>
      <c r="H454" s="135" t="str">
        <f t="shared" si="267"/>
        <v>P, S, T &amp; D Plant - Demand</v>
      </c>
      <c r="I454" s="42">
        <f>'DepExp. Class.'!K$190</f>
        <v>4288.5957216240786</v>
      </c>
      <c r="J454" s="135">
        <f t="shared" si="268"/>
        <v>1939.0219739568411</v>
      </c>
      <c r="K454" s="135">
        <f t="shared" si="269"/>
        <v>1108.7709141942037</v>
      </c>
      <c r="L454" s="135">
        <f t="shared" si="270"/>
        <v>58.31864603036324</v>
      </c>
      <c r="M454" s="135">
        <f t="shared" si="271"/>
        <v>621.17380924008671</v>
      </c>
      <c r="N454" s="135">
        <f t="shared" si="272"/>
        <v>561.31037820258337</v>
      </c>
      <c r="O454" s="135">
        <f t="shared" si="273"/>
        <v>0</v>
      </c>
      <c r="P454" s="135">
        <f t="shared" si="274"/>
        <v>0</v>
      </c>
      <c r="Q454" s="135">
        <f t="shared" si="275"/>
        <v>0</v>
      </c>
      <c r="R454" s="135">
        <f t="shared" si="276"/>
        <v>0</v>
      </c>
      <c r="S454" s="135">
        <f t="shared" si="277"/>
        <v>0</v>
      </c>
      <c r="T454" s="135">
        <f t="shared" si="278"/>
        <v>0</v>
      </c>
      <c r="U454" s="135">
        <f t="shared" si="279"/>
        <v>0</v>
      </c>
      <c r="V454" s="135">
        <f t="shared" si="280"/>
        <v>0</v>
      </c>
      <c r="W454" s="135">
        <f t="shared" si="281"/>
        <v>0</v>
      </c>
      <c r="X454" s="135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 x14ac:dyDescent="0.2">
      <c r="A455" s="44">
        <f t="shared" si="263"/>
        <v>438</v>
      </c>
      <c r="B455" s="44"/>
      <c r="C455" s="138">
        <v>36602</v>
      </c>
      <c r="E455" s="137" t="s">
        <v>139</v>
      </c>
      <c r="G455" s="43">
        <v>6.4</v>
      </c>
      <c r="H455" s="135" t="str">
        <f t="shared" si="267"/>
        <v>P, S, T &amp; D Plant - Demand</v>
      </c>
      <c r="I455" s="42">
        <f>'DepExp. Class.'!K$191</f>
        <v>0</v>
      </c>
      <c r="J455" s="135">
        <f t="shared" si="268"/>
        <v>0</v>
      </c>
      <c r="K455" s="135">
        <f t="shared" si="269"/>
        <v>0</v>
      </c>
      <c r="L455" s="135">
        <f t="shared" si="270"/>
        <v>0</v>
      </c>
      <c r="M455" s="135">
        <f t="shared" si="271"/>
        <v>0</v>
      </c>
      <c r="N455" s="135">
        <f t="shared" si="272"/>
        <v>0</v>
      </c>
      <c r="O455" s="135">
        <f t="shared" si="273"/>
        <v>0</v>
      </c>
      <c r="P455" s="135">
        <f t="shared" si="274"/>
        <v>0</v>
      </c>
      <c r="Q455" s="135">
        <f t="shared" si="275"/>
        <v>0</v>
      </c>
      <c r="R455" s="135">
        <f t="shared" si="276"/>
        <v>0</v>
      </c>
      <c r="S455" s="135">
        <f t="shared" si="277"/>
        <v>0</v>
      </c>
      <c r="T455" s="135">
        <f t="shared" si="278"/>
        <v>0</v>
      </c>
      <c r="U455" s="135">
        <f t="shared" si="279"/>
        <v>0</v>
      </c>
      <c r="V455" s="135">
        <f t="shared" si="280"/>
        <v>0</v>
      </c>
      <c r="W455" s="135">
        <f t="shared" si="281"/>
        <v>0</v>
      </c>
      <c r="X455" s="135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 x14ac:dyDescent="0.2">
      <c r="A456" s="44">
        <f t="shared" si="263"/>
        <v>439</v>
      </c>
      <c r="B456" s="44"/>
      <c r="C456" s="138">
        <v>37503</v>
      </c>
      <c r="E456" s="137" t="s">
        <v>278</v>
      </c>
      <c r="G456" s="43">
        <v>6.4</v>
      </c>
      <c r="H456" s="135" t="str">
        <f t="shared" si="267"/>
        <v>P, S, T &amp; D Plant - Demand</v>
      </c>
      <c r="I456" s="42">
        <f>'DepExp. Class.'!K$192</f>
        <v>0</v>
      </c>
      <c r="J456" s="135">
        <f t="shared" si="268"/>
        <v>0</v>
      </c>
      <c r="K456" s="135">
        <f t="shared" si="269"/>
        <v>0</v>
      </c>
      <c r="L456" s="135">
        <f t="shared" si="270"/>
        <v>0</v>
      </c>
      <c r="M456" s="135">
        <f t="shared" si="271"/>
        <v>0</v>
      </c>
      <c r="N456" s="135">
        <f t="shared" si="272"/>
        <v>0</v>
      </c>
      <c r="O456" s="135">
        <f t="shared" si="273"/>
        <v>0</v>
      </c>
      <c r="P456" s="135">
        <f t="shared" si="274"/>
        <v>0</v>
      </c>
      <c r="Q456" s="135">
        <f t="shared" si="275"/>
        <v>0</v>
      </c>
      <c r="R456" s="135">
        <f t="shared" si="276"/>
        <v>0</v>
      </c>
      <c r="S456" s="135">
        <f t="shared" si="277"/>
        <v>0</v>
      </c>
      <c r="T456" s="135">
        <f t="shared" si="278"/>
        <v>0</v>
      </c>
      <c r="U456" s="135">
        <f t="shared" si="279"/>
        <v>0</v>
      </c>
      <c r="V456" s="135">
        <f t="shared" si="280"/>
        <v>0</v>
      </c>
      <c r="W456" s="135">
        <f t="shared" si="281"/>
        <v>0</v>
      </c>
      <c r="X456" s="135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 x14ac:dyDescent="0.2">
      <c r="A457" s="44">
        <f t="shared" si="263"/>
        <v>440</v>
      </c>
      <c r="B457" s="44"/>
      <c r="C457" s="138">
        <v>39004</v>
      </c>
      <c r="E457" s="137" t="s">
        <v>293</v>
      </c>
      <c r="G457" s="43">
        <v>6.4</v>
      </c>
      <c r="H457" s="135" t="str">
        <f t="shared" si="267"/>
        <v>P, S, T &amp; D Plant - Demand</v>
      </c>
      <c r="I457" s="42">
        <f>'DepExp. Class.'!K$193</f>
        <v>0</v>
      </c>
      <c r="J457" s="135">
        <f t="shared" si="268"/>
        <v>0</v>
      </c>
      <c r="K457" s="135">
        <f t="shared" si="269"/>
        <v>0</v>
      </c>
      <c r="L457" s="135">
        <f t="shared" si="270"/>
        <v>0</v>
      </c>
      <c r="M457" s="135">
        <f t="shared" si="271"/>
        <v>0</v>
      </c>
      <c r="N457" s="135">
        <f t="shared" si="272"/>
        <v>0</v>
      </c>
      <c r="O457" s="135">
        <f t="shared" si="273"/>
        <v>0</v>
      </c>
      <c r="P457" s="135">
        <f t="shared" si="274"/>
        <v>0</v>
      </c>
      <c r="Q457" s="135">
        <f t="shared" si="275"/>
        <v>0</v>
      </c>
      <c r="R457" s="135">
        <f t="shared" si="276"/>
        <v>0</v>
      </c>
      <c r="S457" s="135">
        <f t="shared" si="277"/>
        <v>0</v>
      </c>
      <c r="T457" s="135">
        <f t="shared" si="278"/>
        <v>0</v>
      </c>
      <c r="U457" s="135">
        <f t="shared" si="279"/>
        <v>0</v>
      </c>
      <c r="V457" s="135">
        <f t="shared" si="280"/>
        <v>0</v>
      </c>
      <c r="W457" s="135">
        <f t="shared" si="281"/>
        <v>0</v>
      </c>
      <c r="X457" s="135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 x14ac:dyDescent="0.2">
      <c r="A458" s="44">
        <f t="shared" si="263"/>
        <v>441</v>
      </c>
      <c r="B458" s="44"/>
      <c r="C458" s="138">
        <v>39009</v>
      </c>
      <c r="E458" s="137" t="s">
        <v>294</v>
      </c>
      <c r="G458" s="43">
        <v>6.4</v>
      </c>
      <c r="H458" s="135" t="str">
        <f t="shared" si="267"/>
        <v>P, S, T &amp; D Plant - Demand</v>
      </c>
      <c r="I458" s="42">
        <f>'DepExp. Class.'!K$194</f>
        <v>21.220433299654871</v>
      </c>
      <c r="J458" s="135">
        <f t="shared" si="268"/>
        <v>9.5944894636359113</v>
      </c>
      <c r="K458" s="135">
        <f t="shared" si="269"/>
        <v>5.4863178430689761</v>
      </c>
      <c r="L458" s="135">
        <f t="shared" si="270"/>
        <v>0.28856693858400112</v>
      </c>
      <c r="M458" s="135">
        <f t="shared" si="271"/>
        <v>3.0736348777310201</v>
      </c>
      <c r="N458" s="135">
        <f t="shared" si="272"/>
        <v>2.7774241766349603</v>
      </c>
      <c r="O458" s="135">
        <f t="shared" si="273"/>
        <v>0</v>
      </c>
      <c r="P458" s="135">
        <f t="shared" si="274"/>
        <v>0</v>
      </c>
      <c r="Q458" s="135">
        <f t="shared" si="275"/>
        <v>0</v>
      </c>
      <c r="R458" s="135">
        <f t="shared" si="276"/>
        <v>0</v>
      </c>
      <c r="S458" s="135">
        <f t="shared" si="277"/>
        <v>0</v>
      </c>
      <c r="T458" s="135">
        <f t="shared" si="278"/>
        <v>0</v>
      </c>
      <c r="U458" s="135">
        <f t="shared" si="279"/>
        <v>0</v>
      </c>
      <c r="V458" s="135">
        <f t="shared" si="280"/>
        <v>0</v>
      </c>
      <c r="W458" s="135">
        <f t="shared" si="281"/>
        <v>0</v>
      </c>
      <c r="X458" s="135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 x14ac:dyDescent="0.2">
      <c r="A459" s="44">
        <f t="shared" si="263"/>
        <v>442</v>
      </c>
      <c r="B459" s="44"/>
      <c r="C459" s="138">
        <v>39100</v>
      </c>
      <c r="E459" s="137" t="s">
        <v>295</v>
      </c>
      <c r="G459" s="43">
        <v>6.4</v>
      </c>
      <c r="H459" s="135" t="str">
        <f t="shared" si="267"/>
        <v>P, S, T &amp; D Plant - Demand</v>
      </c>
      <c r="I459" s="42">
        <f>'DepExp. Class.'!K$195</f>
        <v>6488.3963227185423</v>
      </c>
      <c r="J459" s="135">
        <f t="shared" si="268"/>
        <v>2933.6276632593326</v>
      </c>
      <c r="K459" s="135">
        <f t="shared" si="269"/>
        <v>1677.5060158084907</v>
      </c>
      <c r="L459" s="135">
        <f t="shared" si="270"/>
        <v>88.232725351420228</v>
      </c>
      <c r="M459" s="135">
        <f t="shared" si="271"/>
        <v>939.79990683666938</v>
      </c>
      <c r="N459" s="135">
        <f t="shared" si="272"/>
        <v>849.23001146262868</v>
      </c>
      <c r="O459" s="135">
        <f t="shared" si="273"/>
        <v>0</v>
      </c>
      <c r="P459" s="135">
        <f t="shared" si="274"/>
        <v>0</v>
      </c>
      <c r="Q459" s="135">
        <f t="shared" si="275"/>
        <v>0</v>
      </c>
      <c r="R459" s="135">
        <f t="shared" si="276"/>
        <v>0</v>
      </c>
      <c r="S459" s="135">
        <f t="shared" si="277"/>
        <v>0</v>
      </c>
      <c r="T459" s="135">
        <f t="shared" si="278"/>
        <v>0</v>
      </c>
      <c r="U459" s="135">
        <f t="shared" si="279"/>
        <v>0</v>
      </c>
      <c r="V459" s="135">
        <f t="shared" si="280"/>
        <v>0</v>
      </c>
      <c r="W459" s="135">
        <f t="shared" si="281"/>
        <v>0</v>
      </c>
      <c r="X459" s="135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 x14ac:dyDescent="0.2">
      <c r="A460" s="44">
        <f t="shared" si="263"/>
        <v>443</v>
      </c>
      <c r="B460" s="44"/>
      <c r="C460" s="138">
        <v>39102</v>
      </c>
      <c r="E460" s="137" t="s">
        <v>296</v>
      </c>
      <c r="G460" s="43">
        <v>6.4</v>
      </c>
      <c r="H460" s="135" t="str">
        <f t="shared" si="267"/>
        <v>P, S, T &amp; D Plant - Demand</v>
      </c>
      <c r="I460" s="42">
        <f>'DepExp. Class.'!K$196</f>
        <v>0</v>
      </c>
      <c r="J460" s="135">
        <f t="shared" si="268"/>
        <v>0</v>
      </c>
      <c r="K460" s="135">
        <f t="shared" si="269"/>
        <v>0</v>
      </c>
      <c r="L460" s="135">
        <f t="shared" si="270"/>
        <v>0</v>
      </c>
      <c r="M460" s="135">
        <f t="shared" si="271"/>
        <v>0</v>
      </c>
      <c r="N460" s="135">
        <f t="shared" si="272"/>
        <v>0</v>
      </c>
      <c r="O460" s="135">
        <f t="shared" si="273"/>
        <v>0</v>
      </c>
      <c r="P460" s="135">
        <f t="shared" si="274"/>
        <v>0</v>
      </c>
      <c r="Q460" s="135">
        <f t="shared" si="275"/>
        <v>0</v>
      </c>
      <c r="R460" s="135">
        <f t="shared" si="276"/>
        <v>0</v>
      </c>
      <c r="S460" s="135">
        <f t="shared" si="277"/>
        <v>0</v>
      </c>
      <c r="T460" s="135">
        <f t="shared" si="278"/>
        <v>0</v>
      </c>
      <c r="U460" s="135">
        <f t="shared" si="279"/>
        <v>0</v>
      </c>
      <c r="V460" s="135">
        <f t="shared" si="280"/>
        <v>0</v>
      </c>
      <c r="W460" s="135">
        <f t="shared" si="281"/>
        <v>0</v>
      </c>
      <c r="X460" s="135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 x14ac:dyDescent="0.2">
      <c r="A461" s="44">
        <f t="shared" si="263"/>
        <v>444</v>
      </c>
      <c r="B461" s="44"/>
      <c r="C461" s="145">
        <v>39103</v>
      </c>
      <c r="E461" s="137" t="s">
        <v>297</v>
      </c>
      <c r="G461" s="43">
        <v>6.4</v>
      </c>
      <c r="H461" s="135" t="str">
        <f t="shared" si="267"/>
        <v>P, S, T &amp; D Plant - Demand</v>
      </c>
      <c r="I461" s="42">
        <f>'DepExp. Class.'!K$197</f>
        <v>0</v>
      </c>
      <c r="J461" s="135">
        <f t="shared" si="268"/>
        <v>0</v>
      </c>
      <c r="K461" s="135">
        <f t="shared" si="269"/>
        <v>0</v>
      </c>
      <c r="L461" s="135">
        <f t="shared" si="270"/>
        <v>0</v>
      </c>
      <c r="M461" s="135">
        <f t="shared" si="271"/>
        <v>0</v>
      </c>
      <c r="N461" s="135">
        <f t="shared" si="272"/>
        <v>0</v>
      </c>
      <c r="O461" s="135">
        <f t="shared" si="273"/>
        <v>0</v>
      </c>
      <c r="P461" s="135">
        <f t="shared" si="274"/>
        <v>0</v>
      </c>
      <c r="Q461" s="135">
        <f t="shared" si="275"/>
        <v>0</v>
      </c>
      <c r="R461" s="135">
        <f t="shared" si="276"/>
        <v>0</v>
      </c>
      <c r="S461" s="135">
        <f t="shared" si="277"/>
        <v>0</v>
      </c>
      <c r="T461" s="135">
        <f t="shared" si="278"/>
        <v>0</v>
      </c>
      <c r="U461" s="135">
        <f t="shared" si="279"/>
        <v>0</v>
      </c>
      <c r="V461" s="135">
        <f t="shared" si="280"/>
        <v>0</v>
      </c>
      <c r="W461" s="135">
        <f t="shared" si="281"/>
        <v>0</v>
      </c>
      <c r="X461" s="135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 x14ac:dyDescent="0.2">
      <c r="A462" s="44">
        <f t="shared" si="263"/>
        <v>445</v>
      </c>
      <c r="B462" s="44"/>
      <c r="C462" s="138">
        <v>39200</v>
      </c>
      <c r="E462" s="137" t="s">
        <v>298</v>
      </c>
      <c r="G462" s="43">
        <v>6.4</v>
      </c>
      <c r="H462" s="135" t="str">
        <f t="shared" si="267"/>
        <v>P, S, T &amp; D Plant - Demand</v>
      </c>
      <c r="I462" s="42">
        <f>'DepExp. Class.'!K$198</f>
        <v>0</v>
      </c>
      <c r="J462" s="135">
        <f t="shared" si="268"/>
        <v>0</v>
      </c>
      <c r="K462" s="135">
        <f t="shared" si="269"/>
        <v>0</v>
      </c>
      <c r="L462" s="135">
        <f t="shared" si="270"/>
        <v>0</v>
      </c>
      <c r="M462" s="135">
        <f t="shared" si="271"/>
        <v>0</v>
      </c>
      <c r="N462" s="135">
        <f t="shared" si="272"/>
        <v>0</v>
      </c>
      <c r="O462" s="135">
        <f t="shared" si="273"/>
        <v>0</v>
      </c>
      <c r="P462" s="135">
        <f t="shared" si="274"/>
        <v>0</v>
      </c>
      <c r="Q462" s="135">
        <f t="shared" si="275"/>
        <v>0</v>
      </c>
      <c r="R462" s="135">
        <f t="shared" si="276"/>
        <v>0</v>
      </c>
      <c r="S462" s="135">
        <f t="shared" si="277"/>
        <v>0</v>
      </c>
      <c r="T462" s="135">
        <f t="shared" si="278"/>
        <v>0</v>
      </c>
      <c r="U462" s="135">
        <f t="shared" si="279"/>
        <v>0</v>
      </c>
      <c r="V462" s="135">
        <f t="shared" si="280"/>
        <v>0</v>
      </c>
      <c r="W462" s="135">
        <f t="shared" si="281"/>
        <v>0</v>
      </c>
      <c r="X462" s="135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 x14ac:dyDescent="0.2">
      <c r="A463" s="44">
        <f t="shared" si="263"/>
        <v>446</v>
      </c>
      <c r="B463" s="44"/>
      <c r="C463" s="138">
        <v>39201</v>
      </c>
      <c r="E463" s="137" t="s">
        <v>299</v>
      </c>
      <c r="G463" s="43">
        <v>6.4</v>
      </c>
      <c r="H463" s="135" t="str">
        <f t="shared" si="267"/>
        <v>P, S, T &amp; D Plant - Demand</v>
      </c>
      <c r="I463" s="42">
        <f>'DepExp. Class.'!K$199</f>
        <v>0</v>
      </c>
      <c r="J463" s="135">
        <f t="shared" si="268"/>
        <v>0</v>
      </c>
      <c r="K463" s="135">
        <f t="shared" si="269"/>
        <v>0</v>
      </c>
      <c r="L463" s="135">
        <f t="shared" si="270"/>
        <v>0</v>
      </c>
      <c r="M463" s="135">
        <f t="shared" si="271"/>
        <v>0</v>
      </c>
      <c r="N463" s="135">
        <f t="shared" si="272"/>
        <v>0</v>
      </c>
      <c r="O463" s="135">
        <f t="shared" si="273"/>
        <v>0</v>
      </c>
      <c r="P463" s="135">
        <f t="shared" si="274"/>
        <v>0</v>
      </c>
      <c r="Q463" s="135">
        <f t="shared" si="275"/>
        <v>0</v>
      </c>
      <c r="R463" s="135">
        <f t="shared" si="276"/>
        <v>0</v>
      </c>
      <c r="S463" s="135">
        <f t="shared" si="277"/>
        <v>0</v>
      </c>
      <c r="T463" s="135">
        <f t="shared" si="278"/>
        <v>0</v>
      </c>
      <c r="U463" s="135">
        <f t="shared" si="279"/>
        <v>0</v>
      </c>
      <c r="V463" s="135">
        <f t="shared" si="280"/>
        <v>0</v>
      </c>
      <c r="W463" s="135">
        <f t="shared" si="281"/>
        <v>0</v>
      </c>
      <c r="X463" s="135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 x14ac:dyDescent="0.2">
      <c r="A464" s="44">
        <f t="shared" si="263"/>
        <v>447</v>
      </c>
      <c r="B464" s="44"/>
      <c r="C464" s="138">
        <v>39202</v>
      </c>
      <c r="E464" s="137" t="s">
        <v>300</v>
      </c>
      <c r="G464" s="43">
        <v>6.4</v>
      </c>
      <c r="H464" s="135" t="str">
        <f t="shared" si="267"/>
        <v>P, S, T &amp; D Plant - Demand</v>
      </c>
      <c r="I464" s="42">
        <f>'DepExp. Class.'!K$200</f>
        <v>0</v>
      </c>
      <c r="J464" s="135">
        <f t="shared" si="268"/>
        <v>0</v>
      </c>
      <c r="K464" s="135">
        <f t="shared" si="269"/>
        <v>0</v>
      </c>
      <c r="L464" s="135">
        <f t="shared" si="270"/>
        <v>0</v>
      </c>
      <c r="M464" s="135">
        <f t="shared" si="271"/>
        <v>0</v>
      </c>
      <c r="N464" s="135">
        <f t="shared" si="272"/>
        <v>0</v>
      </c>
      <c r="O464" s="135">
        <f t="shared" si="273"/>
        <v>0</v>
      </c>
      <c r="P464" s="135">
        <f t="shared" si="274"/>
        <v>0</v>
      </c>
      <c r="Q464" s="135">
        <f t="shared" si="275"/>
        <v>0</v>
      </c>
      <c r="R464" s="135">
        <f t="shared" si="276"/>
        <v>0</v>
      </c>
      <c r="S464" s="135">
        <f t="shared" si="277"/>
        <v>0</v>
      </c>
      <c r="T464" s="135">
        <f t="shared" si="278"/>
        <v>0</v>
      </c>
      <c r="U464" s="135">
        <f t="shared" si="279"/>
        <v>0</v>
      </c>
      <c r="V464" s="135">
        <f t="shared" si="280"/>
        <v>0</v>
      </c>
      <c r="W464" s="135">
        <f t="shared" si="281"/>
        <v>0</v>
      </c>
      <c r="X464" s="135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 x14ac:dyDescent="0.2">
      <c r="A465" s="44">
        <f t="shared" si="263"/>
        <v>448</v>
      </c>
      <c r="B465" s="44"/>
      <c r="C465" s="138">
        <v>39300</v>
      </c>
      <c r="E465" s="137" t="s">
        <v>186</v>
      </c>
      <c r="G465" s="43">
        <v>6.4</v>
      </c>
      <c r="H465" s="135" t="str">
        <f t="shared" si="267"/>
        <v>P, S, T &amp; D Plant - Demand</v>
      </c>
      <c r="I465" s="42">
        <f>'DepExp. Class.'!K$201</f>
        <v>0</v>
      </c>
      <c r="J465" s="135">
        <f t="shared" si="268"/>
        <v>0</v>
      </c>
      <c r="K465" s="135">
        <f t="shared" si="269"/>
        <v>0</v>
      </c>
      <c r="L465" s="135">
        <f t="shared" si="270"/>
        <v>0</v>
      </c>
      <c r="M465" s="135">
        <f t="shared" si="271"/>
        <v>0</v>
      </c>
      <c r="N465" s="135">
        <f t="shared" si="272"/>
        <v>0</v>
      </c>
      <c r="O465" s="135">
        <f t="shared" si="273"/>
        <v>0</v>
      </c>
      <c r="P465" s="135">
        <f t="shared" si="274"/>
        <v>0</v>
      </c>
      <c r="Q465" s="135">
        <f t="shared" si="275"/>
        <v>0</v>
      </c>
      <c r="R465" s="135">
        <f t="shared" si="276"/>
        <v>0</v>
      </c>
      <c r="S465" s="135">
        <f t="shared" si="277"/>
        <v>0</v>
      </c>
      <c r="T465" s="135">
        <f t="shared" si="278"/>
        <v>0</v>
      </c>
      <c r="U465" s="135">
        <f t="shared" si="279"/>
        <v>0</v>
      </c>
      <c r="V465" s="135">
        <f t="shared" si="280"/>
        <v>0</v>
      </c>
      <c r="W465" s="135">
        <f t="shared" si="281"/>
        <v>0</v>
      </c>
      <c r="X465" s="135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 x14ac:dyDescent="0.2">
      <c r="A466" s="44">
        <f t="shared" si="263"/>
        <v>449</v>
      </c>
      <c r="B466" s="44"/>
      <c r="C466" s="138">
        <v>39400</v>
      </c>
      <c r="E466" s="137" t="s">
        <v>301</v>
      </c>
      <c r="G466" s="43">
        <v>6.4</v>
      </c>
      <c r="H466" s="135" t="str">
        <f t="shared" si="267"/>
        <v>P, S, T &amp; D Plant - Demand</v>
      </c>
      <c r="I466" s="42">
        <f>'DepExp. Class.'!K$202</f>
        <v>0</v>
      </c>
      <c r="J466" s="135">
        <f t="shared" si="268"/>
        <v>0</v>
      </c>
      <c r="K466" s="135">
        <f t="shared" si="269"/>
        <v>0</v>
      </c>
      <c r="L466" s="135">
        <f t="shared" si="270"/>
        <v>0</v>
      </c>
      <c r="M466" s="135">
        <f t="shared" si="271"/>
        <v>0</v>
      </c>
      <c r="N466" s="135">
        <f t="shared" si="272"/>
        <v>0</v>
      </c>
      <c r="O466" s="135">
        <f t="shared" si="273"/>
        <v>0</v>
      </c>
      <c r="P466" s="135">
        <f t="shared" si="274"/>
        <v>0</v>
      </c>
      <c r="Q466" s="135">
        <f t="shared" si="275"/>
        <v>0</v>
      </c>
      <c r="R466" s="135">
        <f t="shared" si="276"/>
        <v>0</v>
      </c>
      <c r="S466" s="135">
        <f t="shared" si="277"/>
        <v>0</v>
      </c>
      <c r="T466" s="135">
        <f t="shared" si="278"/>
        <v>0</v>
      </c>
      <c r="U466" s="135">
        <f t="shared" si="279"/>
        <v>0</v>
      </c>
      <c r="V466" s="135">
        <f t="shared" si="280"/>
        <v>0</v>
      </c>
      <c r="W466" s="135">
        <f t="shared" si="281"/>
        <v>0</v>
      </c>
      <c r="X466" s="135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 x14ac:dyDescent="0.2">
      <c r="A467" s="44">
        <f t="shared" si="263"/>
        <v>450</v>
      </c>
      <c r="B467" s="44"/>
      <c r="C467" s="138">
        <v>39600</v>
      </c>
      <c r="E467" s="137" t="s">
        <v>302</v>
      </c>
      <c r="G467" s="43">
        <v>6.4</v>
      </c>
      <c r="H467" s="135" t="str">
        <f t="shared" si="267"/>
        <v>P, S, T &amp; D Plant - Demand</v>
      </c>
      <c r="I467" s="42">
        <f>'DepExp. Class.'!K$203</f>
        <v>0</v>
      </c>
      <c r="J467" s="135">
        <f t="shared" si="268"/>
        <v>0</v>
      </c>
      <c r="K467" s="135">
        <f t="shared" si="269"/>
        <v>0</v>
      </c>
      <c r="L467" s="135">
        <f t="shared" si="270"/>
        <v>0</v>
      </c>
      <c r="M467" s="135">
        <f t="shared" si="271"/>
        <v>0</v>
      </c>
      <c r="N467" s="135">
        <f t="shared" si="272"/>
        <v>0</v>
      </c>
      <c r="O467" s="135">
        <f t="shared" si="273"/>
        <v>0</v>
      </c>
      <c r="P467" s="135">
        <f t="shared" si="274"/>
        <v>0</v>
      </c>
      <c r="Q467" s="135">
        <f t="shared" si="275"/>
        <v>0</v>
      </c>
      <c r="R467" s="135">
        <f t="shared" si="276"/>
        <v>0</v>
      </c>
      <c r="S467" s="135">
        <f t="shared" si="277"/>
        <v>0</v>
      </c>
      <c r="T467" s="135">
        <f t="shared" si="278"/>
        <v>0</v>
      </c>
      <c r="U467" s="135">
        <f t="shared" si="279"/>
        <v>0</v>
      </c>
      <c r="V467" s="135">
        <f t="shared" si="280"/>
        <v>0</v>
      </c>
      <c r="W467" s="135">
        <f t="shared" si="281"/>
        <v>0</v>
      </c>
      <c r="X467" s="135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 x14ac:dyDescent="0.2">
      <c r="A468" s="44">
        <f t="shared" si="263"/>
        <v>451</v>
      </c>
      <c r="B468" s="44"/>
      <c r="C468" s="138">
        <v>39603</v>
      </c>
      <c r="E468" s="137" t="s">
        <v>303</v>
      </c>
      <c r="G468" s="43">
        <v>6.4</v>
      </c>
      <c r="H468" s="135" t="str">
        <f t="shared" si="267"/>
        <v>P, S, T &amp; D Plant - Demand</v>
      </c>
      <c r="I468" s="42">
        <f>'DepExp. Class.'!K$204</f>
        <v>0</v>
      </c>
      <c r="J468" s="135">
        <f t="shared" si="268"/>
        <v>0</v>
      </c>
      <c r="K468" s="135">
        <f t="shared" si="269"/>
        <v>0</v>
      </c>
      <c r="L468" s="135">
        <f t="shared" si="270"/>
        <v>0</v>
      </c>
      <c r="M468" s="135">
        <f t="shared" si="271"/>
        <v>0</v>
      </c>
      <c r="N468" s="135">
        <f t="shared" si="272"/>
        <v>0</v>
      </c>
      <c r="O468" s="135">
        <f t="shared" si="273"/>
        <v>0</v>
      </c>
      <c r="P468" s="135">
        <f t="shared" si="274"/>
        <v>0</v>
      </c>
      <c r="Q468" s="135">
        <f t="shared" si="275"/>
        <v>0</v>
      </c>
      <c r="R468" s="135">
        <f t="shared" si="276"/>
        <v>0</v>
      </c>
      <c r="S468" s="135">
        <f t="shared" si="277"/>
        <v>0</v>
      </c>
      <c r="T468" s="135">
        <f t="shared" si="278"/>
        <v>0</v>
      </c>
      <c r="U468" s="135">
        <f t="shared" si="279"/>
        <v>0</v>
      </c>
      <c r="V468" s="135">
        <f t="shared" si="280"/>
        <v>0</v>
      </c>
      <c r="W468" s="135">
        <f t="shared" si="281"/>
        <v>0</v>
      </c>
      <c r="X468" s="135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 x14ac:dyDescent="0.2">
      <c r="A469" s="44">
        <f t="shared" ref="A469:A532" si="284">A468+1</f>
        <v>452</v>
      </c>
      <c r="B469" s="44"/>
      <c r="C469" s="136">
        <v>39604</v>
      </c>
      <c r="E469" s="137" t="s">
        <v>304</v>
      </c>
      <c r="G469" s="43">
        <v>6.4</v>
      </c>
      <c r="H469" s="135" t="str">
        <f t="shared" si="267"/>
        <v>P, S, T &amp; D Plant - Demand</v>
      </c>
      <c r="I469" s="42">
        <f>'DepExp. Class.'!K$205</f>
        <v>0</v>
      </c>
      <c r="J469" s="135">
        <f t="shared" si="268"/>
        <v>0</v>
      </c>
      <c r="K469" s="135">
        <f t="shared" si="269"/>
        <v>0</v>
      </c>
      <c r="L469" s="135">
        <f t="shared" si="270"/>
        <v>0</v>
      </c>
      <c r="M469" s="135">
        <f t="shared" si="271"/>
        <v>0</v>
      </c>
      <c r="N469" s="135">
        <f t="shared" si="272"/>
        <v>0</v>
      </c>
      <c r="O469" s="135">
        <f t="shared" si="273"/>
        <v>0</v>
      </c>
      <c r="P469" s="135">
        <f t="shared" si="274"/>
        <v>0</v>
      </c>
      <c r="Q469" s="135">
        <f t="shared" si="275"/>
        <v>0</v>
      </c>
      <c r="R469" s="135">
        <f t="shared" si="276"/>
        <v>0</v>
      </c>
      <c r="S469" s="135">
        <f t="shared" si="277"/>
        <v>0</v>
      </c>
      <c r="T469" s="135">
        <f t="shared" si="278"/>
        <v>0</v>
      </c>
      <c r="U469" s="135">
        <f t="shared" si="279"/>
        <v>0</v>
      </c>
      <c r="V469" s="135">
        <f t="shared" si="280"/>
        <v>0</v>
      </c>
      <c r="W469" s="135">
        <f t="shared" si="281"/>
        <v>0</v>
      </c>
      <c r="X469" s="135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 x14ac:dyDescent="0.2">
      <c r="A470" s="44">
        <f t="shared" si="284"/>
        <v>453</v>
      </c>
      <c r="B470" s="44"/>
      <c r="C470" s="136">
        <v>39605</v>
      </c>
      <c r="E470" s="140" t="s">
        <v>305</v>
      </c>
      <c r="G470" s="43">
        <v>6.4</v>
      </c>
      <c r="H470" s="135" t="str">
        <f t="shared" si="267"/>
        <v>P, S, T &amp; D Plant - Demand</v>
      </c>
      <c r="I470" s="42">
        <f>'DepExp. Class.'!K$206</f>
        <v>0</v>
      </c>
      <c r="J470" s="135">
        <f t="shared" si="268"/>
        <v>0</v>
      </c>
      <c r="K470" s="135">
        <f t="shared" si="269"/>
        <v>0</v>
      </c>
      <c r="L470" s="135">
        <f t="shared" si="270"/>
        <v>0</v>
      </c>
      <c r="M470" s="135">
        <f t="shared" si="271"/>
        <v>0</v>
      </c>
      <c r="N470" s="135">
        <f t="shared" si="272"/>
        <v>0</v>
      </c>
      <c r="O470" s="135">
        <f t="shared" si="273"/>
        <v>0</v>
      </c>
      <c r="P470" s="135">
        <f t="shared" si="274"/>
        <v>0</v>
      </c>
      <c r="Q470" s="135">
        <f t="shared" si="275"/>
        <v>0</v>
      </c>
      <c r="R470" s="135">
        <f t="shared" si="276"/>
        <v>0</v>
      </c>
      <c r="S470" s="135">
        <f t="shared" si="277"/>
        <v>0</v>
      </c>
      <c r="T470" s="135">
        <f t="shared" si="278"/>
        <v>0</v>
      </c>
      <c r="U470" s="135">
        <f t="shared" si="279"/>
        <v>0</v>
      </c>
      <c r="V470" s="135">
        <f t="shared" si="280"/>
        <v>0</v>
      </c>
      <c r="W470" s="135">
        <f t="shared" si="281"/>
        <v>0</v>
      </c>
      <c r="X470" s="135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 x14ac:dyDescent="0.2">
      <c r="A471" s="44">
        <f t="shared" si="284"/>
        <v>454</v>
      </c>
      <c r="B471" s="44"/>
      <c r="C471" s="136">
        <v>39700</v>
      </c>
      <c r="E471" s="137" t="s">
        <v>306</v>
      </c>
      <c r="G471" s="43">
        <v>6.4</v>
      </c>
      <c r="H471" s="135" t="str">
        <f t="shared" si="267"/>
        <v>P, S, T &amp; D Plant - Demand</v>
      </c>
      <c r="I471" s="42">
        <f>'DepExp. Class.'!K$207</f>
        <v>16.070201725656243</v>
      </c>
      <c r="J471" s="135">
        <f t="shared" si="268"/>
        <v>7.2658922161509372</v>
      </c>
      <c r="K471" s="135">
        <f t="shared" si="269"/>
        <v>4.1547801227329142</v>
      </c>
      <c r="L471" s="135">
        <f t="shared" si="270"/>
        <v>0.21853130183139924</v>
      </c>
      <c r="M471" s="135">
        <f t="shared" si="271"/>
        <v>2.3276589982238294</v>
      </c>
      <c r="N471" s="135">
        <f t="shared" si="272"/>
        <v>2.1033390867171611</v>
      </c>
      <c r="O471" s="135">
        <f t="shared" si="273"/>
        <v>0</v>
      </c>
      <c r="P471" s="135">
        <f t="shared" si="274"/>
        <v>0</v>
      </c>
      <c r="Q471" s="135">
        <f t="shared" si="275"/>
        <v>0</v>
      </c>
      <c r="R471" s="135">
        <f t="shared" si="276"/>
        <v>0</v>
      </c>
      <c r="S471" s="135">
        <f t="shared" si="277"/>
        <v>0</v>
      </c>
      <c r="T471" s="135">
        <f t="shared" si="278"/>
        <v>0</v>
      </c>
      <c r="U471" s="135">
        <f t="shared" si="279"/>
        <v>0</v>
      </c>
      <c r="V471" s="135">
        <f t="shared" si="280"/>
        <v>0</v>
      </c>
      <c r="W471" s="135">
        <f t="shared" si="281"/>
        <v>0</v>
      </c>
      <c r="X471" s="135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 x14ac:dyDescent="0.2">
      <c r="A472" s="44">
        <f t="shared" si="284"/>
        <v>455</v>
      </c>
      <c r="B472" s="44"/>
      <c r="C472" s="136">
        <v>39701</v>
      </c>
      <c r="E472" s="137" t="s">
        <v>307</v>
      </c>
      <c r="G472" s="43">
        <v>6.4</v>
      </c>
      <c r="H472" s="135" t="str">
        <f t="shared" si="267"/>
        <v>P, S, T &amp; D Plant - Demand</v>
      </c>
      <c r="I472" s="42">
        <f>'DepExp. Class.'!K$208</f>
        <v>0</v>
      </c>
      <c r="J472" s="135">
        <f t="shared" si="268"/>
        <v>0</v>
      </c>
      <c r="K472" s="135">
        <f t="shared" si="269"/>
        <v>0</v>
      </c>
      <c r="L472" s="135">
        <f t="shared" si="270"/>
        <v>0</v>
      </c>
      <c r="M472" s="135">
        <f t="shared" si="271"/>
        <v>0</v>
      </c>
      <c r="N472" s="135">
        <f t="shared" si="272"/>
        <v>0</v>
      </c>
      <c r="O472" s="135">
        <f t="shared" si="273"/>
        <v>0</v>
      </c>
      <c r="P472" s="135">
        <f t="shared" si="274"/>
        <v>0</v>
      </c>
      <c r="Q472" s="135">
        <f t="shared" si="275"/>
        <v>0</v>
      </c>
      <c r="R472" s="135">
        <f t="shared" si="276"/>
        <v>0</v>
      </c>
      <c r="S472" s="135">
        <f t="shared" si="277"/>
        <v>0</v>
      </c>
      <c r="T472" s="135">
        <f t="shared" si="278"/>
        <v>0</v>
      </c>
      <c r="U472" s="135">
        <f t="shared" si="279"/>
        <v>0</v>
      </c>
      <c r="V472" s="135">
        <f t="shared" si="280"/>
        <v>0</v>
      </c>
      <c r="W472" s="135">
        <f t="shared" si="281"/>
        <v>0</v>
      </c>
      <c r="X472" s="135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 x14ac:dyDescent="0.2">
      <c r="A473" s="44">
        <f t="shared" si="284"/>
        <v>456</v>
      </c>
      <c r="B473" s="44"/>
      <c r="C473" s="136">
        <v>39702</v>
      </c>
      <c r="E473" s="137" t="s">
        <v>308</v>
      </c>
      <c r="G473" s="43">
        <v>6.4</v>
      </c>
      <c r="H473" s="135" t="str">
        <f t="shared" si="267"/>
        <v>P, S, T &amp; D Plant - Demand</v>
      </c>
      <c r="I473" s="42">
        <f>'DepExp. Class.'!K$209</f>
        <v>0</v>
      </c>
      <c r="J473" s="135">
        <f t="shared" si="268"/>
        <v>0</v>
      </c>
      <c r="K473" s="135">
        <f t="shared" si="269"/>
        <v>0</v>
      </c>
      <c r="L473" s="135">
        <f t="shared" si="270"/>
        <v>0</v>
      </c>
      <c r="M473" s="135">
        <f t="shared" si="271"/>
        <v>0</v>
      </c>
      <c r="N473" s="135">
        <f t="shared" si="272"/>
        <v>0</v>
      </c>
      <c r="O473" s="135">
        <f t="shared" si="273"/>
        <v>0</v>
      </c>
      <c r="P473" s="135">
        <f t="shared" si="274"/>
        <v>0</v>
      </c>
      <c r="Q473" s="135">
        <f t="shared" si="275"/>
        <v>0</v>
      </c>
      <c r="R473" s="135">
        <f t="shared" si="276"/>
        <v>0</v>
      </c>
      <c r="S473" s="135">
        <f t="shared" si="277"/>
        <v>0</v>
      </c>
      <c r="T473" s="135">
        <f t="shared" si="278"/>
        <v>0</v>
      </c>
      <c r="U473" s="135">
        <f t="shared" si="279"/>
        <v>0</v>
      </c>
      <c r="V473" s="135">
        <f t="shared" si="280"/>
        <v>0</v>
      </c>
      <c r="W473" s="135">
        <f t="shared" si="281"/>
        <v>0</v>
      </c>
      <c r="X473" s="135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 x14ac:dyDescent="0.2">
      <c r="A474" s="44">
        <f t="shared" si="284"/>
        <v>457</v>
      </c>
      <c r="B474" s="44"/>
      <c r="C474" s="136">
        <v>39705</v>
      </c>
      <c r="E474" s="137" t="s">
        <v>309</v>
      </c>
      <c r="G474" s="43">
        <v>6.4</v>
      </c>
      <c r="H474" s="135" t="str">
        <f t="shared" si="267"/>
        <v>P, S, T &amp; D Plant - Demand</v>
      </c>
      <c r="I474" s="42">
        <f>'DepExp. Class.'!K$210</f>
        <v>0</v>
      </c>
      <c r="J474" s="135">
        <f t="shared" si="268"/>
        <v>0</v>
      </c>
      <c r="K474" s="135">
        <f t="shared" si="269"/>
        <v>0</v>
      </c>
      <c r="L474" s="135">
        <f t="shared" si="270"/>
        <v>0</v>
      </c>
      <c r="M474" s="135">
        <f t="shared" si="271"/>
        <v>0</v>
      </c>
      <c r="N474" s="135">
        <f t="shared" si="272"/>
        <v>0</v>
      </c>
      <c r="O474" s="135">
        <f t="shared" si="273"/>
        <v>0</v>
      </c>
      <c r="P474" s="135">
        <f t="shared" si="274"/>
        <v>0</v>
      </c>
      <c r="Q474" s="135">
        <f t="shared" si="275"/>
        <v>0</v>
      </c>
      <c r="R474" s="135">
        <f t="shared" si="276"/>
        <v>0</v>
      </c>
      <c r="S474" s="135">
        <f t="shared" si="277"/>
        <v>0</v>
      </c>
      <c r="T474" s="135">
        <f t="shared" si="278"/>
        <v>0</v>
      </c>
      <c r="U474" s="135">
        <f t="shared" si="279"/>
        <v>0</v>
      </c>
      <c r="V474" s="135">
        <f t="shared" si="280"/>
        <v>0</v>
      </c>
      <c r="W474" s="135">
        <f t="shared" si="281"/>
        <v>0</v>
      </c>
      <c r="X474" s="135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 x14ac:dyDescent="0.2">
      <c r="A475" s="44">
        <f t="shared" si="284"/>
        <v>458</v>
      </c>
      <c r="B475" s="44"/>
      <c r="C475" s="136">
        <v>39800</v>
      </c>
      <c r="E475" s="137" t="s">
        <v>310</v>
      </c>
      <c r="G475" s="43">
        <v>6.4</v>
      </c>
      <c r="H475" s="135" t="str">
        <f t="shared" si="267"/>
        <v>P, S, T &amp; D Plant - Demand</v>
      </c>
      <c r="I475" s="42">
        <f>'DepExp. Class.'!K$211</f>
        <v>39.477529170817178</v>
      </c>
      <c r="J475" s="135">
        <f t="shared" si="268"/>
        <v>17.849151915571159</v>
      </c>
      <c r="K475" s="135">
        <f t="shared" si="269"/>
        <v>10.206496240284256</v>
      </c>
      <c r="L475" s="135">
        <f t="shared" si="270"/>
        <v>0.53683681076712941</v>
      </c>
      <c r="M475" s="135">
        <f t="shared" si="271"/>
        <v>5.7180505615802337</v>
      </c>
      <c r="N475" s="135">
        <f t="shared" si="272"/>
        <v>5.1669936426143952</v>
      </c>
      <c r="O475" s="135">
        <f t="shared" si="273"/>
        <v>0</v>
      </c>
      <c r="P475" s="135">
        <f t="shared" si="274"/>
        <v>0</v>
      </c>
      <c r="Q475" s="135">
        <f t="shared" si="275"/>
        <v>0</v>
      </c>
      <c r="R475" s="135">
        <f t="shared" si="276"/>
        <v>0</v>
      </c>
      <c r="S475" s="135">
        <f t="shared" si="277"/>
        <v>0</v>
      </c>
      <c r="T475" s="135">
        <f t="shared" si="278"/>
        <v>0</v>
      </c>
      <c r="U475" s="135">
        <f t="shared" si="279"/>
        <v>0</v>
      </c>
      <c r="V475" s="135">
        <f t="shared" si="280"/>
        <v>0</v>
      </c>
      <c r="W475" s="135">
        <f t="shared" si="281"/>
        <v>0</v>
      </c>
      <c r="X475" s="135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 x14ac:dyDescent="0.2">
      <c r="A476" s="44">
        <f t="shared" si="284"/>
        <v>459</v>
      </c>
      <c r="B476" s="44"/>
      <c r="C476" s="136">
        <v>39900</v>
      </c>
      <c r="E476" s="137" t="s">
        <v>311</v>
      </c>
      <c r="G476" s="43">
        <v>6.4</v>
      </c>
      <c r="H476" s="135" t="str">
        <f t="shared" si="267"/>
        <v>P, S, T &amp; D Plant - Demand</v>
      </c>
      <c r="I476" s="42">
        <f>'DepExp. Class.'!K$212</f>
        <v>0</v>
      </c>
      <c r="J476" s="135">
        <f t="shared" si="268"/>
        <v>0</v>
      </c>
      <c r="K476" s="135">
        <f t="shared" si="269"/>
        <v>0</v>
      </c>
      <c r="L476" s="135">
        <f t="shared" si="270"/>
        <v>0</v>
      </c>
      <c r="M476" s="135">
        <f t="shared" si="271"/>
        <v>0</v>
      </c>
      <c r="N476" s="135">
        <f t="shared" si="272"/>
        <v>0</v>
      </c>
      <c r="O476" s="135">
        <f t="shared" si="273"/>
        <v>0</v>
      </c>
      <c r="P476" s="135">
        <f t="shared" si="274"/>
        <v>0</v>
      </c>
      <c r="Q476" s="135">
        <f t="shared" si="275"/>
        <v>0</v>
      </c>
      <c r="R476" s="135">
        <f t="shared" si="276"/>
        <v>0</v>
      </c>
      <c r="S476" s="135">
        <f t="shared" si="277"/>
        <v>0</v>
      </c>
      <c r="T476" s="135">
        <f t="shared" si="278"/>
        <v>0</v>
      </c>
      <c r="U476" s="135">
        <f t="shared" si="279"/>
        <v>0</v>
      </c>
      <c r="V476" s="135">
        <f t="shared" si="280"/>
        <v>0</v>
      </c>
      <c r="W476" s="135">
        <f t="shared" si="281"/>
        <v>0</v>
      </c>
      <c r="X476" s="135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 x14ac:dyDescent="0.2">
      <c r="A477" s="44">
        <f t="shared" si="284"/>
        <v>460</v>
      </c>
      <c r="B477" s="44"/>
      <c r="C477" s="136">
        <v>39901</v>
      </c>
      <c r="E477" s="137" t="s">
        <v>312</v>
      </c>
      <c r="G477" s="43">
        <v>6.4</v>
      </c>
      <c r="H477" s="135" t="str">
        <f t="shared" si="267"/>
        <v>P, S, T &amp; D Plant - Demand</v>
      </c>
      <c r="I477" s="42">
        <f>'DepExp. Class.'!K$213</f>
        <v>80504.118244221274</v>
      </c>
      <c r="J477" s="135">
        <f t="shared" si="268"/>
        <v>36398.687216534963</v>
      </c>
      <c r="K477" s="135">
        <f t="shared" si="269"/>
        <v>20813.485480100408</v>
      </c>
      <c r="L477" s="135">
        <f t="shared" si="270"/>
        <v>1094.7385765924578</v>
      </c>
      <c r="M477" s="135">
        <f t="shared" si="271"/>
        <v>11660.471873608962</v>
      </c>
      <c r="N477" s="135">
        <f t="shared" si="272"/>
        <v>10536.735097384477</v>
      </c>
      <c r="O477" s="135">
        <f t="shared" si="273"/>
        <v>0</v>
      </c>
      <c r="P477" s="135">
        <f t="shared" si="274"/>
        <v>0</v>
      </c>
      <c r="Q477" s="135">
        <f t="shared" si="275"/>
        <v>0</v>
      </c>
      <c r="R477" s="135">
        <f t="shared" si="276"/>
        <v>0</v>
      </c>
      <c r="S477" s="135">
        <f t="shared" si="277"/>
        <v>0</v>
      </c>
      <c r="T477" s="135">
        <f t="shared" si="278"/>
        <v>0</v>
      </c>
      <c r="U477" s="135">
        <f t="shared" si="279"/>
        <v>0</v>
      </c>
      <c r="V477" s="135">
        <f t="shared" si="280"/>
        <v>0</v>
      </c>
      <c r="W477" s="135">
        <f t="shared" si="281"/>
        <v>0</v>
      </c>
      <c r="X477" s="135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 x14ac:dyDescent="0.2">
      <c r="A478" s="44">
        <f t="shared" si="284"/>
        <v>461</v>
      </c>
      <c r="B478" s="44"/>
      <c r="C478" s="136">
        <v>39902</v>
      </c>
      <c r="E478" s="137" t="s">
        <v>313</v>
      </c>
      <c r="G478" s="43">
        <v>6.4</v>
      </c>
      <c r="H478" s="135" t="str">
        <f t="shared" si="267"/>
        <v>P, S, T &amp; D Plant - Demand</v>
      </c>
      <c r="I478" s="42">
        <f>'DepExp. Class.'!K$214</f>
        <v>24126.537169800846</v>
      </c>
      <c r="J478" s="135">
        <f t="shared" si="268"/>
        <v>10908.439210496197</v>
      </c>
      <c r="K478" s="135">
        <f t="shared" si="269"/>
        <v>6237.6601597620556</v>
      </c>
      <c r="L478" s="135">
        <f t="shared" si="270"/>
        <v>328.08571207807398</v>
      </c>
      <c r="M478" s="135">
        <f t="shared" si="271"/>
        <v>3494.564181457115</v>
      </c>
      <c r="N478" s="135">
        <f t="shared" si="272"/>
        <v>3157.787906007401</v>
      </c>
      <c r="O478" s="135">
        <f t="shared" si="273"/>
        <v>0</v>
      </c>
      <c r="P478" s="135">
        <f t="shared" si="274"/>
        <v>0</v>
      </c>
      <c r="Q478" s="135">
        <f t="shared" si="275"/>
        <v>0</v>
      </c>
      <c r="R478" s="135">
        <f t="shared" si="276"/>
        <v>0</v>
      </c>
      <c r="S478" s="135">
        <f t="shared" si="277"/>
        <v>0</v>
      </c>
      <c r="T478" s="135">
        <f t="shared" si="278"/>
        <v>0</v>
      </c>
      <c r="U478" s="135">
        <f t="shared" si="279"/>
        <v>0</v>
      </c>
      <c r="V478" s="135">
        <f t="shared" si="280"/>
        <v>0</v>
      </c>
      <c r="W478" s="135">
        <f t="shared" si="281"/>
        <v>0</v>
      </c>
      <c r="X478" s="135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 x14ac:dyDescent="0.2">
      <c r="A479" s="44">
        <f t="shared" si="284"/>
        <v>462</v>
      </c>
      <c r="B479" s="44"/>
      <c r="C479" s="136">
        <v>39903</v>
      </c>
      <c r="E479" s="137" t="s">
        <v>314</v>
      </c>
      <c r="G479" s="43">
        <v>6.4</v>
      </c>
      <c r="H479" s="135" t="str">
        <f t="shared" si="267"/>
        <v>P, S, T &amp; D Plant - Demand</v>
      </c>
      <c r="I479" s="42">
        <f>'DepExp. Class.'!K$215</f>
        <v>0</v>
      </c>
      <c r="J479" s="135">
        <f t="shared" si="268"/>
        <v>0</v>
      </c>
      <c r="K479" s="135">
        <f t="shared" si="269"/>
        <v>0</v>
      </c>
      <c r="L479" s="135">
        <f t="shared" si="270"/>
        <v>0</v>
      </c>
      <c r="M479" s="135">
        <f t="shared" si="271"/>
        <v>0</v>
      </c>
      <c r="N479" s="135">
        <f t="shared" si="272"/>
        <v>0</v>
      </c>
      <c r="O479" s="135">
        <f t="shared" si="273"/>
        <v>0</v>
      </c>
      <c r="P479" s="135">
        <f t="shared" si="274"/>
        <v>0</v>
      </c>
      <c r="Q479" s="135">
        <f t="shared" si="275"/>
        <v>0</v>
      </c>
      <c r="R479" s="135">
        <f t="shared" si="276"/>
        <v>0</v>
      </c>
      <c r="S479" s="135">
        <f t="shared" si="277"/>
        <v>0</v>
      </c>
      <c r="T479" s="135">
        <f t="shared" si="278"/>
        <v>0</v>
      </c>
      <c r="U479" s="135">
        <f t="shared" si="279"/>
        <v>0</v>
      </c>
      <c r="V479" s="135">
        <f t="shared" si="280"/>
        <v>0</v>
      </c>
      <c r="W479" s="135">
        <f t="shared" si="281"/>
        <v>0</v>
      </c>
      <c r="X479" s="135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 x14ac:dyDescent="0.2">
      <c r="A480" s="44">
        <f t="shared" si="284"/>
        <v>463</v>
      </c>
      <c r="B480" s="44"/>
      <c r="C480" s="136">
        <v>39904</v>
      </c>
      <c r="E480" s="137" t="s">
        <v>315</v>
      </c>
      <c r="G480" s="43">
        <v>6.4</v>
      </c>
      <c r="H480" s="135" t="str">
        <f t="shared" si="267"/>
        <v>P, S, T &amp; D Plant - Demand</v>
      </c>
      <c r="I480" s="42">
        <f>'DepExp. Class.'!K$216</f>
        <v>0</v>
      </c>
      <c r="J480" s="135">
        <f t="shared" si="268"/>
        <v>0</v>
      </c>
      <c r="K480" s="135">
        <f t="shared" si="269"/>
        <v>0</v>
      </c>
      <c r="L480" s="135">
        <f t="shared" si="270"/>
        <v>0</v>
      </c>
      <c r="M480" s="135">
        <f t="shared" si="271"/>
        <v>0</v>
      </c>
      <c r="N480" s="135">
        <f t="shared" si="272"/>
        <v>0</v>
      </c>
      <c r="O480" s="135">
        <f t="shared" si="273"/>
        <v>0</v>
      </c>
      <c r="P480" s="135">
        <f t="shared" si="274"/>
        <v>0</v>
      </c>
      <c r="Q480" s="135">
        <f t="shared" si="275"/>
        <v>0</v>
      </c>
      <c r="R480" s="135">
        <f t="shared" si="276"/>
        <v>0</v>
      </c>
      <c r="S480" s="135">
        <f t="shared" si="277"/>
        <v>0</v>
      </c>
      <c r="T480" s="135">
        <f t="shared" si="278"/>
        <v>0</v>
      </c>
      <c r="U480" s="135">
        <f t="shared" si="279"/>
        <v>0</v>
      </c>
      <c r="V480" s="135">
        <f t="shared" si="280"/>
        <v>0</v>
      </c>
      <c r="W480" s="135">
        <f t="shared" si="281"/>
        <v>0</v>
      </c>
      <c r="X480" s="135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 x14ac:dyDescent="0.2">
      <c r="A481" s="44">
        <f t="shared" si="284"/>
        <v>464</v>
      </c>
      <c r="B481" s="44"/>
      <c r="C481" s="136">
        <v>39905</v>
      </c>
      <c r="E481" s="137" t="s">
        <v>316</v>
      </c>
      <c r="G481" s="43">
        <v>6.4</v>
      </c>
      <c r="H481" s="135" t="str">
        <f t="shared" si="267"/>
        <v>P, S, T &amp; D Plant - Demand</v>
      </c>
      <c r="I481" s="42">
        <f>'DepExp. Class.'!K$217</f>
        <v>0</v>
      </c>
      <c r="J481" s="135">
        <f t="shared" si="268"/>
        <v>0</v>
      </c>
      <c r="K481" s="135">
        <f t="shared" si="269"/>
        <v>0</v>
      </c>
      <c r="L481" s="135">
        <f t="shared" si="270"/>
        <v>0</v>
      </c>
      <c r="M481" s="135">
        <f t="shared" si="271"/>
        <v>0</v>
      </c>
      <c r="N481" s="135">
        <f t="shared" si="272"/>
        <v>0</v>
      </c>
      <c r="O481" s="135">
        <f t="shared" si="273"/>
        <v>0</v>
      </c>
      <c r="P481" s="135">
        <f t="shared" si="274"/>
        <v>0</v>
      </c>
      <c r="Q481" s="135">
        <f t="shared" si="275"/>
        <v>0</v>
      </c>
      <c r="R481" s="135">
        <f t="shared" si="276"/>
        <v>0</v>
      </c>
      <c r="S481" s="135">
        <f t="shared" si="277"/>
        <v>0</v>
      </c>
      <c r="T481" s="135">
        <f t="shared" si="278"/>
        <v>0</v>
      </c>
      <c r="U481" s="135">
        <f t="shared" si="279"/>
        <v>0</v>
      </c>
      <c r="V481" s="135">
        <f t="shared" si="280"/>
        <v>0</v>
      </c>
      <c r="W481" s="135">
        <f t="shared" si="281"/>
        <v>0</v>
      </c>
      <c r="X481" s="135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 x14ac:dyDescent="0.2">
      <c r="A482" s="44">
        <f t="shared" si="284"/>
        <v>465</v>
      </c>
      <c r="B482" s="44"/>
      <c r="C482" s="136">
        <v>39906</v>
      </c>
      <c r="E482" s="137" t="s">
        <v>317</v>
      </c>
      <c r="G482" s="43">
        <v>6.4</v>
      </c>
      <c r="H482" s="135" t="str">
        <f t="shared" si="267"/>
        <v>P, S, T &amp; D Plant - Demand</v>
      </c>
      <c r="I482" s="42">
        <f>'DepExp. Class.'!K$218</f>
        <v>5455.3749265404686</v>
      </c>
      <c r="J482" s="135">
        <f t="shared" si="268"/>
        <v>2466.5630769060376</v>
      </c>
      <c r="K482" s="135">
        <f t="shared" si="269"/>
        <v>1410.4292960218138</v>
      </c>
      <c r="L482" s="135">
        <f t="shared" si="270"/>
        <v>74.185141233911864</v>
      </c>
      <c r="M482" s="135">
        <f t="shared" si="271"/>
        <v>790.17381071039654</v>
      </c>
      <c r="N482" s="135">
        <f t="shared" si="272"/>
        <v>714.02360166830806</v>
      </c>
      <c r="O482" s="135">
        <f t="shared" si="273"/>
        <v>0</v>
      </c>
      <c r="P482" s="135">
        <f t="shared" si="274"/>
        <v>0</v>
      </c>
      <c r="Q482" s="135">
        <f t="shared" si="275"/>
        <v>0</v>
      </c>
      <c r="R482" s="135">
        <f t="shared" si="276"/>
        <v>0</v>
      </c>
      <c r="S482" s="135">
        <f t="shared" si="277"/>
        <v>0</v>
      </c>
      <c r="T482" s="135">
        <f t="shared" si="278"/>
        <v>0</v>
      </c>
      <c r="U482" s="135">
        <f t="shared" si="279"/>
        <v>0</v>
      </c>
      <c r="V482" s="135">
        <f t="shared" si="280"/>
        <v>0</v>
      </c>
      <c r="W482" s="135">
        <f t="shared" si="281"/>
        <v>0</v>
      </c>
      <c r="X482" s="135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 x14ac:dyDescent="0.2">
      <c r="A483" s="44">
        <f t="shared" si="284"/>
        <v>466</v>
      </c>
      <c r="B483" s="44"/>
      <c r="C483" s="136">
        <v>39907</v>
      </c>
      <c r="E483" s="137" t="s">
        <v>318</v>
      </c>
      <c r="G483" s="43">
        <v>6.4</v>
      </c>
      <c r="H483" s="135" t="str">
        <f t="shared" si="267"/>
        <v>P, S, T &amp; D Plant - Demand</v>
      </c>
      <c r="I483" s="42">
        <f>'DepExp. Class.'!K$219</f>
        <v>0</v>
      </c>
      <c r="J483" s="135">
        <f t="shared" si="268"/>
        <v>0</v>
      </c>
      <c r="K483" s="135">
        <f t="shared" si="269"/>
        <v>0</v>
      </c>
      <c r="L483" s="135">
        <f t="shared" si="270"/>
        <v>0</v>
      </c>
      <c r="M483" s="135">
        <f t="shared" si="271"/>
        <v>0</v>
      </c>
      <c r="N483" s="135">
        <f t="shared" si="272"/>
        <v>0</v>
      </c>
      <c r="O483" s="135">
        <f t="shared" si="273"/>
        <v>0</v>
      </c>
      <c r="P483" s="135">
        <f t="shared" si="274"/>
        <v>0</v>
      </c>
      <c r="Q483" s="135">
        <f t="shared" si="275"/>
        <v>0</v>
      </c>
      <c r="R483" s="135">
        <f t="shared" si="276"/>
        <v>0</v>
      </c>
      <c r="S483" s="135">
        <f t="shared" si="277"/>
        <v>0</v>
      </c>
      <c r="T483" s="135">
        <f t="shared" si="278"/>
        <v>0</v>
      </c>
      <c r="U483" s="135">
        <f t="shared" si="279"/>
        <v>0</v>
      </c>
      <c r="V483" s="135">
        <f t="shared" si="280"/>
        <v>0</v>
      </c>
      <c r="W483" s="135">
        <f t="shared" si="281"/>
        <v>0</v>
      </c>
      <c r="X483" s="135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 x14ac:dyDescent="0.2">
      <c r="A484" s="44">
        <f t="shared" si="284"/>
        <v>467</v>
      </c>
      <c r="B484" s="44"/>
      <c r="C484" s="136">
        <v>39908</v>
      </c>
      <c r="E484" s="137" t="s">
        <v>319</v>
      </c>
      <c r="G484" s="43">
        <v>6.4</v>
      </c>
      <c r="H484" s="135" t="str">
        <f t="shared" si="267"/>
        <v>P, S, T &amp; D Plant - Demand</v>
      </c>
      <c r="I484" s="42">
        <f>'DepExp. Class.'!K$220</f>
        <v>0</v>
      </c>
      <c r="J484" s="135">
        <f t="shared" si="268"/>
        <v>0</v>
      </c>
      <c r="K484" s="135">
        <f t="shared" si="269"/>
        <v>0</v>
      </c>
      <c r="L484" s="135">
        <f t="shared" si="270"/>
        <v>0</v>
      </c>
      <c r="M484" s="135">
        <f t="shared" si="271"/>
        <v>0</v>
      </c>
      <c r="N484" s="135">
        <f t="shared" si="272"/>
        <v>0</v>
      </c>
      <c r="O484" s="135">
        <f t="shared" si="273"/>
        <v>0</v>
      </c>
      <c r="P484" s="135">
        <f t="shared" si="274"/>
        <v>0</v>
      </c>
      <c r="Q484" s="135">
        <f t="shared" si="275"/>
        <v>0</v>
      </c>
      <c r="R484" s="135">
        <f t="shared" si="276"/>
        <v>0</v>
      </c>
      <c r="S484" s="135">
        <f t="shared" si="277"/>
        <v>0</v>
      </c>
      <c r="T484" s="135">
        <f t="shared" si="278"/>
        <v>0</v>
      </c>
      <c r="U484" s="135">
        <f t="shared" si="279"/>
        <v>0</v>
      </c>
      <c r="V484" s="135">
        <f t="shared" si="280"/>
        <v>0</v>
      </c>
      <c r="W484" s="135">
        <f t="shared" si="281"/>
        <v>0</v>
      </c>
      <c r="X484" s="135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 x14ac:dyDescent="0.2">
      <c r="A485" s="44">
        <f t="shared" si="284"/>
        <v>468</v>
      </c>
      <c r="B485" s="44"/>
      <c r="C485" s="136">
        <v>39909</v>
      </c>
      <c r="E485" s="137" t="s">
        <v>320</v>
      </c>
      <c r="G485" s="43">
        <v>6.4</v>
      </c>
      <c r="H485" s="135" t="str">
        <f t="shared" si="267"/>
        <v>P, S, T &amp; D Plant - Demand</v>
      </c>
      <c r="I485" s="42">
        <f>'DepExp. Class.'!K$221</f>
        <v>821.14803130358439</v>
      </c>
      <c r="J485" s="135">
        <f t="shared" si="268"/>
        <v>371.26933381495786</v>
      </c>
      <c r="K485" s="135">
        <f t="shared" si="269"/>
        <v>212.29910965178487</v>
      </c>
      <c r="L485" s="135">
        <f t="shared" si="270"/>
        <v>11.166415415344451</v>
      </c>
      <c r="M485" s="135">
        <f t="shared" si="271"/>
        <v>118.93768582170794</v>
      </c>
      <c r="N485" s="135">
        <f t="shared" si="272"/>
        <v>107.47548659978915</v>
      </c>
      <c r="O485" s="135">
        <f t="shared" si="273"/>
        <v>0</v>
      </c>
      <c r="P485" s="135">
        <f t="shared" si="274"/>
        <v>0</v>
      </c>
      <c r="Q485" s="135">
        <f t="shared" si="275"/>
        <v>0</v>
      </c>
      <c r="R485" s="135">
        <f t="shared" si="276"/>
        <v>0</v>
      </c>
      <c r="S485" s="135">
        <f t="shared" si="277"/>
        <v>0</v>
      </c>
      <c r="T485" s="135">
        <f t="shared" si="278"/>
        <v>0</v>
      </c>
      <c r="U485" s="135">
        <f t="shared" si="279"/>
        <v>0</v>
      </c>
      <c r="V485" s="135">
        <f t="shared" si="280"/>
        <v>0</v>
      </c>
      <c r="W485" s="135">
        <f t="shared" si="281"/>
        <v>0</v>
      </c>
      <c r="X485" s="135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 x14ac:dyDescent="0.2">
      <c r="A486" s="44">
        <f t="shared" si="284"/>
        <v>469</v>
      </c>
      <c r="B486" s="44"/>
      <c r="C486" s="136">
        <v>39924</v>
      </c>
      <c r="E486" s="137" t="s">
        <v>321</v>
      </c>
      <c r="G486" s="43">
        <v>6.4</v>
      </c>
      <c r="H486" s="135" t="str">
        <f t="shared" si="267"/>
        <v>P, S, T &amp; D Plant - Demand</v>
      </c>
      <c r="I486" s="42">
        <f>'DepExp. Class.'!K$222</f>
        <v>0</v>
      </c>
      <c r="J486" s="135">
        <f t="shared" si="268"/>
        <v>0</v>
      </c>
      <c r="K486" s="135">
        <f t="shared" si="269"/>
        <v>0</v>
      </c>
      <c r="L486" s="135">
        <f t="shared" si="270"/>
        <v>0</v>
      </c>
      <c r="M486" s="135">
        <f t="shared" si="271"/>
        <v>0</v>
      </c>
      <c r="N486" s="135">
        <f t="shared" si="272"/>
        <v>0</v>
      </c>
      <c r="O486" s="135">
        <f t="shared" si="273"/>
        <v>0</v>
      </c>
      <c r="P486" s="135">
        <f t="shared" si="274"/>
        <v>0</v>
      </c>
      <c r="Q486" s="135">
        <f t="shared" si="275"/>
        <v>0</v>
      </c>
      <c r="R486" s="135">
        <f t="shared" si="276"/>
        <v>0</v>
      </c>
      <c r="S486" s="135">
        <f t="shared" si="277"/>
        <v>0</v>
      </c>
      <c r="T486" s="135">
        <f t="shared" si="278"/>
        <v>0</v>
      </c>
      <c r="U486" s="135">
        <f t="shared" si="279"/>
        <v>0</v>
      </c>
      <c r="V486" s="135">
        <f t="shared" si="280"/>
        <v>0</v>
      </c>
      <c r="W486" s="135">
        <f t="shared" si="281"/>
        <v>0</v>
      </c>
      <c r="X486" s="135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 x14ac:dyDescent="0.2">
      <c r="A487" s="44">
        <f t="shared" si="284"/>
        <v>470</v>
      </c>
      <c r="B487" s="44"/>
      <c r="C487" s="146"/>
      <c r="E487" s="137"/>
      <c r="G487" s="43"/>
      <c r="H487" s="135"/>
      <c r="I487" s="42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 x14ac:dyDescent="0.2">
      <c r="A488" s="44">
        <f t="shared" si="284"/>
        <v>471</v>
      </c>
      <c r="B488" s="44"/>
      <c r="C488" s="44"/>
      <c r="D488" s="44"/>
      <c r="E488" s="44"/>
      <c r="G488" s="43"/>
      <c r="H488" s="135"/>
      <c r="I488" s="42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 x14ac:dyDescent="0.2">
      <c r="A489" s="44">
        <f t="shared" si="284"/>
        <v>472</v>
      </c>
      <c r="B489" s="44"/>
      <c r="C489" s="44"/>
      <c r="D489" s="44" t="s">
        <v>149</v>
      </c>
      <c r="E489" s="44"/>
      <c r="G489" s="43"/>
      <c r="H489" s="135"/>
      <c r="I489" s="42">
        <f>'DepExp. Class.'!K$225</f>
        <v>121760.93858040491</v>
      </c>
      <c r="J489" s="135">
        <f>SUM(J453:J486)</f>
        <v>55052.318008563685</v>
      </c>
      <c r="K489" s="135">
        <f t="shared" ref="K489:X489" si="285">SUM(K453:K486)</f>
        <v>31479.998569744839</v>
      </c>
      <c r="L489" s="135">
        <f t="shared" si="285"/>
        <v>1655.7711517527543</v>
      </c>
      <c r="M489" s="135">
        <f t="shared" si="285"/>
        <v>17636.24061211247</v>
      </c>
      <c r="N489" s="135">
        <f t="shared" si="285"/>
        <v>15936.610238231155</v>
      </c>
      <c r="O489" s="135">
        <f t="shared" si="285"/>
        <v>0</v>
      </c>
      <c r="P489" s="135">
        <f t="shared" si="285"/>
        <v>0</v>
      </c>
      <c r="Q489" s="135">
        <f t="shared" si="285"/>
        <v>0</v>
      </c>
      <c r="R489" s="135">
        <f t="shared" si="285"/>
        <v>0</v>
      </c>
      <c r="S489" s="135">
        <f t="shared" si="285"/>
        <v>0</v>
      </c>
      <c r="T489" s="135">
        <f t="shared" si="285"/>
        <v>0</v>
      </c>
      <c r="U489" s="135">
        <f t="shared" si="285"/>
        <v>0</v>
      </c>
      <c r="V489" s="135">
        <f t="shared" si="285"/>
        <v>0</v>
      </c>
      <c r="W489" s="135">
        <f t="shared" si="285"/>
        <v>0</v>
      </c>
      <c r="X489" s="135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 x14ac:dyDescent="0.2">
      <c r="A490" s="44">
        <f t="shared" si="284"/>
        <v>473</v>
      </c>
      <c r="B490" s="44"/>
      <c r="C490" s="44"/>
      <c r="D490" s="44"/>
      <c r="E490" s="44"/>
      <c r="G490" s="43"/>
      <c r="H490" s="135"/>
      <c r="I490" s="42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 x14ac:dyDescent="0.2">
      <c r="A491" s="44">
        <f t="shared" si="284"/>
        <v>474</v>
      </c>
      <c r="B491" s="44"/>
      <c r="C491" s="44"/>
      <c r="D491" s="44" t="s">
        <v>352</v>
      </c>
      <c r="E491" s="44"/>
      <c r="G491" s="43"/>
      <c r="H491" s="135"/>
      <c r="I491" s="42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 x14ac:dyDescent="0.2">
      <c r="A492" s="44">
        <f t="shared" si="284"/>
        <v>475</v>
      </c>
      <c r="B492" s="44"/>
      <c r="C492" s="44"/>
      <c r="D492" s="44"/>
      <c r="E492" s="44"/>
      <c r="G492" s="43"/>
      <c r="H492" s="135"/>
      <c r="I492" s="42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 x14ac:dyDescent="0.2">
      <c r="A493" s="44">
        <f t="shared" si="284"/>
        <v>476</v>
      </c>
      <c r="B493" s="44"/>
      <c r="C493" s="44"/>
      <c r="D493" s="44" t="s">
        <v>148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 x14ac:dyDescent="0.2">
      <c r="A494" s="44">
        <f t="shared" si="284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 x14ac:dyDescent="0.2">
      <c r="A495" s="44">
        <f t="shared" si="284"/>
        <v>478</v>
      </c>
      <c r="B495" s="44"/>
      <c r="C495" s="138">
        <v>37400</v>
      </c>
      <c r="E495" s="137" t="s">
        <v>115</v>
      </c>
      <c r="G495" s="43">
        <v>6.4</v>
      </c>
      <c r="H495" s="135" t="str">
        <f t="shared" ref="H495:H528" si="286">VLOOKUP($G495,alloc,3)</f>
        <v>P, S, T &amp; D Plant - Demand</v>
      </c>
      <c r="I495" s="42">
        <f>'DepExp. Class.'!K$231</f>
        <v>0</v>
      </c>
      <c r="J495" s="135">
        <f t="shared" ref="J495:J528" si="287">$I495*VLOOKUP($G495,alloc,6)</f>
        <v>0</v>
      </c>
      <c r="K495" s="135">
        <f t="shared" ref="K495:K528" si="288">$I495*VLOOKUP($G495,alloc,7)</f>
        <v>0</v>
      </c>
      <c r="L495" s="135">
        <f t="shared" ref="L495:L528" si="289">$I495*VLOOKUP($G495,alloc,8)</f>
        <v>0</v>
      </c>
      <c r="M495" s="135">
        <f t="shared" ref="M495:M528" si="290">$I495*VLOOKUP($G495,alloc,9)</f>
        <v>0</v>
      </c>
      <c r="N495" s="135">
        <f t="shared" ref="N495:N528" si="291">$I495*VLOOKUP($G495,alloc,10)</f>
        <v>0</v>
      </c>
      <c r="O495" s="135">
        <f t="shared" ref="O495:O528" si="292">$I495*VLOOKUP($G495,alloc,11)</f>
        <v>0</v>
      </c>
      <c r="P495" s="135">
        <f t="shared" ref="P495:P528" si="293">$I495*VLOOKUP($G495,alloc,12)</f>
        <v>0</v>
      </c>
      <c r="Q495" s="135">
        <f t="shared" ref="Q495:Q528" si="294">$I495*VLOOKUP($G495,alloc,13)</f>
        <v>0</v>
      </c>
      <c r="R495" s="135">
        <f t="shared" ref="R495:R528" si="295">$I495*VLOOKUP($G495,alloc,14)</f>
        <v>0</v>
      </c>
      <c r="S495" s="135">
        <f t="shared" ref="S495:S528" si="296">$I495*VLOOKUP($G495,alloc,15)</f>
        <v>0</v>
      </c>
      <c r="T495" s="135">
        <f t="shared" ref="T495:T528" si="297">$I495*VLOOKUP($G495,alloc,16)</f>
        <v>0</v>
      </c>
      <c r="U495" s="135">
        <f t="shared" ref="U495:U528" si="298">$I495*VLOOKUP($G495,alloc,17)</f>
        <v>0</v>
      </c>
      <c r="V495" s="135">
        <f t="shared" ref="V495:V528" si="299">$I495*VLOOKUP($G495,alloc,18)</f>
        <v>0</v>
      </c>
      <c r="W495" s="135">
        <f t="shared" ref="W495:W528" si="300">$I495*VLOOKUP($G495,alloc,19)</f>
        <v>0</v>
      </c>
      <c r="X495" s="135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 x14ac:dyDescent="0.2">
      <c r="A496" s="44">
        <f t="shared" si="284"/>
        <v>479</v>
      </c>
      <c r="B496" s="44"/>
      <c r="C496" s="138">
        <v>39001</v>
      </c>
      <c r="E496" s="137" t="s">
        <v>291</v>
      </c>
      <c r="G496" s="43">
        <v>6.4</v>
      </c>
      <c r="H496" s="135" t="str">
        <f t="shared" si="286"/>
        <v>P, S, T &amp; D Plant - Demand</v>
      </c>
      <c r="I496" s="42">
        <f>'DepExp. Class.'!K$232</f>
        <v>0</v>
      </c>
      <c r="J496" s="135">
        <f t="shared" si="287"/>
        <v>0</v>
      </c>
      <c r="K496" s="135">
        <f t="shared" si="288"/>
        <v>0</v>
      </c>
      <c r="L496" s="135">
        <f t="shared" si="289"/>
        <v>0</v>
      </c>
      <c r="M496" s="135">
        <f t="shared" si="290"/>
        <v>0</v>
      </c>
      <c r="N496" s="135">
        <f t="shared" si="291"/>
        <v>0</v>
      </c>
      <c r="O496" s="135">
        <f t="shared" si="292"/>
        <v>0</v>
      </c>
      <c r="P496" s="135">
        <f t="shared" si="293"/>
        <v>0</v>
      </c>
      <c r="Q496" s="135">
        <f t="shared" si="294"/>
        <v>0</v>
      </c>
      <c r="R496" s="135">
        <f t="shared" si="295"/>
        <v>0</v>
      </c>
      <c r="S496" s="135">
        <f t="shared" si="296"/>
        <v>0</v>
      </c>
      <c r="T496" s="135">
        <f t="shared" si="297"/>
        <v>0</v>
      </c>
      <c r="U496" s="135">
        <f t="shared" si="298"/>
        <v>0</v>
      </c>
      <c r="V496" s="135">
        <f t="shared" si="299"/>
        <v>0</v>
      </c>
      <c r="W496" s="135">
        <f t="shared" si="300"/>
        <v>0</v>
      </c>
      <c r="X496" s="135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 x14ac:dyDescent="0.2">
      <c r="A497" s="44">
        <f t="shared" si="284"/>
        <v>480</v>
      </c>
      <c r="B497" s="44"/>
      <c r="C497" s="138">
        <v>36602</v>
      </c>
      <c r="E497" s="137" t="s">
        <v>139</v>
      </c>
      <c r="G497" s="43">
        <v>6.4</v>
      </c>
      <c r="H497" s="135" t="str">
        <f t="shared" si="286"/>
        <v>P, S, T &amp; D Plant - Demand</v>
      </c>
      <c r="I497" s="42">
        <f>'DepExp. Class.'!K$233</f>
        <v>18099.491330226399</v>
      </c>
      <c r="J497" s="135">
        <f t="shared" si="287"/>
        <v>8183.4040056029889</v>
      </c>
      <c r="K497" s="135">
        <f t="shared" si="288"/>
        <v>4679.4314156209211</v>
      </c>
      <c r="L497" s="135">
        <f t="shared" si="289"/>
        <v>246.12668032447988</v>
      </c>
      <c r="M497" s="135">
        <f t="shared" si="290"/>
        <v>2621.5877421635332</v>
      </c>
      <c r="N497" s="135">
        <f t="shared" si="291"/>
        <v>2368.9414865144745</v>
      </c>
      <c r="O497" s="135">
        <f t="shared" si="292"/>
        <v>0</v>
      </c>
      <c r="P497" s="135">
        <f t="shared" si="293"/>
        <v>0</v>
      </c>
      <c r="Q497" s="135">
        <f t="shared" si="294"/>
        <v>0</v>
      </c>
      <c r="R497" s="135">
        <f t="shared" si="295"/>
        <v>0</v>
      </c>
      <c r="S497" s="135">
        <f t="shared" si="296"/>
        <v>0</v>
      </c>
      <c r="T497" s="135">
        <f t="shared" si="297"/>
        <v>0</v>
      </c>
      <c r="U497" s="135">
        <f t="shared" si="298"/>
        <v>0</v>
      </c>
      <c r="V497" s="135">
        <f t="shared" si="299"/>
        <v>0</v>
      </c>
      <c r="W497" s="135">
        <f t="shared" si="300"/>
        <v>0</v>
      </c>
      <c r="X497" s="135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 x14ac:dyDescent="0.2">
      <c r="A498" s="44">
        <f t="shared" si="284"/>
        <v>481</v>
      </c>
      <c r="B498" s="44"/>
      <c r="C498" s="138">
        <v>37503</v>
      </c>
      <c r="E498" s="137" t="s">
        <v>278</v>
      </c>
      <c r="G498" s="43">
        <v>6.4</v>
      </c>
      <c r="H498" s="135" t="str">
        <f t="shared" si="286"/>
        <v>P, S, T &amp; D Plant - Demand</v>
      </c>
      <c r="I498" s="42">
        <f>'DepExp. Class.'!K$234</f>
        <v>0</v>
      </c>
      <c r="J498" s="135">
        <f t="shared" si="287"/>
        <v>0</v>
      </c>
      <c r="K498" s="135">
        <f t="shared" si="288"/>
        <v>0</v>
      </c>
      <c r="L498" s="135">
        <f t="shared" si="289"/>
        <v>0</v>
      </c>
      <c r="M498" s="135">
        <f t="shared" si="290"/>
        <v>0</v>
      </c>
      <c r="N498" s="135">
        <f t="shared" si="291"/>
        <v>0</v>
      </c>
      <c r="O498" s="135">
        <f t="shared" si="292"/>
        <v>0</v>
      </c>
      <c r="P498" s="135">
        <f t="shared" si="293"/>
        <v>0</v>
      </c>
      <c r="Q498" s="135">
        <f t="shared" si="294"/>
        <v>0</v>
      </c>
      <c r="R498" s="135">
        <f t="shared" si="295"/>
        <v>0</v>
      </c>
      <c r="S498" s="135">
        <f t="shared" si="296"/>
        <v>0</v>
      </c>
      <c r="T498" s="135">
        <f t="shared" si="297"/>
        <v>0</v>
      </c>
      <c r="U498" s="135">
        <f t="shared" si="298"/>
        <v>0</v>
      </c>
      <c r="V498" s="135">
        <f t="shared" si="299"/>
        <v>0</v>
      </c>
      <c r="W498" s="135">
        <f t="shared" si="300"/>
        <v>0</v>
      </c>
      <c r="X498" s="135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 x14ac:dyDescent="0.2">
      <c r="A499" s="44">
        <f t="shared" si="284"/>
        <v>482</v>
      </c>
      <c r="B499" s="44"/>
      <c r="C499" s="138">
        <v>39004</v>
      </c>
      <c r="E499" s="137" t="s">
        <v>293</v>
      </c>
      <c r="G499" s="43">
        <v>6.4</v>
      </c>
      <c r="H499" s="135" t="str">
        <f t="shared" si="286"/>
        <v>P, S, T &amp; D Plant - Demand</v>
      </c>
      <c r="I499" s="42">
        <f>'DepExp. Class.'!K$235</f>
        <v>0</v>
      </c>
      <c r="J499" s="135">
        <f t="shared" si="287"/>
        <v>0</v>
      </c>
      <c r="K499" s="135">
        <f t="shared" si="288"/>
        <v>0</v>
      </c>
      <c r="L499" s="135">
        <f t="shared" si="289"/>
        <v>0</v>
      </c>
      <c r="M499" s="135">
        <f t="shared" si="290"/>
        <v>0</v>
      </c>
      <c r="N499" s="135">
        <f t="shared" si="291"/>
        <v>0</v>
      </c>
      <c r="O499" s="135">
        <f t="shared" si="292"/>
        <v>0</v>
      </c>
      <c r="P499" s="135">
        <f t="shared" si="293"/>
        <v>0</v>
      </c>
      <c r="Q499" s="135">
        <f t="shared" si="294"/>
        <v>0</v>
      </c>
      <c r="R499" s="135">
        <f t="shared" si="295"/>
        <v>0</v>
      </c>
      <c r="S499" s="135">
        <f t="shared" si="296"/>
        <v>0</v>
      </c>
      <c r="T499" s="135">
        <f t="shared" si="297"/>
        <v>0</v>
      </c>
      <c r="U499" s="135">
        <f t="shared" si="298"/>
        <v>0</v>
      </c>
      <c r="V499" s="135">
        <f t="shared" si="299"/>
        <v>0</v>
      </c>
      <c r="W499" s="135">
        <f t="shared" si="300"/>
        <v>0</v>
      </c>
      <c r="X499" s="135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 x14ac:dyDescent="0.2">
      <c r="A500" s="44">
        <f t="shared" si="284"/>
        <v>483</v>
      </c>
      <c r="B500" s="44"/>
      <c r="C500" s="138">
        <v>39009</v>
      </c>
      <c r="E500" s="137" t="s">
        <v>294</v>
      </c>
      <c r="G500" s="43">
        <v>6.4</v>
      </c>
      <c r="H500" s="135" t="str">
        <f t="shared" si="286"/>
        <v>P, S, T &amp; D Plant - Demand</v>
      </c>
      <c r="I500" s="42">
        <f>'DepExp. Class.'!K$236</f>
        <v>3109.5305497494714</v>
      </c>
      <c r="J500" s="135">
        <f t="shared" si="287"/>
        <v>1405.9259617903519</v>
      </c>
      <c r="K500" s="135">
        <f t="shared" si="288"/>
        <v>803.93612598551738</v>
      </c>
      <c r="L500" s="135">
        <f t="shared" si="289"/>
        <v>42.285079597749061</v>
      </c>
      <c r="M500" s="135">
        <f t="shared" si="290"/>
        <v>450.3942693401803</v>
      </c>
      <c r="N500" s="135">
        <f t="shared" si="291"/>
        <v>406.98911303567235</v>
      </c>
      <c r="O500" s="135">
        <f t="shared" si="292"/>
        <v>0</v>
      </c>
      <c r="P500" s="135">
        <f t="shared" si="293"/>
        <v>0</v>
      </c>
      <c r="Q500" s="135">
        <f t="shared" si="294"/>
        <v>0</v>
      </c>
      <c r="R500" s="135">
        <f t="shared" si="295"/>
        <v>0</v>
      </c>
      <c r="S500" s="135">
        <f t="shared" si="296"/>
        <v>0</v>
      </c>
      <c r="T500" s="135">
        <f t="shared" si="297"/>
        <v>0</v>
      </c>
      <c r="U500" s="135">
        <f t="shared" si="298"/>
        <v>0</v>
      </c>
      <c r="V500" s="135">
        <f t="shared" si="299"/>
        <v>0</v>
      </c>
      <c r="W500" s="135">
        <f t="shared" si="300"/>
        <v>0</v>
      </c>
      <c r="X500" s="135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 x14ac:dyDescent="0.2">
      <c r="A501" s="44">
        <f t="shared" si="284"/>
        <v>484</v>
      </c>
      <c r="B501" s="44"/>
      <c r="C501" s="138">
        <v>39100</v>
      </c>
      <c r="E501" s="137" t="s">
        <v>295</v>
      </c>
      <c r="G501" s="43">
        <v>6.4</v>
      </c>
      <c r="H501" s="135" t="str">
        <f t="shared" si="286"/>
        <v>P, S, T &amp; D Plant - Demand</v>
      </c>
      <c r="I501" s="42">
        <f>'DepExp. Class.'!K$237</f>
        <v>3691.5328321006973</v>
      </c>
      <c r="J501" s="135">
        <f t="shared" si="287"/>
        <v>1669.0692580170935</v>
      </c>
      <c r="K501" s="135">
        <f t="shared" si="288"/>
        <v>954.40664000760046</v>
      </c>
      <c r="L501" s="135">
        <f t="shared" si="289"/>
        <v>50.199461669755394</v>
      </c>
      <c r="M501" s="135">
        <f t="shared" si="290"/>
        <v>534.69332622997899</v>
      </c>
      <c r="N501" s="135">
        <f t="shared" si="291"/>
        <v>483.16414617626856</v>
      </c>
      <c r="O501" s="135">
        <f t="shared" si="292"/>
        <v>0</v>
      </c>
      <c r="P501" s="135">
        <f t="shared" si="293"/>
        <v>0</v>
      </c>
      <c r="Q501" s="135">
        <f t="shared" si="294"/>
        <v>0</v>
      </c>
      <c r="R501" s="135">
        <f t="shared" si="295"/>
        <v>0</v>
      </c>
      <c r="S501" s="135">
        <f t="shared" si="296"/>
        <v>0</v>
      </c>
      <c r="T501" s="135">
        <f t="shared" si="297"/>
        <v>0</v>
      </c>
      <c r="U501" s="135">
        <f t="shared" si="298"/>
        <v>0</v>
      </c>
      <c r="V501" s="135">
        <f t="shared" si="299"/>
        <v>0</v>
      </c>
      <c r="W501" s="135">
        <f t="shared" si="300"/>
        <v>0</v>
      </c>
      <c r="X501" s="135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 x14ac:dyDescent="0.2">
      <c r="A502" s="44">
        <f t="shared" si="284"/>
        <v>485</v>
      </c>
      <c r="B502" s="44"/>
      <c r="C502" s="138">
        <v>39102</v>
      </c>
      <c r="E502" s="137" t="s">
        <v>296</v>
      </c>
      <c r="G502" s="43">
        <v>6.4</v>
      </c>
      <c r="H502" s="135" t="str">
        <f t="shared" si="286"/>
        <v>P, S, T &amp; D Plant - Demand</v>
      </c>
      <c r="I502" s="42">
        <f>'DepExp. Class.'!K$238</f>
        <v>0</v>
      </c>
      <c r="J502" s="135">
        <f t="shared" si="287"/>
        <v>0</v>
      </c>
      <c r="K502" s="135">
        <f t="shared" si="288"/>
        <v>0</v>
      </c>
      <c r="L502" s="135">
        <f t="shared" si="289"/>
        <v>0</v>
      </c>
      <c r="M502" s="135">
        <f t="shared" si="290"/>
        <v>0</v>
      </c>
      <c r="N502" s="135">
        <f t="shared" si="291"/>
        <v>0</v>
      </c>
      <c r="O502" s="135">
        <f t="shared" si="292"/>
        <v>0</v>
      </c>
      <c r="P502" s="135">
        <f t="shared" si="293"/>
        <v>0</v>
      </c>
      <c r="Q502" s="135">
        <f t="shared" si="294"/>
        <v>0</v>
      </c>
      <c r="R502" s="135">
        <f t="shared" si="295"/>
        <v>0</v>
      </c>
      <c r="S502" s="135">
        <f t="shared" si="296"/>
        <v>0</v>
      </c>
      <c r="T502" s="135">
        <f t="shared" si="297"/>
        <v>0</v>
      </c>
      <c r="U502" s="135">
        <f t="shared" si="298"/>
        <v>0</v>
      </c>
      <c r="V502" s="135">
        <f t="shared" si="299"/>
        <v>0</v>
      </c>
      <c r="W502" s="135">
        <f t="shared" si="300"/>
        <v>0</v>
      </c>
      <c r="X502" s="135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 x14ac:dyDescent="0.2">
      <c r="A503" s="44">
        <f t="shared" si="284"/>
        <v>486</v>
      </c>
      <c r="B503" s="44"/>
      <c r="C503" s="145">
        <v>39103</v>
      </c>
      <c r="E503" s="137" t="s">
        <v>297</v>
      </c>
      <c r="G503" s="43">
        <v>6.4</v>
      </c>
      <c r="H503" s="135" t="str">
        <f t="shared" si="286"/>
        <v>P, S, T &amp; D Plant - Demand</v>
      </c>
      <c r="I503" s="42">
        <f>'DepExp. Class.'!K$239</f>
        <v>0</v>
      </c>
      <c r="J503" s="135">
        <f t="shared" si="287"/>
        <v>0</v>
      </c>
      <c r="K503" s="135">
        <f t="shared" si="288"/>
        <v>0</v>
      </c>
      <c r="L503" s="135">
        <f t="shared" si="289"/>
        <v>0</v>
      </c>
      <c r="M503" s="135">
        <f t="shared" si="290"/>
        <v>0</v>
      </c>
      <c r="N503" s="135">
        <f t="shared" si="291"/>
        <v>0</v>
      </c>
      <c r="O503" s="135">
        <f t="shared" si="292"/>
        <v>0</v>
      </c>
      <c r="P503" s="135">
        <f t="shared" si="293"/>
        <v>0</v>
      </c>
      <c r="Q503" s="135">
        <f t="shared" si="294"/>
        <v>0</v>
      </c>
      <c r="R503" s="135">
        <f t="shared" si="295"/>
        <v>0</v>
      </c>
      <c r="S503" s="135">
        <f t="shared" si="296"/>
        <v>0</v>
      </c>
      <c r="T503" s="135">
        <f t="shared" si="297"/>
        <v>0</v>
      </c>
      <c r="U503" s="135">
        <f t="shared" si="298"/>
        <v>0</v>
      </c>
      <c r="V503" s="135">
        <f t="shared" si="299"/>
        <v>0</v>
      </c>
      <c r="W503" s="135">
        <f t="shared" si="300"/>
        <v>0</v>
      </c>
      <c r="X503" s="135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 x14ac:dyDescent="0.2">
      <c r="A504" s="44">
        <f t="shared" si="284"/>
        <v>487</v>
      </c>
      <c r="B504" s="44"/>
      <c r="C504" s="138">
        <v>39200</v>
      </c>
      <c r="E504" s="137" t="s">
        <v>298</v>
      </c>
      <c r="G504" s="43">
        <v>6.4</v>
      </c>
      <c r="H504" s="135" t="str">
        <f t="shared" si="286"/>
        <v>P, S, T &amp; D Plant - Demand</v>
      </c>
      <c r="I504" s="42">
        <f>'DepExp. Class.'!K$240</f>
        <v>0</v>
      </c>
      <c r="J504" s="135">
        <f t="shared" si="287"/>
        <v>0</v>
      </c>
      <c r="K504" s="135">
        <f t="shared" si="288"/>
        <v>0</v>
      </c>
      <c r="L504" s="135">
        <f t="shared" si="289"/>
        <v>0</v>
      </c>
      <c r="M504" s="135">
        <f t="shared" si="290"/>
        <v>0</v>
      </c>
      <c r="N504" s="135">
        <f t="shared" si="291"/>
        <v>0</v>
      </c>
      <c r="O504" s="135">
        <f t="shared" si="292"/>
        <v>0</v>
      </c>
      <c r="P504" s="135">
        <f t="shared" si="293"/>
        <v>0</v>
      </c>
      <c r="Q504" s="135">
        <f t="shared" si="294"/>
        <v>0</v>
      </c>
      <c r="R504" s="135">
        <f t="shared" si="295"/>
        <v>0</v>
      </c>
      <c r="S504" s="135">
        <f t="shared" si="296"/>
        <v>0</v>
      </c>
      <c r="T504" s="135">
        <f t="shared" si="297"/>
        <v>0</v>
      </c>
      <c r="U504" s="135">
        <f t="shared" si="298"/>
        <v>0</v>
      </c>
      <c r="V504" s="135">
        <f t="shared" si="299"/>
        <v>0</v>
      </c>
      <c r="W504" s="135">
        <f t="shared" si="300"/>
        <v>0</v>
      </c>
      <c r="X504" s="135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 x14ac:dyDescent="0.2">
      <c r="A505" s="44">
        <f t="shared" si="284"/>
        <v>488</v>
      </c>
      <c r="B505" s="44"/>
      <c r="C505" s="138">
        <v>39201</v>
      </c>
      <c r="E505" s="137" t="s">
        <v>299</v>
      </c>
      <c r="G505" s="43">
        <v>6.4</v>
      </c>
      <c r="H505" s="135" t="str">
        <f t="shared" si="286"/>
        <v>P, S, T &amp; D Plant - Demand</v>
      </c>
      <c r="I505" s="42">
        <f>'DepExp. Class.'!K$241</f>
        <v>0</v>
      </c>
      <c r="J505" s="135">
        <f t="shared" si="287"/>
        <v>0</v>
      </c>
      <c r="K505" s="135">
        <f t="shared" si="288"/>
        <v>0</v>
      </c>
      <c r="L505" s="135">
        <f t="shared" si="289"/>
        <v>0</v>
      </c>
      <c r="M505" s="135">
        <f t="shared" si="290"/>
        <v>0</v>
      </c>
      <c r="N505" s="135">
        <f t="shared" si="291"/>
        <v>0</v>
      </c>
      <c r="O505" s="135">
        <f t="shared" si="292"/>
        <v>0</v>
      </c>
      <c r="P505" s="135">
        <f t="shared" si="293"/>
        <v>0</v>
      </c>
      <c r="Q505" s="135">
        <f t="shared" si="294"/>
        <v>0</v>
      </c>
      <c r="R505" s="135">
        <f t="shared" si="295"/>
        <v>0</v>
      </c>
      <c r="S505" s="135">
        <f t="shared" si="296"/>
        <v>0</v>
      </c>
      <c r="T505" s="135">
        <f t="shared" si="297"/>
        <v>0</v>
      </c>
      <c r="U505" s="135">
        <f t="shared" si="298"/>
        <v>0</v>
      </c>
      <c r="V505" s="135">
        <f t="shared" si="299"/>
        <v>0</v>
      </c>
      <c r="W505" s="135">
        <f t="shared" si="300"/>
        <v>0</v>
      </c>
      <c r="X505" s="135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 x14ac:dyDescent="0.2">
      <c r="A506" s="44">
        <f t="shared" si="284"/>
        <v>489</v>
      </c>
      <c r="B506" s="44"/>
      <c r="C506" s="138">
        <v>39202</v>
      </c>
      <c r="E506" s="137" t="s">
        <v>300</v>
      </c>
      <c r="G506" s="43">
        <v>6.4</v>
      </c>
      <c r="H506" s="135" t="str">
        <f t="shared" si="286"/>
        <v>P, S, T &amp; D Plant - Demand</v>
      </c>
      <c r="I506" s="42">
        <f>'DepExp. Class.'!K$242</f>
        <v>0</v>
      </c>
      <c r="J506" s="135">
        <f t="shared" si="287"/>
        <v>0</v>
      </c>
      <c r="K506" s="135">
        <f t="shared" si="288"/>
        <v>0</v>
      </c>
      <c r="L506" s="135">
        <f t="shared" si="289"/>
        <v>0</v>
      </c>
      <c r="M506" s="135">
        <f t="shared" si="290"/>
        <v>0</v>
      </c>
      <c r="N506" s="135">
        <f t="shared" si="291"/>
        <v>0</v>
      </c>
      <c r="O506" s="135">
        <f t="shared" si="292"/>
        <v>0</v>
      </c>
      <c r="P506" s="135">
        <f t="shared" si="293"/>
        <v>0</v>
      </c>
      <c r="Q506" s="135">
        <f t="shared" si="294"/>
        <v>0</v>
      </c>
      <c r="R506" s="135">
        <f t="shared" si="295"/>
        <v>0</v>
      </c>
      <c r="S506" s="135">
        <f t="shared" si="296"/>
        <v>0</v>
      </c>
      <c r="T506" s="135">
        <f t="shared" si="297"/>
        <v>0</v>
      </c>
      <c r="U506" s="135">
        <f t="shared" si="298"/>
        <v>0</v>
      </c>
      <c r="V506" s="135">
        <f t="shared" si="299"/>
        <v>0</v>
      </c>
      <c r="W506" s="135">
        <f t="shared" si="300"/>
        <v>0</v>
      </c>
      <c r="X506" s="135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 x14ac:dyDescent="0.2">
      <c r="A507" s="44">
        <f t="shared" si="284"/>
        <v>490</v>
      </c>
      <c r="B507" s="44"/>
      <c r="C507" s="138">
        <v>39300</v>
      </c>
      <c r="E507" s="137" t="s">
        <v>186</v>
      </c>
      <c r="G507" s="43">
        <v>6.4</v>
      </c>
      <c r="H507" s="135" t="str">
        <f t="shared" si="286"/>
        <v>P, S, T &amp; D Plant - Demand</v>
      </c>
      <c r="I507" s="42">
        <f>'DepExp. Class.'!K$243</f>
        <v>0</v>
      </c>
      <c r="J507" s="135">
        <f t="shared" si="287"/>
        <v>0</v>
      </c>
      <c r="K507" s="135">
        <f t="shared" si="288"/>
        <v>0</v>
      </c>
      <c r="L507" s="135">
        <f t="shared" si="289"/>
        <v>0</v>
      </c>
      <c r="M507" s="135">
        <f t="shared" si="290"/>
        <v>0</v>
      </c>
      <c r="N507" s="135">
        <f t="shared" si="291"/>
        <v>0</v>
      </c>
      <c r="O507" s="135">
        <f t="shared" si="292"/>
        <v>0</v>
      </c>
      <c r="P507" s="135">
        <f t="shared" si="293"/>
        <v>0</v>
      </c>
      <c r="Q507" s="135">
        <f t="shared" si="294"/>
        <v>0</v>
      </c>
      <c r="R507" s="135">
        <f t="shared" si="295"/>
        <v>0</v>
      </c>
      <c r="S507" s="135">
        <f t="shared" si="296"/>
        <v>0</v>
      </c>
      <c r="T507" s="135">
        <f t="shared" si="297"/>
        <v>0</v>
      </c>
      <c r="U507" s="135">
        <f t="shared" si="298"/>
        <v>0</v>
      </c>
      <c r="V507" s="135">
        <f t="shared" si="299"/>
        <v>0</v>
      </c>
      <c r="W507" s="135">
        <f t="shared" si="300"/>
        <v>0</v>
      </c>
      <c r="X507" s="135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 x14ac:dyDescent="0.2">
      <c r="A508" s="44">
        <f t="shared" si="284"/>
        <v>491</v>
      </c>
      <c r="B508" s="44"/>
      <c r="C508" s="138">
        <v>39400</v>
      </c>
      <c r="E508" s="137" t="s">
        <v>301</v>
      </c>
      <c r="G508" s="43">
        <v>6.4</v>
      </c>
      <c r="H508" s="135" t="str">
        <f t="shared" si="286"/>
        <v>P, S, T &amp; D Plant - Demand</v>
      </c>
      <c r="I508" s="42">
        <f>'DepExp. Class.'!K$244</f>
        <v>716.15240801530535</v>
      </c>
      <c r="J508" s="135">
        <f t="shared" si="287"/>
        <v>323.79719282980358</v>
      </c>
      <c r="K508" s="135">
        <f t="shared" si="288"/>
        <v>185.15360544099187</v>
      </c>
      <c r="L508" s="135">
        <f t="shared" si="289"/>
        <v>9.7386280959634419</v>
      </c>
      <c r="M508" s="135">
        <f t="shared" si="290"/>
        <v>103.72978666192923</v>
      </c>
      <c r="N508" s="135">
        <f t="shared" si="291"/>
        <v>93.733194986617164</v>
      </c>
      <c r="O508" s="135">
        <f t="shared" si="292"/>
        <v>0</v>
      </c>
      <c r="P508" s="135">
        <f t="shared" si="293"/>
        <v>0</v>
      </c>
      <c r="Q508" s="135">
        <f t="shared" si="294"/>
        <v>0</v>
      </c>
      <c r="R508" s="135">
        <f t="shared" si="295"/>
        <v>0</v>
      </c>
      <c r="S508" s="135">
        <f t="shared" si="296"/>
        <v>0</v>
      </c>
      <c r="T508" s="135">
        <f t="shared" si="297"/>
        <v>0</v>
      </c>
      <c r="U508" s="135">
        <f t="shared" si="298"/>
        <v>0</v>
      </c>
      <c r="V508" s="135">
        <f t="shared" si="299"/>
        <v>0</v>
      </c>
      <c r="W508" s="135">
        <f t="shared" si="300"/>
        <v>0</v>
      </c>
      <c r="X508" s="135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 x14ac:dyDescent="0.2">
      <c r="A509" s="44">
        <f t="shared" si="284"/>
        <v>492</v>
      </c>
      <c r="B509" s="44"/>
      <c r="C509" s="138">
        <v>39600</v>
      </c>
      <c r="E509" s="137" t="s">
        <v>302</v>
      </c>
      <c r="G509" s="43">
        <v>6.4</v>
      </c>
      <c r="H509" s="135" t="str">
        <f t="shared" si="286"/>
        <v>P, S, T &amp; D Plant - Demand</v>
      </c>
      <c r="I509" s="42">
        <f>'DepExp. Class.'!K$245</f>
        <v>33.112475678829227</v>
      </c>
      <c r="J509" s="135">
        <f t="shared" si="287"/>
        <v>14.971291798296805</v>
      </c>
      <c r="K509" s="135">
        <f t="shared" si="288"/>
        <v>8.5608792044742508</v>
      </c>
      <c r="L509" s="135">
        <f t="shared" si="289"/>
        <v>0.45028136799319501</v>
      </c>
      <c r="M509" s="135">
        <f t="shared" si="290"/>
        <v>4.796116021633023</v>
      </c>
      <c r="N509" s="135">
        <f t="shared" si="291"/>
        <v>4.3339072864319492</v>
      </c>
      <c r="O509" s="135">
        <f t="shared" si="292"/>
        <v>0</v>
      </c>
      <c r="P509" s="135">
        <f t="shared" si="293"/>
        <v>0</v>
      </c>
      <c r="Q509" s="135">
        <f t="shared" si="294"/>
        <v>0</v>
      </c>
      <c r="R509" s="135">
        <f t="shared" si="295"/>
        <v>0</v>
      </c>
      <c r="S509" s="135">
        <f t="shared" si="296"/>
        <v>0</v>
      </c>
      <c r="T509" s="135">
        <f t="shared" si="297"/>
        <v>0</v>
      </c>
      <c r="U509" s="135">
        <f t="shared" si="298"/>
        <v>0</v>
      </c>
      <c r="V509" s="135">
        <f t="shared" si="299"/>
        <v>0</v>
      </c>
      <c r="W509" s="135">
        <f t="shared" si="300"/>
        <v>0</v>
      </c>
      <c r="X509" s="135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 x14ac:dyDescent="0.2">
      <c r="A510" s="44">
        <f t="shared" si="284"/>
        <v>493</v>
      </c>
      <c r="B510" s="44"/>
      <c r="C510" s="138">
        <v>39603</v>
      </c>
      <c r="E510" s="137" t="s">
        <v>303</v>
      </c>
      <c r="G510" s="43">
        <v>6.4</v>
      </c>
      <c r="H510" s="135" t="str">
        <f t="shared" si="286"/>
        <v>P, S, T &amp; D Plant - Demand</v>
      </c>
      <c r="I510" s="42">
        <f>'DepExp. Class.'!K$246</f>
        <v>0</v>
      </c>
      <c r="J510" s="135">
        <f t="shared" si="287"/>
        <v>0</v>
      </c>
      <c r="K510" s="135">
        <f t="shared" si="288"/>
        <v>0</v>
      </c>
      <c r="L510" s="135">
        <f t="shared" si="289"/>
        <v>0</v>
      </c>
      <c r="M510" s="135">
        <f t="shared" si="290"/>
        <v>0</v>
      </c>
      <c r="N510" s="135">
        <f t="shared" si="291"/>
        <v>0</v>
      </c>
      <c r="O510" s="135">
        <f t="shared" si="292"/>
        <v>0</v>
      </c>
      <c r="P510" s="135">
        <f t="shared" si="293"/>
        <v>0</v>
      </c>
      <c r="Q510" s="135">
        <f t="shared" si="294"/>
        <v>0</v>
      </c>
      <c r="R510" s="135">
        <f t="shared" si="295"/>
        <v>0</v>
      </c>
      <c r="S510" s="135">
        <f t="shared" si="296"/>
        <v>0</v>
      </c>
      <c r="T510" s="135">
        <f t="shared" si="297"/>
        <v>0</v>
      </c>
      <c r="U510" s="135">
        <f t="shared" si="298"/>
        <v>0</v>
      </c>
      <c r="V510" s="135">
        <f t="shared" si="299"/>
        <v>0</v>
      </c>
      <c r="W510" s="135">
        <f t="shared" si="300"/>
        <v>0</v>
      </c>
      <c r="X510" s="135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 x14ac:dyDescent="0.2">
      <c r="A511" s="44">
        <f t="shared" si="284"/>
        <v>494</v>
      </c>
      <c r="B511" s="44"/>
      <c r="C511" s="136">
        <v>39604</v>
      </c>
      <c r="E511" s="137" t="s">
        <v>304</v>
      </c>
      <c r="G511" s="43">
        <v>6.4</v>
      </c>
      <c r="H511" s="135" t="str">
        <f t="shared" si="286"/>
        <v>P, S, T &amp; D Plant - Demand</v>
      </c>
      <c r="I511" s="42">
        <f>'DepExp. Class.'!K$247</f>
        <v>0</v>
      </c>
      <c r="J511" s="135">
        <f t="shared" si="287"/>
        <v>0</v>
      </c>
      <c r="K511" s="135">
        <f t="shared" si="288"/>
        <v>0</v>
      </c>
      <c r="L511" s="135">
        <f t="shared" si="289"/>
        <v>0</v>
      </c>
      <c r="M511" s="135">
        <f t="shared" si="290"/>
        <v>0</v>
      </c>
      <c r="N511" s="135">
        <f t="shared" si="291"/>
        <v>0</v>
      </c>
      <c r="O511" s="135">
        <f t="shared" si="292"/>
        <v>0</v>
      </c>
      <c r="P511" s="135">
        <f t="shared" si="293"/>
        <v>0</v>
      </c>
      <c r="Q511" s="135">
        <f t="shared" si="294"/>
        <v>0</v>
      </c>
      <c r="R511" s="135">
        <f t="shared" si="295"/>
        <v>0</v>
      </c>
      <c r="S511" s="135">
        <f t="shared" si="296"/>
        <v>0</v>
      </c>
      <c r="T511" s="135">
        <f t="shared" si="297"/>
        <v>0</v>
      </c>
      <c r="U511" s="135">
        <f t="shared" si="298"/>
        <v>0</v>
      </c>
      <c r="V511" s="135">
        <f t="shared" si="299"/>
        <v>0</v>
      </c>
      <c r="W511" s="135">
        <f t="shared" si="300"/>
        <v>0</v>
      </c>
      <c r="X511" s="135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 x14ac:dyDescent="0.2">
      <c r="A512" s="44">
        <f t="shared" si="284"/>
        <v>495</v>
      </c>
      <c r="B512" s="44"/>
      <c r="C512" s="136">
        <v>39605</v>
      </c>
      <c r="E512" s="140" t="s">
        <v>305</v>
      </c>
      <c r="G512" s="43">
        <v>6.4</v>
      </c>
      <c r="H512" s="135" t="str">
        <f t="shared" si="286"/>
        <v>P, S, T &amp; D Plant - Demand</v>
      </c>
      <c r="I512" s="42">
        <f>'DepExp. Class.'!K$248</f>
        <v>0</v>
      </c>
      <c r="J512" s="135">
        <f t="shared" si="287"/>
        <v>0</v>
      </c>
      <c r="K512" s="135">
        <f t="shared" si="288"/>
        <v>0</v>
      </c>
      <c r="L512" s="135">
        <f t="shared" si="289"/>
        <v>0</v>
      </c>
      <c r="M512" s="135">
        <f t="shared" si="290"/>
        <v>0</v>
      </c>
      <c r="N512" s="135">
        <f t="shared" si="291"/>
        <v>0</v>
      </c>
      <c r="O512" s="135">
        <f t="shared" si="292"/>
        <v>0</v>
      </c>
      <c r="P512" s="135">
        <f t="shared" si="293"/>
        <v>0</v>
      </c>
      <c r="Q512" s="135">
        <f t="shared" si="294"/>
        <v>0</v>
      </c>
      <c r="R512" s="135">
        <f t="shared" si="295"/>
        <v>0</v>
      </c>
      <c r="S512" s="135">
        <f t="shared" si="296"/>
        <v>0</v>
      </c>
      <c r="T512" s="135">
        <f t="shared" si="297"/>
        <v>0</v>
      </c>
      <c r="U512" s="135">
        <f t="shared" si="298"/>
        <v>0</v>
      </c>
      <c r="V512" s="135">
        <f t="shared" si="299"/>
        <v>0</v>
      </c>
      <c r="W512" s="135">
        <f t="shared" si="300"/>
        <v>0</v>
      </c>
      <c r="X512" s="135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 x14ac:dyDescent="0.2">
      <c r="A513" s="44">
        <f t="shared" si="284"/>
        <v>496</v>
      </c>
      <c r="B513" s="44"/>
      <c r="C513" s="136">
        <v>39700</v>
      </c>
      <c r="E513" s="137" t="s">
        <v>306</v>
      </c>
      <c r="G513" s="43">
        <v>6.4</v>
      </c>
      <c r="H513" s="135" t="str">
        <f t="shared" si="286"/>
        <v>P, S, T &amp; D Plant - Demand</v>
      </c>
      <c r="I513" s="42">
        <f>'DepExp. Class.'!K$249</f>
        <v>4034.0910097195533</v>
      </c>
      <c r="J513" s="135">
        <f t="shared" si="287"/>
        <v>1823.9516197217381</v>
      </c>
      <c r="K513" s="135">
        <f t="shared" si="288"/>
        <v>1042.9714216791458</v>
      </c>
      <c r="L513" s="135">
        <f t="shared" si="289"/>
        <v>54.857753195027662</v>
      </c>
      <c r="M513" s="135">
        <f t="shared" si="290"/>
        <v>584.31053939020308</v>
      </c>
      <c r="N513" s="135">
        <f t="shared" si="291"/>
        <v>527.99967573343827</v>
      </c>
      <c r="O513" s="135">
        <f t="shared" si="292"/>
        <v>0</v>
      </c>
      <c r="P513" s="135">
        <f t="shared" si="293"/>
        <v>0</v>
      </c>
      <c r="Q513" s="135">
        <f t="shared" si="294"/>
        <v>0</v>
      </c>
      <c r="R513" s="135">
        <f t="shared" si="295"/>
        <v>0</v>
      </c>
      <c r="S513" s="135">
        <f t="shared" si="296"/>
        <v>0</v>
      </c>
      <c r="T513" s="135">
        <f t="shared" si="297"/>
        <v>0</v>
      </c>
      <c r="U513" s="135">
        <f t="shared" si="298"/>
        <v>0</v>
      </c>
      <c r="V513" s="135">
        <f t="shared" si="299"/>
        <v>0</v>
      </c>
      <c r="W513" s="135">
        <f t="shared" si="300"/>
        <v>0</v>
      </c>
      <c r="X513" s="135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 x14ac:dyDescent="0.2">
      <c r="A514" s="44">
        <f t="shared" si="284"/>
        <v>497</v>
      </c>
      <c r="B514" s="44"/>
      <c r="C514" s="136">
        <v>39701</v>
      </c>
      <c r="E514" s="137" t="s">
        <v>307</v>
      </c>
      <c r="G514" s="43">
        <v>6.4</v>
      </c>
      <c r="H514" s="135" t="str">
        <f t="shared" si="286"/>
        <v>P, S, T &amp; D Plant - Demand</v>
      </c>
      <c r="I514" s="42">
        <f>'DepExp. Class.'!K$250</f>
        <v>0</v>
      </c>
      <c r="J514" s="135">
        <f t="shared" si="287"/>
        <v>0</v>
      </c>
      <c r="K514" s="135">
        <f t="shared" si="288"/>
        <v>0</v>
      </c>
      <c r="L514" s="135">
        <f t="shared" si="289"/>
        <v>0</v>
      </c>
      <c r="M514" s="135">
        <f t="shared" si="290"/>
        <v>0</v>
      </c>
      <c r="N514" s="135">
        <f t="shared" si="291"/>
        <v>0</v>
      </c>
      <c r="O514" s="135">
        <f t="shared" si="292"/>
        <v>0</v>
      </c>
      <c r="P514" s="135">
        <f t="shared" si="293"/>
        <v>0</v>
      </c>
      <c r="Q514" s="135">
        <f t="shared" si="294"/>
        <v>0</v>
      </c>
      <c r="R514" s="135">
        <f t="shared" si="295"/>
        <v>0</v>
      </c>
      <c r="S514" s="135">
        <f t="shared" si="296"/>
        <v>0</v>
      </c>
      <c r="T514" s="135">
        <f t="shared" si="297"/>
        <v>0</v>
      </c>
      <c r="U514" s="135">
        <f t="shared" si="298"/>
        <v>0</v>
      </c>
      <c r="V514" s="135">
        <f t="shared" si="299"/>
        <v>0</v>
      </c>
      <c r="W514" s="135">
        <f t="shared" si="300"/>
        <v>0</v>
      </c>
      <c r="X514" s="135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 x14ac:dyDescent="0.2">
      <c r="A515" s="44">
        <f t="shared" si="284"/>
        <v>498</v>
      </c>
      <c r="B515" s="44"/>
      <c r="C515" s="136">
        <v>39702</v>
      </c>
      <c r="E515" s="137" t="s">
        <v>308</v>
      </c>
      <c r="G515" s="43">
        <v>6.4</v>
      </c>
      <c r="H515" s="135" t="str">
        <f t="shared" si="286"/>
        <v>P, S, T &amp; D Plant - Demand</v>
      </c>
      <c r="I515" s="42">
        <f>'DepExp. Class.'!K$251</f>
        <v>0</v>
      </c>
      <c r="J515" s="135">
        <f t="shared" si="287"/>
        <v>0</v>
      </c>
      <c r="K515" s="135">
        <f t="shared" si="288"/>
        <v>0</v>
      </c>
      <c r="L515" s="135">
        <f t="shared" si="289"/>
        <v>0</v>
      </c>
      <c r="M515" s="135">
        <f t="shared" si="290"/>
        <v>0</v>
      </c>
      <c r="N515" s="135">
        <f t="shared" si="291"/>
        <v>0</v>
      </c>
      <c r="O515" s="135">
        <f t="shared" si="292"/>
        <v>0</v>
      </c>
      <c r="P515" s="135">
        <f t="shared" si="293"/>
        <v>0</v>
      </c>
      <c r="Q515" s="135">
        <f t="shared" si="294"/>
        <v>0</v>
      </c>
      <c r="R515" s="135">
        <f t="shared" si="295"/>
        <v>0</v>
      </c>
      <c r="S515" s="135">
        <f t="shared" si="296"/>
        <v>0</v>
      </c>
      <c r="T515" s="135">
        <f t="shared" si="297"/>
        <v>0</v>
      </c>
      <c r="U515" s="135">
        <f t="shared" si="298"/>
        <v>0</v>
      </c>
      <c r="V515" s="135">
        <f t="shared" si="299"/>
        <v>0</v>
      </c>
      <c r="W515" s="135">
        <f t="shared" si="300"/>
        <v>0</v>
      </c>
      <c r="X515" s="135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 x14ac:dyDescent="0.2">
      <c r="A516" s="44">
        <f t="shared" si="284"/>
        <v>499</v>
      </c>
      <c r="B516" s="44"/>
      <c r="C516" s="136">
        <v>39705</v>
      </c>
      <c r="E516" s="137" t="s">
        <v>309</v>
      </c>
      <c r="G516" s="43">
        <v>6.4</v>
      </c>
      <c r="H516" s="135" t="str">
        <f t="shared" si="286"/>
        <v>P, S, T &amp; D Plant - Demand</v>
      </c>
      <c r="I516" s="42">
        <f>'DepExp. Class.'!K$252</f>
        <v>0</v>
      </c>
      <c r="J516" s="135">
        <f t="shared" si="287"/>
        <v>0</v>
      </c>
      <c r="K516" s="135">
        <f t="shared" si="288"/>
        <v>0</v>
      </c>
      <c r="L516" s="135">
        <f t="shared" si="289"/>
        <v>0</v>
      </c>
      <c r="M516" s="135">
        <f t="shared" si="290"/>
        <v>0</v>
      </c>
      <c r="N516" s="135">
        <f t="shared" si="291"/>
        <v>0</v>
      </c>
      <c r="O516" s="135">
        <f t="shared" si="292"/>
        <v>0</v>
      </c>
      <c r="P516" s="135">
        <f t="shared" si="293"/>
        <v>0</v>
      </c>
      <c r="Q516" s="135">
        <f t="shared" si="294"/>
        <v>0</v>
      </c>
      <c r="R516" s="135">
        <f t="shared" si="295"/>
        <v>0</v>
      </c>
      <c r="S516" s="135">
        <f t="shared" si="296"/>
        <v>0</v>
      </c>
      <c r="T516" s="135">
        <f t="shared" si="297"/>
        <v>0</v>
      </c>
      <c r="U516" s="135">
        <f t="shared" si="298"/>
        <v>0</v>
      </c>
      <c r="V516" s="135">
        <f t="shared" si="299"/>
        <v>0</v>
      </c>
      <c r="W516" s="135">
        <f t="shared" si="300"/>
        <v>0</v>
      </c>
      <c r="X516" s="135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 x14ac:dyDescent="0.2">
      <c r="A517" s="44">
        <f t="shared" si="284"/>
        <v>500</v>
      </c>
      <c r="B517" s="44"/>
      <c r="C517" s="136">
        <v>39800</v>
      </c>
      <c r="E517" s="137" t="s">
        <v>310</v>
      </c>
      <c r="G517" s="43">
        <v>6.4</v>
      </c>
      <c r="H517" s="135" t="str">
        <f t="shared" si="286"/>
        <v>P, S, T &amp; D Plant - Demand</v>
      </c>
      <c r="I517" s="42">
        <f>'DepExp. Class.'!K$253</f>
        <v>501.24855554982804</v>
      </c>
      <c r="J517" s="135">
        <f t="shared" si="287"/>
        <v>226.63175237631751</v>
      </c>
      <c r="K517" s="135">
        <f t="shared" si="288"/>
        <v>129.59249489831569</v>
      </c>
      <c r="L517" s="135">
        <f t="shared" si="289"/>
        <v>6.8162491831408074</v>
      </c>
      <c r="M517" s="135">
        <f t="shared" si="290"/>
        <v>72.602430920922956</v>
      </c>
      <c r="N517" s="135">
        <f t="shared" si="291"/>
        <v>65.605628171131016</v>
      </c>
      <c r="O517" s="135">
        <f t="shared" si="292"/>
        <v>0</v>
      </c>
      <c r="P517" s="135">
        <f t="shared" si="293"/>
        <v>0</v>
      </c>
      <c r="Q517" s="135">
        <f t="shared" si="294"/>
        <v>0</v>
      </c>
      <c r="R517" s="135">
        <f t="shared" si="295"/>
        <v>0</v>
      </c>
      <c r="S517" s="135">
        <f t="shared" si="296"/>
        <v>0</v>
      </c>
      <c r="T517" s="135">
        <f t="shared" si="297"/>
        <v>0</v>
      </c>
      <c r="U517" s="135">
        <f t="shared" si="298"/>
        <v>0</v>
      </c>
      <c r="V517" s="135">
        <f t="shared" si="299"/>
        <v>0</v>
      </c>
      <c r="W517" s="135">
        <f t="shared" si="300"/>
        <v>0</v>
      </c>
      <c r="X517" s="135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 x14ac:dyDescent="0.2">
      <c r="A518" s="44">
        <f t="shared" si="284"/>
        <v>501</v>
      </c>
      <c r="B518" s="44"/>
      <c r="C518" s="136">
        <v>39900</v>
      </c>
      <c r="E518" s="137" t="s">
        <v>311</v>
      </c>
      <c r="G518" s="43">
        <v>6.4</v>
      </c>
      <c r="H518" s="135" t="str">
        <f t="shared" si="286"/>
        <v>P, S, T &amp; D Plant - Demand</v>
      </c>
      <c r="I518" s="42">
        <f>'DepExp. Class.'!K$254</f>
        <v>3405.7100299587523</v>
      </c>
      <c r="J518" s="135">
        <f t="shared" si="287"/>
        <v>1539.8389155027214</v>
      </c>
      <c r="K518" s="135">
        <f t="shared" si="288"/>
        <v>880.51018760232239</v>
      </c>
      <c r="L518" s="135">
        <f t="shared" si="289"/>
        <v>46.312688490955921</v>
      </c>
      <c r="M518" s="135">
        <f t="shared" si="290"/>
        <v>493.29384483821201</v>
      </c>
      <c r="N518" s="135">
        <f t="shared" si="291"/>
        <v>445.75439352454021</v>
      </c>
      <c r="O518" s="135">
        <f t="shared" si="292"/>
        <v>0</v>
      </c>
      <c r="P518" s="135">
        <f t="shared" si="293"/>
        <v>0</v>
      </c>
      <c r="Q518" s="135">
        <f t="shared" si="294"/>
        <v>0</v>
      </c>
      <c r="R518" s="135">
        <f t="shared" si="295"/>
        <v>0</v>
      </c>
      <c r="S518" s="135">
        <f t="shared" si="296"/>
        <v>0</v>
      </c>
      <c r="T518" s="135">
        <f t="shared" si="297"/>
        <v>0</v>
      </c>
      <c r="U518" s="135">
        <f t="shared" si="298"/>
        <v>0</v>
      </c>
      <c r="V518" s="135">
        <f t="shared" si="299"/>
        <v>0</v>
      </c>
      <c r="W518" s="135">
        <f t="shared" si="300"/>
        <v>0</v>
      </c>
      <c r="X518" s="135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 x14ac:dyDescent="0.2">
      <c r="A519" s="44">
        <f t="shared" si="284"/>
        <v>502</v>
      </c>
      <c r="B519" s="44"/>
      <c r="C519" s="136">
        <v>39901</v>
      </c>
      <c r="E519" s="137" t="s">
        <v>312</v>
      </c>
      <c r="G519" s="43">
        <v>6.4</v>
      </c>
      <c r="H519" s="135" t="str">
        <f t="shared" si="286"/>
        <v>P, S, T &amp; D Plant - Demand</v>
      </c>
      <c r="I519" s="42">
        <f>'DepExp. Class.'!K$255</f>
        <v>33260.837552921199</v>
      </c>
      <c r="J519" s="135">
        <f t="shared" si="287"/>
        <v>15038.371316310411</v>
      </c>
      <c r="K519" s="135">
        <f t="shared" si="288"/>
        <v>8599.2365926372513</v>
      </c>
      <c r="L519" s="135">
        <f t="shared" si="289"/>
        <v>452.29887306506373</v>
      </c>
      <c r="M519" s="135">
        <f t="shared" si="290"/>
        <v>4817.6052261320674</v>
      </c>
      <c r="N519" s="135">
        <f t="shared" si="291"/>
        <v>4353.3255447764013</v>
      </c>
      <c r="O519" s="135">
        <f t="shared" si="292"/>
        <v>0</v>
      </c>
      <c r="P519" s="135">
        <f t="shared" si="293"/>
        <v>0</v>
      </c>
      <c r="Q519" s="135">
        <f t="shared" si="294"/>
        <v>0</v>
      </c>
      <c r="R519" s="135">
        <f t="shared" si="295"/>
        <v>0</v>
      </c>
      <c r="S519" s="135">
        <f t="shared" si="296"/>
        <v>0</v>
      </c>
      <c r="T519" s="135">
        <f t="shared" si="297"/>
        <v>0</v>
      </c>
      <c r="U519" s="135">
        <f t="shared" si="298"/>
        <v>0</v>
      </c>
      <c r="V519" s="135">
        <f t="shared" si="299"/>
        <v>0</v>
      </c>
      <c r="W519" s="135">
        <f t="shared" si="300"/>
        <v>0</v>
      </c>
      <c r="X519" s="135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 x14ac:dyDescent="0.2">
      <c r="A520" s="44">
        <f t="shared" si="284"/>
        <v>503</v>
      </c>
      <c r="B520" s="44"/>
      <c r="C520" s="136">
        <v>39902</v>
      </c>
      <c r="E520" s="137" t="s">
        <v>313</v>
      </c>
      <c r="G520" s="43">
        <v>6.4</v>
      </c>
      <c r="H520" s="135" t="str">
        <f t="shared" si="286"/>
        <v>P, S, T &amp; D Plant - Demand</v>
      </c>
      <c r="I520" s="42">
        <f>'DepExp. Class.'!K$256</f>
        <v>6130.786745665162</v>
      </c>
      <c r="J520" s="135">
        <f t="shared" si="287"/>
        <v>2771.9400449772988</v>
      </c>
      <c r="K520" s="135">
        <f t="shared" si="288"/>
        <v>1585.0498545352796</v>
      </c>
      <c r="L520" s="135">
        <f t="shared" si="289"/>
        <v>83.369756749346877</v>
      </c>
      <c r="M520" s="135">
        <f t="shared" si="290"/>
        <v>888.00260123406497</v>
      </c>
      <c r="N520" s="135">
        <f t="shared" si="291"/>
        <v>802.4244881691709</v>
      </c>
      <c r="O520" s="135">
        <f t="shared" si="292"/>
        <v>0</v>
      </c>
      <c r="P520" s="135">
        <f t="shared" si="293"/>
        <v>0</v>
      </c>
      <c r="Q520" s="135">
        <f t="shared" si="294"/>
        <v>0</v>
      </c>
      <c r="R520" s="135">
        <f t="shared" si="295"/>
        <v>0</v>
      </c>
      <c r="S520" s="135">
        <f t="shared" si="296"/>
        <v>0</v>
      </c>
      <c r="T520" s="135">
        <f t="shared" si="297"/>
        <v>0</v>
      </c>
      <c r="U520" s="135">
        <f t="shared" si="298"/>
        <v>0</v>
      </c>
      <c r="V520" s="135">
        <f t="shared" si="299"/>
        <v>0</v>
      </c>
      <c r="W520" s="135">
        <f t="shared" si="300"/>
        <v>0</v>
      </c>
      <c r="X520" s="135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 x14ac:dyDescent="0.2">
      <c r="A521" s="44">
        <f t="shared" si="284"/>
        <v>504</v>
      </c>
      <c r="B521" s="44"/>
      <c r="C521" s="136">
        <v>39903</v>
      </c>
      <c r="E521" s="137" t="s">
        <v>314</v>
      </c>
      <c r="G521" s="43">
        <v>6.4</v>
      </c>
      <c r="H521" s="135" t="str">
        <f t="shared" si="286"/>
        <v>P, S, T &amp; D Plant - Demand</v>
      </c>
      <c r="I521" s="42">
        <f>'DepExp. Class.'!K$257</f>
        <v>1491.9403239160895</v>
      </c>
      <c r="J521" s="135">
        <f t="shared" si="287"/>
        <v>674.5576546930962</v>
      </c>
      <c r="K521" s="135">
        <f t="shared" si="288"/>
        <v>385.72533860692062</v>
      </c>
      <c r="L521" s="135">
        <f t="shared" si="289"/>
        <v>20.288212108726874</v>
      </c>
      <c r="M521" s="135">
        <f t="shared" si="290"/>
        <v>216.0973694706031</v>
      </c>
      <c r="N521" s="135">
        <f t="shared" si="291"/>
        <v>195.27174903674256</v>
      </c>
      <c r="O521" s="135">
        <f t="shared" si="292"/>
        <v>0</v>
      </c>
      <c r="P521" s="135">
        <f t="shared" si="293"/>
        <v>0</v>
      </c>
      <c r="Q521" s="135">
        <f t="shared" si="294"/>
        <v>0</v>
      </c>
      <c r="R521" s="135">
        <f t="shared" si="295"/>
        <v>0</v>
      </c>
      <c r="S521" s="135">
        <f t="shared" si="296"/>
        <v>0</v>
      </c>
      <c r="T521" s="135">
        <f t="shared" si="297"/>
        <v>0</v>
      </c>
      <c r="U521" s="135">
        <f t="shared" si="298"/>
        <v>0</v>
      </c>
      <c r="V521" s="135">
        <f t="shared" si="299"/>
        <v>0</v>
      </c>
      <c r="W521" s="135">
        <f t="shared" si="300"/>
        <v>0</v>
      </c>
      <c r="X521" s="135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 x14ac:dyDescent="0.2">
      <c r="A522" s="44">
        <f t="shared" si="284"/>
        <v>505</v>
      </c>
      <c r="B522" s="44"/>
      <c r="C522" s="136">
        <v>39904</v>
      </c>
      <c r="E522" s="137" t="s">
        <v>315</v>
      </c>
      <c r="G522" s="43">
        <v>6.4</v>
      </c>
      <c r="H522" s="135" t="str">
        <f t="shared" si="286"/>
        <v>P, S, T &amp; D Plant - Demand</v>
      </c>
      <c r="I522" s="42">
        <f>'DepExp. Class.'!K$258</f>
        <v>0</v>
      </c>
      <c r="J522" s="135">
        <f t="shared" si="287"/>
        <v>0</v>
      </c>
      <c r="K522" s="135">
        <f t="shared" si="288"/>
        <v>0</v>
      </c>
      <c r="L522" s="135">
        <f t="shared" si="289"/>
        <v>0</v>
      </c>
      <c r="M522" s="135">
        <f t="shared" si="290"/>
        <v>0</v>
      </c>
      <c r="N522" s="135">
        <f t="shared" si="291"/>
        <v>0</v>
      </c>
      <c r="O522" s="135">
        <f t="shared" si="292"/>
        <v>0</v>
      </c>
      <c r="P522" s="135">
        <f t="shared" si="293"/>
        <v>0</v>
      </c>
      <c r="Q522" s="135">
        <f t="shared" si="294"/>
        <v>0</v>
      </c>
      <c r="R522" s="135">
        <f t="shared" si="295"/>
        <v>0</v>
      </c>
      <c r="S522" s="135">
        <f t="shared" si="296"/>
        <v>0</v>
      </c>
      <c r="T522" s="135">
        <f t="shared" si="297"/>
        <v>0</v>
      </c>
      <c r="U522" s="135">
        <f t="shared" si="298"/>
        <v>0</v>
      </c>
      <c r="V522" s="135">
        <f t="shared" si="299"/>
        <v>0</v>
      </c>
      <c r="W522" s="135">
        <f t="shared" si="300"/>
        <v>0</v>
      </c>
      <c r="X522" s="135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 x14ac:dyDescent="0.2">
      <c r="A523" s="44">
        <f t="shared" si="284"/>
        <v>506</v>
      </c>
      <c r="B523" s="44"/>
      <c r="C523" s="136">
        <v>39905</v>
      </c>
      <c r="E523" s="137" t="s">
        <v>316</v>
      </c>
      <c r="G523" s="43">
        <v>6.4</v>
      </c>
      <c r="H523" s="135" t="str">
        <f t="shared" si="286"/>
        <v>P, S, T &amp; D Plant - Demand</v>
      </c>
      <c r="I523" s="42">
        <f>'DepExp. Class.'!K$259</f>
        <v>0</v>
      </c>
      <c r="J523" s="135">
        <f t="shared" si="287"/>
        <v>0</v>
      </c>
      <c r="K523" s="135">
        <f t="shared" si="288"/>
        <v>0</v>
      </c>
      <c r="L523" s="135">
        <f t="shared" si="289"/>
        <v>0</v>
      </c>
      <c r="M523" s="135">
        <f t="shared" si="290"/>
        <v>0</v>
      </c>
      <c r="N523" s="135">
        <f t="shared" si="291"/>
        <v>0</v>
      </c>
      <c r="O523" s="135">
        <f t="shared" si="292"/>
        <v>0</v>
      </c>
      <c r="P523" s="135">
        <f t="shared" si="293"/>
        <v>0</v>
      </c>
      <c r="Q523" s="135">
        <f t="shared" si="294"/>
        <v>0</v>
      </c>
      <c r="R523" s="135">
        <f t="shared" si="295"/>
        <v>0</v>
      </c>
      <c r="S523" s="135">
        <f t="shared" si="296"/>
        <v>0</v>
      </c>
      <c r="T523" s="135">
        <f t="shared" si="297"/>
        <v>0</v>
      </c>
      <c r="U523" s="135">
        <f t="shared" si="298"/>
        <v>0</v>
      </c>
      <c r="V523" s="135">
        <f t="shared" si="299"/>
        <v>0</v>
      </c>
      <c r="W523" s="135">
        <f t="shared" si="300"/>
        <v>0</v>
      </c>
      <c r="X523" s="135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 x14ac:dyDescent="0.2">
      <c r="A524" s="44">
        <f t="shared" si="284"/>
        <v>507</v>
      </c>
      <c r="B524" s="44"/>
      <c r="C524" s="136">
        <v>39906</v>
      </c>
      <c r="E524" s="137" t="s">
        <v>317</v>
      </c>
      <c r="G524" s="43">
        <v>6.4</v>
      </c>
      <c r="H524" s="135" t="str">
        <f t="shared" si="286"/>
        <v>P, S, T &amp; D Plant - Demand</v>
      </c>
      <c r="I524" s="42">
        <f>'DepExp. Class.'!K$260</f>
        <v>4394.9605796205306</v>
      </c>
      <c r="J524" s="135">
        <f t="shared" si="287"/>
        <v>1987.1131931575671</v>
      </c>
      <c r="K524" s="135">
        <f t="shared" si="288"/>
        <v>1136.2704195087781</v>
      </c>
      <c r="L524" s="135">
        <f t="shared" si="289"/>
        <v>59.765052944469815</v>
      </c>
      <c r="M524" s="135">
        <f t="shared" si="290"/>
        <v>636.58003269868686</v>
      </c>
      <c r="N524" s="135">
        <f t="shared" si="291"/>
        <v>575.23188131102813</v>
      </c>
      <c r="O524" s="135">
        <f t="shared" si="292"/>
        <v>0</v>
      </c>
      <c r="P524" s="135">
        <f t="shared" si="293"/>
        <v>0</v>
      </c>
      <c r="Q524" s="135">
        <f t="shared" si="294"/>
        <v>0</v>
      </c>
      <c r="R524" s="135">
        <f t="shared" si="295"/>
        <v>0</v>
      </c>
      <c r="S524" s="135">
        <f t="shared" si="296"/>
        <v>0</v>
      </c>
      <c r="T524" s="135">
        <f t="shared" si="297"/>
        <v>0</v>
      </c>
      <c r="U524" s="135">
        <f t="shared" si="298"/>
        <v>0</v>
      </c>
      <c r="V524" s="135">
        <f t="shared" si="299"/>
        <v>0</v>
      </c>
      <c r="W524" s="135">
        <f t="shared" si="300"/>
        <v>0</v>
      </c>
      <c r="X524" s="135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 x14ac:dyDescent="0.2">
      <c r="A525" s="44">
        <f t="shared" si="284"/>
        <v>508</v>
      </c>
      <c r="B525" s="44"/>
      <c r="C525" s="136">
        <v>39907</v>
      </c>
      <c r="E525" s="137" t="s">
        <v>318</v>
      </c>
      <c r="G525" s="43">
        <v>6.4</v>
      </c>
      <c r="H525" s="135" t="str">
        <f t="shared" si="286"/>
        <v>P, S, T &amp; D Plant - Demand</v>
      </c>
      <c r="I525" s="42">
        <f>'DepExp. Class.'!K$261</f>
        <v>523.89007460764026</v>
      </c>
      <c r="J525" s="135">
        <f t="shared" si="287"/>
        <v>236.86876370277446</v>
      </c>
      <c r="K525" s="135">
        <f t="shared" si="288"/>
        <v>135.44621938390767</v>
      </c>
      <c r="L525" s="135">
        <f t="shared" si="289"/>
        <v>7.1241408150949228</v>
      </c>
      <c r="M525" s="135">
        <f t="shared" si="290"/>
        <v>75.881900368044711</v>
      </c>
      <c r="N525" s="135">
        <f t="shared" si="291"/>
        <v>68.569050337818425</v>
      </c>
      <c r="O525" s="135">
        <f t="shared" si="292"/>
        <v>0</v>
      </c>
      <c r="P525" s="135">
        <f t="shared" si="293"/>
        <v>0</v>
      </c>
      <c r="Q525" s="135">
        <f t="shared" si="294"/>
        <v>0</v>
      </c>
      <c r="R525" s="135">
        <f t="shared" si="295"/>
        <v>0</v>
      </c>
      <c r="S525" s="135">
        <f t="shared" si="296"/>
        <v>0</v>
      </c>
      <c r="T525" s="135">
        <f t="shared" si="297"/>
        <v>0</v>
      </c>
      <c r="U525" s="135">
        <f t="shared" si="298"/>
        <v>0</v>
      </c>
      <c r="V525" s="135">
        <f t="shared" si="299"/>
        <v>0</v>
      </c>
      <c r="W525" s="135">
        <f t="shared" si="300"/>
        <v>0</v>
      </c>
      <c r="X525" s="135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 x14ac:dyDescent="0.2">
      <c r="A526" s="44">
        <f t="shared" si="284"/>
        <v>509</v>
      </c>
      <c r="B526" s="44"/>
      <c r="C526" s="136">
        <v>39908</v>
      </c>
      <c r="E526" s="137" t="s">
        <v>319</v>
      </c>
      <c r="G526" s="43">
        <v>6.4</v>
      </c>
      <c r="H526" s="135" t="str">
        <f t="shared" si="286"/>
        <v>P, S, T &amp; D Plant - Demand</v>
      </c>
      <c r="I526" s="42">
        <f>'DepExp. Class.'!K$262</f>
        <v>0</v>
      </c>
      <c r="J526" s="135">
        <f t="shared" si="287"/>
        <v>0</v>
      </c>
      <c r="K526" s="135">
        <f t="shared" si="288"/>
        <v>0</v>
      </c>
      <c r="L526" s="135">
        <f t="shared" si="289"/>
        <v>0</v>
      </c>
      <c r="M526" s="135">
        <f t="shared" si="290"/>
        <v>0</v>
      </c>
      <c r="N526" s="135">
        <f t="shared" si="291"/>
        <v>0</v>
      </c>
      <c r="O526" s="135">
        <f t="shared" si="292"/>
        <v>0</v>
      </c>
      <c r="P526" s="135">
        <f t="shared" si="293"/>
        <v>0</v>
      </c>
      <c r="Q526" s="135">
        <f t="shared" si="294"/>
        <v>0</v>
      </c>
      <c r="R526" s="135">
        <f t="shared" si="295"/>
        <v>0</v>
      </c>
      <c r="S526" s="135">
        <f t="shared" si="296"/>
        <v>0</v>
      </c>
      <c r="T526" s="135">
        <f t="shared" si="297"/>
        <v>0</v>
      </c>
      <c r="U526" s="135">
        <f t="shared" si="298"/>
        <v>0</v>
      </c>
      <c r="V526" s="135">
        <f t="shared" si="299"/>
        <v>0</v>
      </c>
      <c r="W526" s="135">
        <f t="shared" si="300"/>
        <v>0</v>
      </c>
      <c r="X526" s="135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 x14ac:dyDescent="0.2">
      <c r="A527" s="44">
        <f t="shared" si="284"/>
        <v>510</v>
      </c>
      <c r="B527" s="44"/>
      <c r="C527" s="136">
        <v>39909</v>
      </c>
      <c r="E527" s="137" t="s">
        <v>320</v>
      </c>
      <c r="G527" s="43">
        <v>6.4</v>
      </c>
      <c r="H527" s="135" t="str">
        <f t="shared" si="286"/>
        <v>P, S, T &amp; D Plant - Demand</v>
      </c>
      <c r="I527" s="42">
        <f>'DepExp. Class.'!K$263</f>
        <v>205962.13276600416</v>
      </c>
      <c r="J527" s="135">
        <f t="shared" si="287"/>
        <v>93122.580713917225</v>
      </c>
      <c r="K527" s="135">
        <f t="shared" si="288"/>
        <v>53249.323801934232</v>
      </c>
      <c r="L527" s="135">
        <f t="shared" si="289"/>
        <v>2800.7845682153925</v>
      </c>
      <c r="M527" s="135">
        <f t="shared" si="290"/>
        <v>29832.208693483804</v>
      </c>
      <c r="N527" s="135">
        <f t="shared" si="291"/>
        <v>26957.234988453474</v>
      </c>
      <c r="O527" s="135">
        <f t="shared" si="292"/>
        <v>0</v>
      </c>
      <c r="P527" s="135">
        <f t="shared" si="293"/>
        <v>0</v>
      </c>
      <c r="Q527" s="135">
        <f t="shared" si="294"/>
        <v>0</v>
      </c>
      <c r="R527" s="135">
        <f t="shared" si="295"/>
        <v>0</v>
      </c>
      <c r="S527" s="135">
        <f t="shared" si="296"/>
        <v>0</v>
      </c>
      <c r="T527" s="135">
        <f t="shared" si="297"/>
        <v>0</v>
      </c>
      <c r="U527" s="135">
        <f t="shared" si="298"/>
        <v>0</v>
      </c>
      <c r="V527" s="135">
        <f t="shared" si="299"/>
        <v>0</v>
      </c>
      <c r="W527" s="135">
        <f t="shared" si="300"/>
        <v>0</v>
      </c>
      <c r="X527" s="135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 x14ac:dyDescent="0.2">
      <c r="A528" s="44">
        <f t="shared" si="284"/>
        <v>511</v>
      </c>
      <c r="B528" s="44"/>
      <c r="C528" s="136">
        <v>39924</v>
      </c>
      <c r="E528" s="137" t="s">
        <v>321</v>
      </c>
      <c r="G528" s="43">
        <v>6.4</v>
      </c>
      <c r="H528" s="135" t="str">
        <f t="shared" si="286"/>
        <v>P, S, T &amp; D Plant - Demand</v>
      </c>
      <c r="I528" s="42">
        <f>'DepExp. Class.'!K$264</f>
        <v>18.689509858385438</v>
      </c>
      <c r="J528" s="135">
        <f t="shared" si="287"/>
        <v>8.4501717229174105</v>
      </c>
      <c r="K528" s="135">
        <f t="shared" si="288"/>
        <v>4.8319744449299824</v>
      </c>
      <c r="L528" s="135">
        <f t="shared" si="289"/>
        <v>0.2541500716461576</v>
      </c>
      <c r="M528" s="135">
        <f t="shared" si="290"/>
        <v>2.7070478975264609</v>
      </c>
      <c r="N528" s="135">
        <f t="shared" si="291"/>
        <v>2.4461657213654253</v>
      </c>
      <c r="O528" s="135">
        <f t="shared" si="292"/>
        <v>0</v>
      </c>
      <c r="P528" s="135">
        <f t="shared" si="293"/>
        <v>0</v>
      </c>
      <c r="Q528" s="135">
        <f t="shared" si="294"/>
        <v>0</v>
      </c>
      <c r="R528" s="135">
        <f t="shared" si="295"/>
        <v>0</v>
      </c>
      <c r="S528" s="135">
        <f t="shared" si="296"/>
        <v>0</v>
      </c>
      <c r="T528" s="135">
        <f t="shared" si="297"/>
        <v>0</v>
      </c>
      <c r="U528" s="135">
        <f t="shared" si="298"/>
        <v>0</v>
      </c>
      <c r="V528" s="135">
        <f t="shared" si="299"/>
        <v>0</v>
      </c>
      <c r="W528" s="135">
        <f t="shared" si="300"/>
        <v>0</v>
      </c>
      <c r="X528" s="135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 x14ac:dyDescent="0.2">
      <c r="A529" s="44">
        <f t="shared" si="284"/>
        <v>512</v>
      </c>
      <c r="B529" s="44"/>
      <c r="C529" s="146"/>
      <c r="E529" s="137"/>
      <c r="G529" s="43"/>
      <c r="H529" s="135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 x14ac:dyDescent="0.2">
      <c r="A530" s="44">
        <f t="shared" si="284"/>
        <v>513</v>
      </c>
      <c r="B530" s="44"/>
      <c r="C530" s="44"/>
      <c r="D530" s="44"/>
      <c r="E530" s="137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 x14ac:dyDescent="0.2">
      <c r="A531" s="44">
        <f t="shared" si="284"/>
        <v>514</v>
      </c>
      <c r="B531" s="44"/>
      <c r="C531" s="44"/>
      <c r="D531" s="44" t="s">
        <v>149</v>
      </c>
      <c r="E531" s="44"/>
      <c r="G531" s="43"/>
      <c r="H531" s="135"/>
      <c r="I531" s="42">
        <f>'DepExp. Class.'!K$267</f>
        <v>285374.10674359195</v>
      </c>
      <c r="J531" s="135">
        <f>SUM(J495:J528)</f>
        <v>129027.4718561206</v>
      </c>
      <c r="K531" s="135">
        <f t="shared" ref="K531:X531" si="303">SUM(K495:K528)</f>
        <v>73780.446971490586</v>
      </c>
      <c r="L531" s="135">
        <f t="shared" si="303"/>
        <v>3880.6715758948062</v>
      </c>
      <c r="M531" s="135">
        <f t="shared" si="303"/>
        <v>41334.490926851395</v>
      </c>
      <c r="N531" s="135">
        <f t="shared" si="303"/>
        <v>37351.02541323458</v>
      </c>
      <c r="O531" s="135">
        <f t="shared" si="303"/>
        <v>0</v>
      </c>
      <c r="P531" s="135">
        <f t="shared" si="303"/>
        <v>0</v>
      </c>
      <c r="Q531" s="135">
        <f t="shared" si="303"/>
        <v>0</v>
      </c>
      <c r="R531" s="135">
        <f t="shared" si="303"/>
        <v>0</v>
      </c>
      <c r="S531" s="135">
        <f t="shared" si="303"/>
        <v>0</v>
      </c>
      <c r="T531" s="135">
        <f t="shared" si="303"/>
        <v>0</v>
      </c>
      <c r="U531" s="135">
        <f t="shared" si="303"/>
        <v>0</v>
      </c>
      <c r="V531" s="135">
        <f t="shared" si="303"/>
        <v>0</v>
      </c>
      <c r="W531" s="135">
        <f t="shared" si="303"/>
        <v>0</v>
      </c>
      <c r="X531" s="135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 x14ac:dyDescent="0.2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 x14ac:dyDescent="0.2">
      <c r="A533" s="44">
        <f>A532+1</f>
        <v>516</v>
      </c>
      <c r="B533" s="44"/>
      <c r="C533" s="44"/>
      <c r="D533" s="44" t="s">
        <v>427</v>
      </c>
      <c r="E533" s="44"/>
      <c r="G533" s="43"/>
      <c r="H533" s="135"/>
      <c r="I533" s="42">
        <f>'DepExp. Class.'!K$269</f>
        <v>11375629.115460688</v>
      </c>
      <c r="J533" s="42">
        <f>J397+J407+J447+J489+J531</f>
        <v>5143314.0949243736</v>
      </c>
      <c r="K533" s="42">
        <f t="shared" ref="K533:X533" si="304">K397+K407+K447+K489+K531</f>
        <v>2941048.1921357349</v>
      </c>
      <c r="L533" s="42">
        <f t="shared" si="304"/>
        <v>154691.96231581699</v>
      </c>
      <c r="M533" s="42">
        <f t="shared" si="304"/>
        <v>1647682.2085428901</v>
      </c>
      <c r="N533" s="42">
        <f t="shared" si="304"/>
        <v>1488892.6575418673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 x14ac:dyDescent="0.2">
      <c r="A534" s="44"/>
      <c r="B534" s="44"/>
      <c r="C534" s="44"/>
      <c r="D534" s="44"/>
      <c r="E534" s="44"/>
      <c r="G534" s="128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 x14ac:dyDescent="0.2">
      <c r="A535" s="44"/>
      <c r="B535" s="44"/>
      <c r="C535" s="44"/>
      <c r="D535" s="44"/>
      <c r="E535" s="44"/>
      <c r="F535" s="45" t="s">
        <v>61</v>
      </c>
      <c r="G535" s="128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 x14ac:dyDescent="0.2">
      <c r="A536" s="44"/>
      <c r="B536" s="44"/>
      <c r="C536" s="44"/>
      <c r="D536" s="44"/>
      <c r="E536" s="44"/>
      <c r="F536" s="45"/>
      <c r="G536" s="128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 x14ac:dyDescent="0.2">
      <c r="A537" s="44"/>
      <c r="B537" s="44"/>
      <c r="C537" s="44"/>
      <c r="D537" s="44"/>
      <c r="E537" s="44"/>
      <c r="F537" s="44"/>
      <c r="G537" s="128"/>
      <c r="H537" s="44"/>
      <c r="I537" s="44"/>
      <c r="J537" s="42"/>
      <c r="K537" s="131"/>
      <c r="L537" s="131"/>
      <c r="M537" s="131"/>
      <c r="N537" s="45"/>
      <c r="O537" s="45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44"/>
      <c r="AB537" s="44"/>
      <c r="AC537" s="44"/>
      <c r="AD537" s="44"/>
      <c r="AE537" s="44"/>
      <c r="AF537" s="44"/>
      <c r="AG537" s="44"/>
    </row>
    <row r="538" spans="1:33" x14ac:dyDescent="0.2">
      <c r="A538" s="131" t="s">
        <v>290</v>
      </c>
      <c r="B538" s="44"/>
      <c r="C538" s="131" t="s">
        <v>288</v>
      </c>
      <c r="D538" s="44"/>
      <c r="E538" s="44"/>
      <c r="F538" s="44"/>
      <c r="G538" s="130" t="s">
        <v>38</v>
      </c>
      <c r="H538" s="148" t="s">
        <v>38</v>
      </c>
      <c r="I538" s="45" t="s">
        <v>1</v>
      </c>
      <c r="J538" s="3" t="s">
        <v>56</v>
      </c>
      <c r="K538" s="3" t="s">
        <v>545</v>
      </c>
      <c r="L538" s="3" t="s">
        <v>545</v>
      </c>
      <c r="M538" s="68" t="s">
        <v>546</v>
      </c>
      <c r="N538" s="68" t="s">
        <v>546</v>
      </c>
      <c r="O538" s="45"/>
      <c r="P538" s="45"/>
      <c r="Q538" s="45"/>
      <c r="R538" s="45"/>
      <c r="S538" s="45"/>
      <c r="T538" s="131"/>
      <c r="U538" s="131"/>
      <c r="V538" s="131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 x14ac:dyDescent="0.2">
      <c r="A539" s="132" t="s">
        <v>289</v>
      </c>
      <c r="B539" s="133"/>
      <c r="C539" s="132" t="s">
        <v>289</v>
      </c>
      <c r="D539" s="44"/>
      <c r="E539" s="44"/>
      <c r="F539" s="44"/>
      <c r="G539" s="130" t="s">
        <v>39</v>
      </c>
      <c r="H539" s="148" t="s">
        <v>21</v>
      </c>
      <c r="I539" s="45" t="s">
        <v>2</v>
      </c>
      <c r="J539" s="3" t="s">
        <v>467</v>
      </c>
      <c r="K539" s="68" t="s">
        <v>547</v>
      </c>
      <c r="L539" s="68" t="s">
        <v>548</v>
      </c>
      <c r="M539" s="68" t="s">
        <v>547</v>
      </c>
      <c r="N539" s="68" t="s">
        <v>548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 x14ac:dyDescent="0.2">
      <c r="A540" s="44">
        <f>+A533+1</f>
        <v>517</v>
      </c>
      <c r="B540" s="44"/>
      <c r="C540" s="44"/>
      <c r="D540" s="44" t="s">
        <v>322</v>
      </c>
      <c r="E540" s="44"/>
      <c r="G540" s="128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 x14ac:dyDescent="0.2">
      <c r="A541" s="44">
        <f t="shared" ref="A541:A604" si="305">A540+1</f>
        <v>518</v>
      </c>
      <c r="B541" s="44"/>
      <c r="C541" s="44"/>
      <c r="D541" s="44"/>
      <c r="E541" s="44"/>
      <c r="G541" s="43"/>
      <c r="H541" s="135"/>
      <c r="I541" s="42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 x14ac:dyDescent="0.2">
      <c r="A542" s="44">
        <f t="shared" si="305"/>
        <v>519</v>
      </c>
      <c r="B542" s="44"/>
      <c r="C542" s="136">
        <v>30100</v>
      </c>
      <c r="D542" s="44"/>
      <c r="E542" s="137" t="s">
        <v>323</v>
      </c>
      <c r="G542" s="43">
        <v>99</v>
      </c>
      <c r="H542" s="135" t="str">
        <f>VLOOKUP($G542,alloc,3)</f>
        <v>-</v>
      </c>
      <c r="I542" s="42">
        <f>'DepExp. Class.'!L$14</f>
        <v>0</v>
      </c>
      <c r="J542" s="135">
        <f>$I542*VLOOKUP($G542,alloc,6)</f>
        <v>0</v>
      </c>
      <c r="K542" s="135">
        <f>$I542*VLOOKUP($G542,alloc,7)</f>
        <v>0</v>
      </c>
      <c r="L542" s="135">
        <f>$I542*VLOOKUP($G542,alloc,8)</f>
        <v>0</v>
      </c>
      <c r="M542" s="135">
        <f>$I542*VLOOKUP($G542,alloc,9)</f>
        <v>0</v>
      </c>
      <c r="N542" s="135">
        <f>$I542*VLOOKUP($G542,alloc,10)</f>
        <v>0</v>
      </c>
      <c r="O542" s="135">
        <f>$I542*VLOOKUP($G542,alloc,11)</f>
        <v>0</v>
      </c>
      <c r="P542" s="135">
        <f>$I542*VLOOKUP($G542,alloc,12)</f>
        <v>0</v>
      </c>
      <c r="Q542" s="135">
        <f>$I542*VLOOKUP($G542,alloc,13)</f>
        <v>0</v>
      </c>
      <c r="R542" s="135">
        <f>$I542*VLOOKUP($G542,alloc,14)</f>
        <v>0</v>
      </c>
      <c r="S542" s="135">
        <f>$I542*VLOOKUP($G542,alloc,15)</f>
        <v>0</v>
      </c>
      <c r="T542" s="135">
        <f>$I542*VLOOKUP($G542,alloc,16)</f>
        <v>0</v>
      </c>
      <c r="U542" s="135">
        <f>$I542*VLOOKUP($G542,alloc,17)</f>
        <v>0</v>
      </c>
      <c r="V542" s="135">
        <f>$I542*VLOOKUP($G542,alloc,18)</f>
        <v>0</v>
      </c>
      <c r="W542" s="135">
        <f>$I542*VLOOKUP($G542,alloc,19)</f>
        <v>0</v>
      </c>
      <c r="X542" s="135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 x14ac:dyDescent="0.2">
      <c r="A543" s="44">
        <f t="shared" si="305"/>
        <v>520</v>
      </c>
      <c r="B543" s="44"/>
      <c r="C543" s="136">
        <v>30200</v>
      </c>
      <c r="D543" s="44"/>
      <c r="E543" s="137" t="s">
        <v>185</v>
      </c>
      <c r="G543" s="43">
        <v>99</v>
      </c>
      <c r="H543" s="135" t="str">
        <f>VLOOKUP($G543,alloc,3)</f>
        <v>-</v>
      </c>
      <c r="I543" s="42">
        <f>'DepExp. Class.'!L$15</f>
        <v>0</v>
      </c>
      <c r="J543" s="135">
        <f>$I543*VLOOKUP($G543,alloc,6)</f>
        <v>0</v>
      </c>
      <c r="K543" s="135">
        <f>$I543*VLOOKUP($G543,alloc,7)</f>
        <v>0</v>
      </c>
      <c r="L543" s="135">
        <f>$I543*VLOOKUP($G543,alloc,8)</f>
        <v>0</v>
      </c>
      <c r="M543" s="135">
        <f>$I543*VLOOKUP($G543,alloc,9)</f>
        <v>0</v>
      </c>
      <c r="N543" s="135">
        <f>$I543*VLOOKUP($G543,alloc,10)</f>
        <v>0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 x14ac:dyDescent="0.2">
      <c r="A544" s="44">
        <f t="shared" si="305"/>
        <v>521</v>
      </c>
      <c r="B544" s="44"/>
      <c r="C544" s="138">
        <v>30300</v>
      </c>
      <c r="D544" s="44"/>
      <c r="E544" s="137" t="s">
        <v>324</v>
      </c>
      <c r="G544" s="43">
        <v>99</v>
      </c>
      <c r="H544" s="135" t="str">
        <f>VLOOKUP($G544,alloc,3)</f>
        <v>-</v>
      </c>
      <c r="I544" s="42">
        <f>'DepExp. Class.'!L$16</f>
        <v>0</v>
      </c>
      <c r="J544" s="135">
        <f>$I544*VLOOKUP($G544,alloc,6)</f>
        <v>0</v>
      </c>
      <c r="K544" s="135">
        <f>$I544*VLOOKUP($G544,alloc,7)</f>
        <v>0</v>
      </c>
      <c r="L544" s="135">
        <f>$I544*VLOOKUP($G544,alloc,8)</f>
        <v>0</v>
      </c>
      <c r="M544" s="135">
        <f>$I544*VLOOKUP($G544,alloc,9)</f>
        <v>0</v>
      </c>
      <c r="N544" s="135">
        <f>$I544*VLOOKUP($G544,alloc,10)</f>
        <v>0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 x14ac:dyDescent="0.2">
      <c r="A545" s="44">
        <f t="shared" si="305"/>
        <v>522</v>
      </c>
      <c r="B545" s="44"/>
      <c r="C545" s="44"/>
      <c r="D545" s="44"/>
      <c r="E545" s="44"/>
      <c r="G545" s="43"/>
      <c r="H545" s="135"/>
      <c r="I545" s="42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 x14ac:dyDescent="0.2">
      <c r="A546" s="44">
        <f t="shared" si="305"/>
        <v>523</v>
      </c>
      <c r="B546" s="44"/>
      <c r="C546" s="44"/>
      <c r="D546" s="44" t="s">
        <v>325</v>
      </c>
      <c r="E546" s="44"/>
      <c r="G546" s="43"/>
      <c r="H546" s="44"/>
      <c r="I546" s="42">
        <f>'DepExp. Class.'!L$19</f>
        <v>0</v>
      </c>
      <c r="J546" s="135">
        <f>SUM(J541:J544)</f>
        <v>0</v>
      </c>
      <c r="K546" s="135">
        <f t="shared" ref="K546:X546" si="306">SUM(K541:K544)</f>
        <v>0</v>
      </c>
      <c r="L546" s="135">
        <f t="shared" si="306"/>
        <v>0</v>
      </c>
      <c r="M546" s="135">
        <f t="shared" si="306"/>
        <v>0</v>
      </c>
      <c r="N546" s="135">
        <f t="shared" si="306"/>
        <v>0</v>
      </c>
      <c r="O546" s="135">
        <f t="shared" si="306"/>
        <v>0</v>
      </c>
      <c r="P546" s="135">
        <f t="shared" si="306"/>
        <v>0</v>
      </c>
      <c r="Q546" s="135">
        <f t="shared" si="306"/>
        <v>0</v>
      </c>
      <c r="R546" s="135">
        <f t="shared" si="306"/>
        <v>0</v>
      </c>
      <c r="S546" s="135">
        <f t="shared" si="306"/>
        <v>0</v>
      </c>
      <c r="T546" s="135">
        <f t="shared" si="306"/>
        <v>0</v>
      </c>
      <c r="U546" s="135">
        <f t="shared" si="306"/>
        <v>0</v>
      </c>
      <c r="V546" s="135">
        <f t="shared" si="306"/>
        <v>0</v>
      </c>
      <c r="W546" s="135">
        <f t="shared" si="306"/>
        <v>0</v>
      </c>
      <c r="X546" s="135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 x14ac:dyDescent="0.2">
      <c r="A547" s="44">
        <f t="shared" si="305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 x14ac:dyDescent="0.2">
      <c r="A548" s="44">
        <f t="shared" si="305"/>
        <v>525</v>
      </c>
      <c r="B548" s="44"/>
      <c r="C548" s="44"/>
      <c r="D548" s="44" t="s">
        <v>334</v>
      </c>
      <c r="E548" s="44"/>
      <c r="G548" s="43"/>
      <c r="H548" s="135"/>
      <c r="I548" s="42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 x14ac:dyDescent="0.2">
      <c r="A549" s="44">
        <f t="shared" si="305"/>
        <v>526</v>
      </c>
      <c r="B549" s="44"/>
      <c r="C549" s="44"/>
      <c r="D549" s="44"/>
      <c r="E549" s="44"/>
      <c r="G549" s="43">
        <v>99</v>
      </c>
      <c r="H549" s="135" t="str">
        <f t="shared" ref="H549:H556" si="307">VLOOKUP($G549,alloc,3)</f>
        <v>-</v>
      </c>
      <c r="I549" s="42">
        <f>'DepExp. Class.'!L$21</f>
        <v>0</v>
      </c>
      <c r="J549" s="135">
        <f t="shared" ref="J549:J556" si="308">$I549*VLOOKUP($G549,alloc,6)</f>
        <v>0</v>
      </c>
      <c r="K549" s="135">
        <f t="shared" ref="K549:K556" si="309">$I549*VLOOKUP($G549,alloc,7)</f>
        <v>0</v>
      </c>
      <c r="L549" s="135">
        <f t="shared" ref="L549:L556" si="310">$I549*VLOOKUP($G549,alloc,8)</f>
        <v>0</v>
      </c>
      <c r="M549" s="135">
        <f t="shared" ref="M549:M556" si="311">$I549*VLOOKUP($G549,alloc,9)</f>
        <v>0</v>
      </c>
      <c r="N549" s="135">
        <f t="shared" ref="N549:N556" si="312">$I549*VLOOKUP($G549,alloc,10)</f>
        <v>0</v>
      </c>
      <c r="O549" s="135">
        <f t="shared" ref="O549:O556" si="313">$I549*VLOOKUP($G549,alloc,11)</f>
        <v>0</v>
      </c>
      <c r="P549" s="135">
        <f t="shared" ref="P549:P556" si="314">$I549*VLOOKUP($G549,alloc,12)</f>
        <v>0</v>
      </c>
      <c r="Q549" s="135">
        <f t="shared" ref="Q549:Q556" si="315">$I549*VLOOKUP($G549,alloc,13)</f>
        <v>0</v>
      </c>
      <c r="R549" s="135">
        <f t="shared" ref="R549:R556" si="316">$I549*VLOOKUP($G549,alloc,14)</f>
        <v>0</v>
      </c>
      <c r="S549" s="135">
        <f t="shared" ref="S549:S556" si="317">$I549*VLOOKUP($G549,alloc,15)</f>
        <v>0</v>
      </c>
      <c r="T549" s="135">
        <f t="shared" ref="T549:T556" si="318">$I549*VLOOKUP($G549,alloc,16)</f>
        <v>0</v>
      </c>
      <c r="U549" s="135">
        <f t="shared" ref="U549:U556" si="319">$I549*VLOOKUP($G549,alloc,17)</f>
        <v>0</v>
      </c>
      <c r="V549" s="135">
        <f t="shared" ref="V549:V556" si="320">$I549*VLOOKUP($G549,alloc,18)</f>
        <v>0</v>
      </c>
      <c r="W549" s="135">
        <f t="shared" ref="W549:W556" si="321">$I549*VLOOKUP($G549,alloc,19)</f>
        <v>0</v>
      </c>
      <c r="X549" s="135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 x14ac:dyDescent="0.2">
      <c r="A550" s="44">
        <f t="shared" si="305"/>
        <v>527</v>
      </c>
      <c r="B550" s="44"/>
      <c r="C550" s="136">
        <v>32520</v>
      </c>
      <c r="D550" s="44"/>
      <c r="E550" s="137" t="s">
        <v>326</v>
      </c>
      <c r="G550" s="43">
        <v>99</v>
      </c>
      <c r="H550" s="135" t="str">
        <f t="shared" si="307"/>
        <v>-</v>
      </c>
      <c r="I550" s="42">
        <f>'DepExp. Class.'!L$22</f>
        <v>0</v>
      </c>
      <c r="J550" s="135">
        <f t="shared" si="308"/>
        <v>0</v>
      </c>
      <c r="K550" s="135">
        <f t="shared" si="309"/>
        <v>0</v>
      </c>
      <c r="L550" s="135">
        <f t="shared" si="310"/>
        <v>0</v>
      </c>
      <c r="M550" s="135">
        <f t="shared" si="311"/>
        <v>0</v>
      </c>
      <c r="N550" s="135">
        <f t="shared" si="312"/>
        <v>0</v>
      </c>
      <c r="O550" s="135">
        <f t="shared" si="313"/>
        <v>0</v>
      </c>
      <c r="P550" s="135">
        <f t="shared" si="314"/>
        <v>0</v>
      </c>
      <c r="Q550" s="135">
        <f t="shared" si="315"/>
        <v>0</v>
      </c>
      <c r="R550" s="135">
        <f t="shared" si="316"/>
        <v>0</v>
      </c>
      <c r="S550" s="135">
        <f t="shared" si="317"/>
        <v>0</v>
      </c>
      <c r="T550" s="135">
        <f t="shared" si="318"/>
        <v>0</v>
      </c>
      <c r="U550" s="135">
        <f t="shared" si="319"/>
        <v>0</v>
      </c>
      <c r="V550" s="135">
        <f t="shared" si="320"/>
        <v>0</v>
      </c>
      <c r="W550" s="135">
        <f t="shared" si="321"/>
        <v>0</v>
      </c>
      <c r="X550" s="135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 x14ac:dyDescent="0.2">
      <c r="A551" s="44">
        <f t="shared" si="305"/>
        <v>528</v>
      </c>
      <c r="B551" s="44"/>
      <c r="C551" s="136">
        <v>32540</v>
      </c>
      <c r="D551" s="44"/>
      <c r="E551" s="137" t="s">
        <v>327</v>
      </c>
      <c r="G551" s="43">
        <v>99</v>
      </c>
      <c r="H551" s="135" t="str">
        <f t="shared" si="307"/>
        <v>-</v>
      </c>
      <c r="I551" s="42">
        <f>'DepExp. Class.'!L$23</f>
        <v>0</v>
      </c>
      <c r="J551" s="135">
        <f t="shared" si="308"/>
        <v>0</v>
      </c>
      <c r="K551" s="135">
        <f t="shared" si="309"/>
        <v>0</v>
      </c>
      <c r="L551" s="135">
        <f t="shared" si="310"/>
        <v>0</v>
      </c>
      <c r="M551" s="135">
        <f t="shared" si="311"/>
        <v>0</v>
      </c>
      <c r="N551" s="135">
        <f t="shared" si="312"/>
        <v>0</v>
      </c>
      <c r="O551" s="135">
        <f t="shared" si="313"/>
        <v>0</v>
      </c>
      <c r="P551" s="135">
        <f t="shared" si="314"/>
        <v>0</v>
      </c>
      <c r="Q551" s="135">
        <f t="shared" si="315"/>
        <v>0</v>
      </c>
      <c r="R551" s="135">
        <f t="shared" si="316"/>
        <v>0</v>
      </c>
      <c r="S551" s="135">
        <f t="shared" si="317"/>
        <v>0</v>
      </c>
      <c r="T551" s="135">
        <f t="shared" si="318"/>
        <v>0</v>
      </c>
      <c r="U551" s="135">
        <f t="shared" si="319"/>
        <v>0</v>
      </c>
      <c r="V551" s="135">
        <f t="shared" si="320"/>
        <v>0</v>
      </c>
      <c r="W551" s="135">
        <f t="shared" si="321"/>
        <v>0</v>
      </c>
      <c r="X551" s="135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 x14ac:dyDescent="0.2">
      <c r="A552" s="44">
        <f t="shared" si="305"/>
        <v>529</v>
      </c>
      <c r="B552" s="44"/>
      <c r="C552" s="136">
        <v>33100</v>
      </c>
      <c r="D552" s="44"/>
      <c r="E552" s="137" t="s">
        <v>328</v>
      </c>
      <c r="G552" s="43">
        <v>99</v>
      </c>
      <c r="H552" s="135" t="str">
        <f t="shared" si="307"/>
        <v>-</v>
      </c>
      <c r="I552" s="42">
        <f>'DepExp. Class.'!L$24</f>
        <v>0</v>
      </c>
      <c r="J552" s="135">
        <f t="shared" si="308"/>
        <v>0</v>
      </c>
      <c r="K552" s="135">
        <f t="shared" si="309"/>
        <v>0</v>
      </c>
      <c r="L552" s="135">
        <f t="shared" si="310"/>
        <v>0</v>
      </c>
      <c r="M552" s="135">
        <f t="shared" si="311"/>
        <v>0</v>
      </c>
      <c r="N552" s="135">
        <f t="shared" si="312"/>
        <v>0</v>
      </c>
      <c r="O552" s="135">
        <f t="shared" si="313"/>
        <v>0</v>
      </c>
      <c r="P552" s="135">
        <f t="shared" si="314"/>
        <v>0</v>
      </c>
      <c r="Q552" s="135">
        <f t="shared" si="315"/>
        <v>0</v>
      </c>
      <c r="R552" s="135">
        <f t="shared" si="316"/>
        <v>0</v>
      </c>
      <c r="S552" s="135">
        <f t="shared" si="317"/>
        <v>0</v>
      </c>
      <c r="T552" s="135">
        <f t="shared" si="318"/>
        <v>0</v>
      </c>
      <c r="U552" s="135">
        <f t="shared" si="319"/>
        <v>0</v>
      </c>
      <c r="V552" s="135">
        <f t="shared" si="320"/>
        <v>0</v>
      </c>
      <c r="W552" s="135">
        <f t="shared" si="321"/>
        <v>0</v>
      </c>
      <c r="X552" s="135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 x14ac:dyDescent="0.2">
      <c r="A553" s="44">
        <f t="shared" si="305"/>
        <v>530</v>
      </c>
      <c r="B553" s="44"/>
      <c r="C553" s="136">
        <v>33201</v>
      </c>
      <c r="D553" s="44"/>
      <c r="E553" s="137" t="s">
        <v>329</v>
      </c>
      <c r="G553" s="43">
        <v>99</v>
      </c>
      <c r="H553" s="135" t="str">
        <f t="shared" si="307"/>
        <v>-</v>
      </c>
      <c r="I553" s="42">
        <f>'DepExp. Class.'!L$25</f>
        <v>0</v>
      </c>
      <c r="J553" s="135">
        <f t="shared" si="308"/>
        <v>0</v>
      </c>
      <c r="K553" s="135">
        <f t="shared" si="309"/>
        <v>0</v>
      </c>
      <c r="L553" s="135">
        <f t="shared" si="310"/>
        <v>0</v>
      </c>
      <c r="M553" s="135">
        <f t="shared" si="311"/>
        <v>0</v>
      </c>
      <c r="N553" s="135">
        <f t="shared" si="312"/>
        <v>0</v>
      </c>
      <c r="O553" s="135">
        <f t="shared" si="313"/>
        <v>0</v>
      </c>
      <c r="P553" s="135">
        <f t="shared" si="314"/>
        <v>0</v>
      </c>
      <c r="Q553" s="135">
        <f t="shared" si="315"/>
        <v>0</v>
      </c>
      <c r="R553" s="135">
        <f t="shared" si="316"/>
        <v>0</v>
      </c>
      <c r="S553" s="135">
        <f t="shared" si="317"/>
        <v>0</v>
      </c>
      <c r="T553" s="135">
        <f t="shared" si="318"/>
        <v>0</v>
      </c>
      <c r="U553" s="135">
        <f t="shared" si="319"/>
        <v>0</v>
      </c>
      <c r="V553" s="135">
        <f t="shared" si="320"/>
        <v>0</v>
      </c>
      <c r="W553" s="135">
        <f t="shared" si="321"/>
        <v>0</v>
      </c>
      <c r="X553" s="135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 x14ac:dyDescent="0.2">
      <c r="A554" s="44">
        <f t="shared" si="305"/>
        <v>531</v>
      </c>
      <c r="B554" s="44"/>
      <c r="C554" s="136">
        <v>33202</v>
      </c>
      <c r="D554" s="44"/>
      <c r="E554" s="137" t="s">
        <v>330</v>
      </c>
      <c r="G554" s="43">
        <v>99</v>
      </c>
      <c r="H554" s="135" t="str">
        <f t="shared" si="307"/>
        <v>-</v>
      </c>
      <c r="I554" s="42">
        <f>'DepExp. Class.'!L$26</f>
        <v>0</v>
      </c>
      <c r="J554" s="135">
        <f t="shared" si="308"/>
        <v>0</v>
      </c>
      <c r="K554" s="135">
        <f t="shared" si="309"/>
        <v>0</v>
      </c>
      <c r="L554" s="135">
        <f t="shared" si="310"/>
        <v>0</v>
      </c>
      <c r="M554" s="135">
        <f t="shared" si="311"/>
        <v>0</v>
      </c>
      <c r="N554" s="135">
        <f t="shared" si="312"/>
        <v>0</v>
      </c>
      <c r="O554" s="135">
        <f t="shared" si="313"/>
        <v>0</v>
      </c>
      <c r="P554" s="135">
        <f t="shared" si="314"/>
        <v>0</v>
      </c>
      <c r="Q554" s="135">
        <f t="shared" si="315"/>
        <v>0</v>
      </c>
      <c r="R554" s="135">
        <f t="shared" si="316"/>
        <v>0</v>
      </c>
      <c r="S554" s="135">
        <f t="shared" si="317"/>
        <v>0</v>
      </c>
      <c r="T554" s="135">
        <f t="shared" si="318"/>
        <v>0</v>
      </c>
      <c r="U554" s="135">
        <f t="shared" si="319"/>
        <v>0</v>
      </c>
      <c r="V554" s="135">
        <f t="shared" si="320"/>
        <v>0</v>
      </c>
      <c r="W554" s="135">
        <f t="shared" si="321"/>
        <v>0</v>
      </c>
      <c r="X554" s="135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 x14ac:dyDescent="0.2">
      <c r="A555" s="44">
        <f t="shared" si="305"/>
        <v>532</v>
      </c>
      <c r="B555" s="44"/>
      <c r="C555" s="136">
        <v>33400</v>
      </c>
      <c r="D555" s="44"/>
      <c r="E555" s="137" t="s">
        <v>331</v>
      </c>
      <c r="G555" s="43">
        <v>99</v>
      </c>
      <c r="H555" s="135" t="str">
        <f t="shared" si="307"/>
        <v>-</v>
      </c>
      <c r="I555" s="42">
        <f>'DepExp. Class.'!L$27</f>
        <v>0</v>
      </c>
      <c r="J555" s="135">
        <f t="shared" si="308"/>
        <v>0</v>
      </c>
      <c r="K555" s="135">
        <f t="shared" si="309"/>
        <v>0</v>
      </c>
      <c r="L555" s="135">
        <f t="shared" si="310"/>
        <v>0</v>
      </c>
      <c r="M555" s="135">
        <f t="shared" si="311"/>
        <v>0</v>
      </c>
      <c r="N555" s="135">
        <f t="shared" si="312"/>
        <v>0</v>
      </c>
      <c r="O555" s="135">
        <f t="shared" si="313"/>
        <v>0</v>
      </c>
      <c r="P555" s="135">
        <f t="shared" si="314"/>
        <v>0</v>
      </c>
      <c r="Q555" s="135">
        <f t="shared" si="315"/>
        <v>0</v>
      </c>
      <c r="R555" s="135">
        <f t="shared" si="316"/>
        <v>0</v>
      </c>
      <c r="S555" s="135">
        <f t="shared" si="317"/>
        <v>0</v>
      </c>
      <c r="T555" s="135">
        <f t="shared" si="318"/>
        <v>0</v>
      </c>
      <c r="U555" s="135">
        <f t="shared" si="319"/>
        <v>0</v>
      </c>
      <c r="V555" s="135">
        <f t="shared" si="320"/>
        <v>0</v>
      </c>
      <c r="W555" s="135">
        <f t="shared" si="321"/>
        <v>0</v>
      </c>
      <c r="X555" s="135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 x14ac:dyDescent="0.2">
      <c r="A556" s="44">
        <f t="shared" si="305"/>
        <v>533</v>
      </c>
      <c r="B556" s="44"/>
      <c r="C556" s="136">
        <v>33600</v>
      </c>
      <c r="D556" s="44"/>
      <c r="E556" s="137" t="s">
        <v>332</v>
      </c>
      <c r="G556" s="43">
        <v>99</v>
      </c>
      <c r="H556" s="135" t="str">
        <f t="shared" si="307"/>
        <v>-</v>
      </c>
      <c r="I556" s="42">
        <f>'DepExp. Class.'!L$28</f>
        <v>0</v>
      </c>
      <c r="J556" s="135">
        <f t="shared" si="308"/>
        <v>0</v>
      </c>
      <c r="K556" s="135">
        <f t="shared" si="309"/>
        <v>0</v>
      </c>
      <c r="L556" s="135">
        <f t="shared" si="310"/>
        <v>0</v>
      </c>
      <c r="M556" s="135">
        <f t="shared" si="311"/>
        <v>0</v>
      </c>
      <c r="N556" s="135">
        <f t="shared" si="312"/>
        <v>0</v>
      </c>
      <c r="O556" s="135">
        <f t="shared" si="313"/>
        <v>0</v>
      </c>
      <c r="P556" s="135">
        <f t="shared" si="314"/>
        <v>0</v>
      </c>
      <c r="Q556" s="135">
        <f t="shared" si="315"/>
        <v>0</v>
      </c>
      <c r="R556" s="135">
        <f t="shared" si="316"/>
        <v>0</v>
      </c>
      <c r="S556" s="135">
        <f t="shared" si="317"/>
        <v>0</v>
      </c>
      <c r="T556" s="135">
        <f t="shared" si="318"/>
        <v>0</v>
      </c>
      <c r="U556" s="135">
        <f t="shared" si="319"/>
        <v>0</v>
      </c>
      <c r="V556" s="135">
        <f t="shared" si="320"/>
        <v>0</v>
      </c>
      <c r="W556" s="135">
        <f t="shared" si="321"/>
        <v>0</v>
      </c>
      <c r="X556" s="135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 x14ac:dyDescent="0.2">
      <c r="A557" s="44">
        <f t="shared" si="305"/>
        <v>534</v>
      </c>
      <c r="B557" s="44"/>
      <c r="C557" s="44"/>
      <c r="D557" s="44"/>
      <c r="E557" s="44"/>
      <c r="G557" s="43"/>
      <c r="H557" s="135"/>
      <c r="I557" s="42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 x14ac:dyDescent="0.2">
      <c r="A558" s="44">
        <f t="shared" si="305"/>
        <v>535</v>
      </c>
      <c r="B558" s="44"/>
      <c r="C558" s="44"/>
      <c r="D558" s="44" t="s">
        <v>333</v>
      </c>
      <c r="E558" s="44"/>
      <c r="G558" s="43"/>
      <c r="H558" s="135"/>
      <c r="I558" s="42">
        <f>'DepExp. Class.'!L$30</f>
        <v>0</v>
      </c>
      <c r="J558" s="135">
        <f>SUM(J549:J556)</f>
        <v>0</v>
      </c>
      <c r="K558" s="135">
        <f t="shared" ref="K558:X558" si="324">SUM(K549:K556)</f>
        <v>0</v>
      </c>
      <c r="L558" s="135">
        <f t="shared" si="324"/>
        <v>0</v>
      </c>
      <c r="M558" s="135">
        <f t="shared" si="324"/>
        <v>0</v>
      </c>
      <c r="N558" s="135">
        <f t="shared" si="324"/>
        <v>0</v>
      </c>
      <c r="O558" s="135">
        <f t="shared" si="324"/>
        <v>0</v>
      </c>
      <c r="P558" s="135">
        <f t="shared" si="324"/>
        <v>0</v>
      </c>
      <c r="Q558" s="135">
        <f t="shared" si="324"/>
        <v>0</v>
      </c>
      <c r="R558" s="135">
        <f t="shared" si="324"/>
        <v>0</v>
      </c>
      <c r="S558" s="135">
        <f t="shared" si="324"/>
        <v>0</v>
      </c>
      <c r="T558" s="135">
        <f t="shared" si="324"/>
        <v>0</v>
      </c>
      <c r="U558" s="135">
        <f t="shared" si="324"/>
        <v>0</v>
      </c>
      <c r="V558" s="135">
        <f t="shared" si="324"/>
        <v>0</v>
      </c>
      <c r="W558" s="135">
        <f t="shared" si="324"/>
        <v>0</v>
      </c>
      <c r="X558" s="135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 x14ac:dyDescent="0.2">
      <c r="A559" s="44">
        <f t="shared" si="305"/>
        <v>536</v>
      </c>
      <c r="B559" s="44"/>
      <c r="C559" s="44"/>
      <c r="D559" s="44"/>
      <c r="E559" s="44"/>
      <c r="G559" s="43"/>
      <c r="H559" s="135"/>
      <c r="I559" s="42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 x14ac:dyDescent="0.2">
      <c r="A560" s="44">
        <f t="shared" si="305"/>
        <v>537</v>
      </c>
      <c r="B560" s="44"/>
      <c r="C560" s="44"/>
      <c r="D560" s="44" t="s">
        <v>346</v>
      </c>
      <c r="E560" s="44"/>
      <c r="G560" s="43"/>
      <c r="H560" s="135"/>
      <c r="I560" s="42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 x14ac:dyDescent="0.2">
      <c r="A561" s="44">
        <f t="shared" si="305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 x14ac:dyDescent="0.2">
      <c r="A562" s="44">
        <f t="shared" si="305"/>
        <v>539</v>
      </c>
      <c r="B562" s="44"/>
      <c r="C562" s="136">
        <v>35010</v>
      </c>
      <c r="D562" s="44"/>
      <c r="E562" s="137" t="s">
        <v>274</v>
      </c>
      <c r="G562" s="43">
        <v>1.5</v>
      </c>
      <c r="H562" s="135" t="str">
        <f t="shared" ref="H562:H578" si="325">VLOOKUP($G562,alloc,3)</f>
        <v>Winter Volumes</v>
      </c>
      <c r="I562" s="42">
        <f>'DepExp. Class.'!L$34</f>
        <v>0</v>
      </c>
      <c r="J562" s="135">
        <f t="shared" ref="J562:J578" si="326">$I562*VLOOKUP($G562,alloc,6)</f>
        <v>0</v>
      </c>
      <c r="K562" s="135">
        <f t="shared" ref="K562:K578" si="327">$I562*VLOOKUP($G562,alloc,7)</f>
        <v>0</v>
      </c>
      <c r="L562" s="135">
        <f t="shared" ref="L562:L578" si="328">$I562*VLOOKUP($G562,alloc,8)</f>
        <v>0</v>
      </c>
      <c r="M562" s="135">
        <f t="shared" ref="M562:M578" si="329">$I562*VLOOKUP($G562,alloc,9)</f>
        <v>0</v>
      </c>
      <c r="N562" s="135">
        <f t="shared" ref="N562:N578" si="330">$I562*VLOOKUP($G562,alloc,10)</f>
        <v>0</v>
      </c>
      <c r="O562" s="135">
        <f t="shared" ref="O562:O578" si="331">$I562*VLOOKUP($G562,alloc,11)</f>
        <v>0</v>
      </c>
      <c r="P562" s="135">
        <f t="shared" ref="P562:P578" si="332">$I562*VLOOKUP($G562,alloc,12)</f>
        <v>0</v>
      </c>
      <c r="Q562" s="135">
        <f t="shared" ref="Q562:Q578" si="333">$I562*VLOOKUP($G562,alloc,13)</f>
        <v>0</v>
      </c>
      <c r="R562" s="135">
        <f t="shared" ref="R562:R578" si="334">$I562*VLOOKUP($G562,alloc,14)</f>
        <v>0</v>
      </c>
      <c r="S562" s="135">
        <f t="shared" ref="S562:S578" si="335">$I562*VLOOKUP($G562,alloc,15)</f>
        <v>0</v>
      </c>
      <c r="T562" s="135">
        <f t="shared" ref="T562:T578" si="336">$I562*VLOOKUP($G562,alloc,16)</f>
        <v>0</v>
      </c>
      <c r="U562" s="135">
        <f t="shared" ref="U562:U578" si="337">$I562*VLOOKUP($G562,alloc,17)</f>
        <v>0</v>
      </c>
      <c r="V562" s="135">
        <f t="shared" ref="V562:V578" si="338">$I562*VLOOKUP($G562,alloc,18)</f>
        <v>0</v>
      </c>
      <c r="W562" s="135">
        <f t="shared" ref="W562:W578" si="339">$I562*VLOOKUP($G562,alloc,19)</f>
        <v>0</v>
      </c>
      <c r="X562" s="135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 x14ac:dyDescent="0.2">
      <c r="A563" s="44">
        <f t="shared" si="305"/>
        <v>540</v>
      </c>
      <c r="B563" s="44"/>
      <c r="C563" s="136">
        <v>35020</v>
      </c>
      <c r="D563" s="44"/>
      <c r="E563" s="137" t="s">
        <v>137</v>
      </c>
      <c r="G563" s="43">
        <v>1.5</v>
      </c>
      <c r="H563" s="135" t="str">
        <f t="shared" si="325"/>
        <v>Winter Volumes</v>
      </c>
      <c r="I563" s="42">
        <f>'DepExp. Class.'!L$35</f>
        <v>11.001712999999997</v>
      </c>
      <c r="J563" s="135">
        <f t="shared" si="326"/>
        <v>4.1655688348552946</v>
      </c>
      <c r="K563" s="135">
        <f t="shared" si="327"/>
        <v>2.5775608339377198</v>
      </c>
      <c r="L563" s="135">
        <f t="shared" si="328"/>
        <v>0.1409540647149668</v>
      </c>
      <c r="M563" s="135">
        <f t="shared" si="329"/>
        <v>2.0224481206903722</v>
      </c>
      <c r="N563" s="135">
        <f t="shared" si="330"/>
        <v>2.0951811458016443</v>
      </c>
      <c r="O563" s="135">
        <f t="shared" si="331"/>
        <v>0</v>
      </c>
      <c r="P563" s="135">
        <f t="shared" si="332"/>
        <v>0</v>
      </c>
      <c r="Q563" s="135">
        <f t="shared" si="333"/>
        <v>0</v>
      </c>
      <c r="R563" s="135">
        <f t="shared" si="334"/>
        <v>0</v>
      </c>
      <c r="S563" s="135">
        <f t="shared" si="335"/>
        <v>0</v>
      </c>
      <c r="T563" s="135">
        <f t="shared" si="336"/>
        <v>0</v>
      </c>
      <c r="U563" s="135">
        <f t="shared" si="337"/>
        <v>0</v>
      </c>
      <c r="V563" s="135">
        <f t="shared" si="338"/>
        <v>0</v>
      </c>
      <c r="W563" s="135">
        <f t="shared" si="339"/>
        <v>0</v>
      </c>
      <c r="X563" s="135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 x14ac:dyDescent="0.2">
      <c r="A564" s="44">
        <f t="shared" si="305"/>
        <v>541</v>
      </c>
      <c r="B564" s="44"/>
      <c r="C564" s="136">
        <v>35100</v>
      </c>
      <c r="D564" s="44"/>
      <c r="E564" s="137" t="s">
        <v>80</v>
      </c>
      <c r="G564" s="43">
        <v>1.5</v>
      </c>
      <c r="H564" s="135" t="str">
        <f t="shared" si="325"/>
        <v>Winter Volumes</v>
      </c>
      <c r="I564" s="42">
        <f>'DepExp. Class.'!L$36</f>
        <v>148.70437699999999</v>
      </c>
      <c r="J564" s="135">
        <f t="shared" si="326"/>
        <v>56.303806365224446</v>
      </c>
      <c r="K564" s="135">
        <f t="shared" si="327"/>
        <v>34.83953616953189</v>
      </c>
      <c r="L564" s="135">
        <f t="shared" si="328"/>
        <v>1.9052020698101126</v>
      </c>
      <c r="M564" s="135">
        <f t="shared" si="329"/>
        <v>27.336369145612384</v>
      </c>
      <c r="N564" s="135">
        <f t="shared" si="330"/>
        <v>28.319463249821162</v>
      </c>
      <c r="O564" s="135">
        <f t="shared" si="331"/>
        <v>0</v>
      </c>
      <c r="P564" s="135">
        <f t="shared" si="332"/>
        <v>0</v>
      </c>
      <c r="Q564" s="135">
        <f t="shared" si="333"/>
        <v>0</v>
      </c>
      <c r="R564" s="135">
        <f t="shared" si="334"/>
        <v>0</v>
      </c>
      <c r="S564" s="135">
        <f t="shared" si="335"/>
        <v>0</v>
      </c>
      <c r="T564" s="135">
        <f t="shared" si="336"/>
        <v>0</v>
      </c>
      <c r="U564" s="135">
        <f t="shared" si="337"/>
        <v>0</v>
      </c>
      <c r="V564" s="135">
        <f t="shared" si="338"/>
        <v>0</v>
      </c>
      <c r="W564" s="135">
        <f t="shared" si="339"/>
        <v>0</v>
      </c>
      <c r="X564" s="135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 x14ac:dyDescent="0.2">
      <c r="A565" s="44">
        <f t="shared" si="305"/>
        <v>542</v>
      </c>
      <c r="B565" s="44"/>
      <c r="C565" s="136">
        <v>35102</v>
      </c>
      <c r="D565" s="44"/>
      <c r="E565" s="137" t="s">
        <v>335</v>
      </c>
      <c r="G565" s="43">
        <v>1.5</v>
      </c>
      <c r="H565" s="135" t="str">
        <f t="shared" si="325"/>
        <v>Winter Volumes</v>
      </c>
      <c r="I565" s="42">
        <f>'DepExp. Class.'!L$37</f>
        <v>957.88312499999995</v>
      </c>
      <c r="J565" s="135">
        <f t="shared" si="326"/>
        <v>362.6824379925016</v>
      </c>
      <c r="K565" s="135">
        <f t="shared" si="327"/>
        <v>224.4197814003937</v>
      </c>
      <c r="L565" s="135">
        <f t="shared" si="328"/>
        <v>12.272408850387631</v>
      </c>
      <c r="M565" s="135">
        <f t="shared" si="329"/>
        <v>176.08793521493163</v>
      </c>
      <c r="N565" s="135">
        <f t="shared" si="330"/>
        <v>182.42056154178536</v>
      </c>
      <c r="O565" s="135">
        <f t="shared" si="331"/>
        <v>0</v>
      </c>
      <c r="P565" s="135">
        <f t="shared" si="332"/>
        <v>0</v>
      </c>
      <c r="Q565" s="135">
        <f t="shared" si="333"/>
        <v>0</v>
      </c>
      <c r="R565" s="135">
        <f t="shared" si="334"/>
        <v>0</v>
      </c>
      <c r="S565" s="135">
        <f t="shared" si="335"/>
        <v>0</v>
      </c>
      <c r="T565" s="135">
        <f t="shared" si="336"/>
        <v>0</v>
      </c>
      <c r="U565" s="135">
        <f t="shared" si="337"/>
        <v>0</v>
      </c>
      <c r="V565" s="135">
        <f t="shared" si="338"/>
        <v>0</v>
      </c>
      <c r="W565" s="135">
        <f t="shared" si="339"/>
        <v>0</v>
      </c>
      <c r="X565" s="135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 x14ac:dyDescent="0.2">
      <c r="A566" s="44">
        <f t="shared" si="305"/>
        <v>543</v>
      </c>
      <c r="B566" s="44"/>
      <c r="C566" s="136">
        <v>35103</v>
      </c>
      <c r="D566" s="44"/>
      <c r="E566" s="137" t="s">
        <v>336</v>
      </c>
      <c r="G566" s="43">
        <v>1.5</v>
      </c>
      <c r="H566" s="135" t="str">
        <f t="shared" si="325"/>
        <v>Winter Volumes</v>
      </c>
      <c r="I566" s="42">
        <f>'DepExp. Class.'!L$38</f>
        <v>104.12270999999997</v>
      </c>
      <c r="J566" s="135">
        <f t="shared" si="326"/>
        <v>39.42388933220451</v>
      </c>
      <c r="K566" s="135">
        <f t="shared" si="327"/>
        <v>24.394621021240543</v>
      </c>
      <c r="L566" s="135">
        <f t="shared" si="328"/>
        <v>1.3340212750176013</v>
      </c>
      <c r="M566" s="135">
        <f t="shared" si="329"/>
        <v>19.140908253168266</v>
      </c>
      <c r="N566" s="135">
        <f t="shared" si="330"/>
        <v>19.829270118369049</v>
      </c>
      <c r="O566" s="135">
        <f t="shared" si="331"/>
        <v>0</v>
      </c>
      <c r="P566" s="135">
        <f t="shared" si="332"/>
        <v>0</v>
      </c>
      <c r="Q566" s="135">
        <f t="shared" si="333"/>
        <v>0</v>
      </c>
      <c r="R566" s="135">
        <f t="shared" si="334"/>
        <v>0</v>
      </c>
      <c r="S566" s="135">
        <f t="shared" si="335"/>
        <v>0</v>
      </c>
      <c r="T566" s="135">
        <f t="shared" si="336"/>
        <v>0</v>
      </c>
      <c r="U566" s="135">
        <f t="shared" si="337"/>
        <v>0</v>
      </c>
      <c r="V566" s="135">
        <f t="shared" si="338"/>
        <v>0</v>
      </c>
      <c r="W566" s="135">
        <f t="shared" si="339"/>
        <v>0</v>
      </c>
      <c r="X566" s="135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 x14ac:dyDescent="0.2">
      <c r="A567" s="44">
        <f t="shared" si="305"/>
        <v>544</v>
      </c>
      <c r="B567" s="44"/>
      <c r="C567" s="136">
        <v>35104</v>
      </c>
      <c r="D567" s="44"/>
      <c r="E567" s="137" t="s">
        <v>337</v>
      </c>
      <c r="G567" s="43">
        <v>1.5</v>
      </c>
      <c r="H567" s="135" t="str">
        <f t="shared" si="325"/>
        <v>Winter Volumes</v>
      </c>
      <c r="I567" s="42">
        <f>'DepExp. Class.'!L$39</f>
        <v>886.50431849999984</v>
      </c>
      <c r="J567" s="135">
        <f t="shared" si="326"/>
        <v>335.65634379920948</v>
      </c>
      <c r="K567" s="135">
        <f t="shared" si="327"/>
        <v>207.69663874000804</v>
      </c>
      <c r="L567" s="135">
        <f t="shared" si="328"/>
        <v>11.357902817492743</v>
      </c>
      <c r="M567" s="135">
        <f t="shared" si="329"/>
        <v>162.96634832541298</v>
      </c>
      <c r="N567" s="135">
        <f t="shared" si="330"/>
        <v>168.82708481787662</v>
      </c>
      <c r="O567" s="135">
        <f t="shared" si="331"/>
        <v>0</v>
      </c>
      <c r="P567" s="135">
        <f t="shared" si="332"/>
        <v>0</v>
      </c>
      <c r="Q567" s="135">
        <f t="shared" si="333"/>
        <v>0</v>
      </c>
      <c r="R567" s="135">
        <f t="shared" si="334"/>
        <v>0</v>
      </c>
      <c r="S567" s="135">
        <f t="shared" si="335"/>
        <v>0</v>
      </c>
      <c r="T567" s="135">
        <f t="shared" si="336"/>
        <v>0</v>
      </c>
      <c r="U567" s="135">
        <f t="shared" si="337"/>
        <v>0</v>
      </c>
      <c r="V567" s="135">
        <f t="shared" si="338"/>
        <v>0</v>
      </c>
      <c r="W567" s="135">
        <f t="shared" si="339"/>
        <v>0</v>
      </c>
      <c r="X567" s="135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 x14ac:dyDescent="0.2">
      <c r="A568" s="44">
        <f t="shared" si="305"/>
        <v>545</v>
      </c>
      <c r="B568" s="44"/>
      <c r="C568" s="136">
        <v>35200</v>
      </c>
      <c r="D568" s="44"/>
      <c r="E568" s="137" t="s">
        <v>338</v>
      </c>
      <c r="G568" s="43">
        <v>1.5</v>
      </c>
      <c r="H568" s="135" t="str">
        <f t="shared" si="325"/>
        <v>Winter Volumes</v>
      </c>
      <c r="I568" s="42">
        <f>'DepExp. Class.'!L$40</f>
        <v>80560.89805675119</v>
      </c>
      <c r="J568" s="135">
        <f t="shared" si="326"/>
        <v>30502.7013750638</v>
      </c>
      <c r="K568" s="135">
        <f t="shared" si="327"/>
        <v>18874.38943171225</v>
      </c>
      <c r="L568" s="135">
        <f t="shared" si="328"/>
        <v>1032.1470882022784</v>
      </c>
      <c r="M568" s="135">
        <f t="shared" si="329"/>
        <v>14809.533467743173</v>
      </c>
      <c r="N568" s="135">
        <f t="shared" si="330"/>
        <v>15342.126694029688</v>
      </c>
      <c r="O568" s="135">
        <f t="shared" si="331"/>
        <v>0</v>
      </c>
      <c r="P568" s="135">
        <f t="shared" si="332"/>
        <v>0</v>
      </c>
      <c r="Q568" s="135">
        <f t="shared" si="333"/>
        <v>0</v>
      </c>
      <c r="R568" s="135">
        <f t="shared" si="334"/>
        <v>0</v>
      </c>
      <c r="S568" s="135">
        <f t="shared" si="335"/>
        <v>0</v>
      </c>
      <c r="T568" s="135">
        <f t="shared" si="336"/>
        <v>0</v>
      </c>
      <c r="U568" s="135">
        <f t="shared" si="337"/>
        <v>0</v>
      </c>
      <c r="V568" s="135">
        <f t="shared" si="338"/>
        <v>0</v>
      </c>
      <c r="W568" s="135">
        <f t="shared" si="339"/>
        <v>0</v>
      </c>
      <c r="X568" s="135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 x14ac:dyDescent="0.2">
      <c r="A569" s="44">
        <f t="shared" si="305"/>
        <v>546</v>
      </c>
      <c r="B569" s="44"/>
      <c r="C569" s="136">
        <v>35201</v>
      </c>
      <c r="D569" s="44"/>
      <c r="E569" s="137" t="s">
        <v>339</v>
      </c>
      <c r="G569" s="43">
        <v>1.5</v>
      </c>
      <c r="H569" s="135" t="str">
        <f t="shared" si="325"/>
        <v>Winter Volumes</v>
      </c>
      <c r="I569" s="42">
        <f>'DepExp. Class.'!L$41</f>
        <v>12919.988903999996</v>
      </c>
      <c r="J569" s="135">
        <f t="shared" si="326"/>
        <v>4891.8839389082959</v>
      </c>
      <c r="K569" s="135">
        <f t="shared" si="327"/>
        <v>3026.9883766155622</v>
      </c>
      <c r="L569" s="135">
        <f t="shared" si="328"/>
        <v>165.53103612965262</v>
      </c>
      <c r="M569" s="135">
        <f t="shared" si="329"/>
        <v>2375.0853415495626</v>
      </c>
      <c r="N569" s="135">
        <f t="shared" si="330"/>
        <v>2460.5002107969231</v>
      </c>
      <c r="O569" s="135">
        <f t="shared" si="331"/>
        <v>0</v>
      </c>
      <c r="P569" s="135">
        <f t="shared" si="332"/>
        <v>0</v>
      </c>
      <c r="Q569" s="135">
        <f t="shared" si="333"/>
        <v>0</v>
      </c>
      <c r="R569" s="135">
        <f t="shared" si="334"/>
        <v>0</v>
      </c>
      <c r="S569" s="135">
        <f t="shared" si="335"/>
        <v>0</v>
      </c>
      <c r="T569" s="135">
        <f t="shared" si="336"/>
        <v>0</v>
      </c>
      <c r="U569" s="135">
        <f t="shared" si="337"/>
        <v>0</v>
      </c>
      <c r="V569" s="135">
        <f t="shared" si="338"/>
        <v>0</v>
      </c>
      <c r="W569" s="135">
        <f t="shared" si="339"/>
        <v>0</v>
      </c>
      <c r="X569" s="135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 x14ac:dyDescent="0.2">
      <c r="A570" s="44">
        <f t="shared" si="305"/>
        <v>547</v>
      </c>
      <c r="B570" s="44"/>
      <c r="C570" s="136">
        <v>35202</v>
      </c>
      <c r="D570" s="44"/>
      <c r="E570" s="137" t="s">
        <v>340</v>
      </c>
      <c r="G570" s="43">
        <v>1.5</v>
      </c>
      <c r="H570" s="135" t="str">
        <f t="shared" si="325"/>
        <v>Winter Volumes</v>
      </c>
      <c r="I570" s="42">
        <f>'DepExp. Class.'!L$42</f>
        <v>0</v>
      </c>
      <c r="J570" s="135">
        <f t="shared" si="326"/>
        <v>0</v>
      </c>
      <c r="K570" s="135">
        <f t="shared" si="327"/>
        <v>0</v>
      </c>
      <c r="L570" s="135">
        <f t="shared" si="328"/>
        <v>0</v>
      </c>
      <c r="M570" s="135">
        <f t="shared" si="329"/>
        <v>0</v>
      </c>
      <c r="N570" s="135">
        <f t="shared" si="330"/>
        <v>0</v>
      </c>
      <c r="O570" s="135">
        <f t="shared" si="331"/>
        <v>0</v>
      </c>
      <c r="P570" s="135">
        <f t="shared" si="332"/>
        <v>0</v>
      </c>
      <c r="Q570" s="135">
        <f t="shared" si="333"/>
        <v>0</v>
      </c>
      <c r="R570" s="135">
        <f t="shared" si="334"/>
        <v>0</v>
      </c>
      <c r="S570" s="135">
        <f t="shared" si="335"/>
        <v>0</v>
      </c>
      <c r="T570" s="135">
        <f t="shared" si="336"/>
        <v>0</v>
      </c>
      <c r="U570" s="135">
        <f t="shared" si="337"/>
        <v>0</v>
      </c>
      <c r="V570" s="135">
        <f t="shared" si="338"/>
        <v>0</v>
      </c>
      <c r="W570" s="135">
        <f t="shared" si="339"/>
        <v>0</v>
      </c>
      <c r="X570" s="135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 x14ac:dyDescent="0.2">
      <c r="A571" s="44">
        <f t="shared" si="305"/>
        <v>548</v>
      </c>
      <c r="B571" s="44"/>
      <c r="C571" s="136">
        <v>35203</v>
      </c>
      <c r="D571" s="44"/>
      <c r="E571" s="137" t="s">
        <v>341</v>
      </c>
      <c r="G571" s="43">
        <v>1.5</v>
      </c>
      <c r="H571" s="135" t="str">
        <f t="shared" si="325"/>
        <v>Winter Volumes</v>
      </c>
      <c r="I571" s="42">
        <f>'DepExp. Class.'!L$43</f>
        <v>11694.347424000001</v>
      </c>
      <c r="J571" s="135">
        <f t="shared" si="326"/>
        <v>4427.8203924593117</v>
      </c>
      <c r="K571" s="135">
        <f t="shared" si="327"/>
        <v>2739.8362326451233</v>
      </c>
      <c r="L571" s="135">
        <f t="shared" si="328"/>
        <v>149.82810436900161</v>
      </c>
      <c r="M571" s="135">
        <f t="shared" si="329"/>
        <v>2149.7753095694375</v>
      </c>
      <c r="N571" s="135">
        <f t="shared" si="330"/>
        <v>2227.0873849571276</v>
      </c>
      <c r="O571" s="135">
        <f t="shared" si="331"/>
        <v>0</v>
      </c>
      <c r="P571" s="135">
        <f t="shared" si="332"/>
        <v>0</v>
      </c>
      <c r="Q571" s="135">
        <f t="shared" si="333"/>
        <v>0</v>
      </c>
      <c r="R571" s="135">
        <f t="shared" si="334"/>
        <v>0</v>
      </c>
      <c r="S571" s="135">
        <f t="shared" si="335"/>
        <v>0</v>
      </c>
      <c r="T571" s="135">
        <f t="shared" si="336"/>
        <v>0</v>
      </c>
      <c r="U571" s="135">
        <f t="shared" si="337"/>
        <v>0</v>
      </c>
      <c r="V571" s="135">
        <f t="shared" si="338"/>
        <v>0</v>
      </c>
      <c r="W571" s="135">
        <f t="shared" si="339"/>
        <v>0</v>
      </c>
      <c r="X571" s="135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 x14ac:dyDescent="0.2">
      <c r="A572" s="44">
        <f t="shared" si="305"/>
        <v>549</v>
      </c>
      <c r="B572" s="44"/>
      <c r="C572" s="136">
        <v>35210</v>
      </c>
      <c r="D572" s="44"/>
      <c r="E572" s="137" t="s">
        <v>342</v>
      </c>
      <c r="G572" s="43">
        <v>1.5</v>
      </c>
      <c r="H572" s="135" t="str">
        <f t="shared" si="325"/>
        <v>Winter Volumes</v>
      </c>
      <c r="I572" s="42">
        <f>'DepExp. Class.'!L$44</f>
        <v>276.72163949999992</v>
      </c>
      <c r="J572" s="135">
        <f t="shared" si="326"/>
        <v>104.77486891643709</v>
      </c>
      <c r="K572" s="135">
        <f t="shared" si="327"/>
        <v>64.832345642740634</v>
      </c>
      <c r="L572" s="135">
        <f t="shared" si="328"/>
        <v>3.545360607217686</v>
      </c>
      <c r="M572" s="135">
        <f t="shared" si="329"/>
        <v>50.869819978137372</v>
      </c>
      <c r="N572" s="135">
        <f t="shared" si="330"/>
        <v>52.699244355467144</v>
      </c>
      <c r="O572" s="135">
        <f t="shared" si="331"/>
        <v>0</v>
      </c>
      <c r="P572" s="135">
        <f t="shared" si="332"/>
        <v>0</v>
      </c>
      <c r="Q572" s="135">
        <f t="shared" si="333"/>
        <v>0</v>
      </c>
      <c r="R572" s="135">
        <f t="shared" si="334"/>
        <v>0</v>
      </c>
      <c r="S572" s="135">
        <f t="shared" si="335"/>
        <v>0</v>
      </c>
      <c r="T572" s="135">
        <f t="shared" si="336"/>
        <v>0</v>
      </c>
      <c r="U572" s="135">
        <f t="shared" si="337"/>
        <v>0</v>
      </c>
      <c r="V572" s="135">
        <f t="shared" si="338"/>
        <v>0</v>
      </c>
      <c r="W572" s="135">
        <f t="shared" si="339"/>
        <v>0</v>
      </c>
      <c r="X572" s="135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 x14ac:dyDescent="0.2">
      <c r="A573" s="44">
        <f t="shared" si="305"/>
        <v>550</v>
      </c>
      <c r="B573" s="44"/>
      <c r="C573" s="136">
        <v>35211</v>
      </c>
      <c r="D573" s="44"/>
      <c r="E573" s="137" t="s">
        <v>343</v>
      </c>
      <c r="G573" s="43">
        <v>1.5</v>
      </c>
      <c r="H573" s="135" t="str">
        <f t="shared" si="325"/>
        <v>Winter Volumes</v>
      </c>
      <c r="I573" s="42">
        <f>'DepExp. Class.'!L$45</f>
        <v>240.30278799999994</v>
      </c>
      <c r="J573" s="135">
        <f t="shared" si="326"/>
        <v>90.985631475901869</v>
      </c>
      <c r="K573" s="135">
        <f t="shared" si="327"/>
        <v>56.299873904621862</v>
      </c>
      <c r="L573" s="135">
        <f t="shared" si="328"/>
        <v>3.0787618919834525</v>
      </c>
      <c r="M573" s="135">
        <f t="shared" si="329"/>
        <v>44.174931848091013</v>
      </c>
      <c r="N573" s="135">
        <f t="shared" si="330"/>
        <v>45.763588879401745</v>
      </c>
      <c r="O573" s="135">
        <f t="shared" si="331"/>
        <v>0</v>
      </c>
      <c r="P573" s="135">
        <f t="shared" si="332"/>
        <v>0</v>
      </c>
      <c r="Q573" s="135">
        <f t="shared" si="333"/>
        <v>0</v>
      </c>
      <c r="R573" s="135">
        <f t="shared" si="334"/>
        <v>0</v>
      </c>
      <c r="S573" s="135">
        <f t="shared" si="335"/>
        <v>0</v>
      </c>
      <c r="T573" s="135">
        <f t="shared" si="336"/>
        <v>0</v>
      </c>
      <c r="U573" s="135">
        <f t="shared" si="337"/>
        <v>0</v>
      </c>
      <c r="V573" s="135">
        <f t="shared" si="338"/>
        <v>0</v>
      </c>
      <c r="W573" s="135">
        <f t="shared" si="339"/>
        <v>0</v>
      </c>
      <c r="X573" s="135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 x14ac:dyDescent="0.2">
      <c r="A574" s="44">
        <f t="shared" si="305"/>
        <v>551</v>
      </c>
      <c r="B574" s="44"/>
      <c r="C574" s="136">
        <v>35301</v>
      </c>
      <c r="D574" s="44"/>
      <c r="E574" s="140" t="s">
        <v>329</v>
      </c>
      <c r="G574" s="43">
        <v>1.5</v>
      </c>
      <c r="H574" s="135" t="str">
        <f t="shared" si="325"/>
        <v>Winter Volumes</v>
      </c>
      <c r="I574" s="42">
        <f>'DepExp. Class.'!L$46</f>
        <v>797.84418350000021</v>
      </c>
      <c r="J574" s="135">
        <f t="shared" si="326"/>
        <v>302.08703552421065</v>
      </c>
      <c r="K574" s="135">
        <f t="shared" si="327"/>
        <v>186.92470154189809</v>
      </c>
      <c r="L574" s="135">
        <f t="shared" si="328"/>
        <v>10.221988218881814</v>
      </c>
      <c r="M574" s="135">
        <f t="shared" si="329"/>
        <v>146.66792975996742</v>
      </c>
      <c r="N574" s="135">
        <f t="shared" si="330"/>
        <v>151.94252845504224</v>
      </c>
      <c r="O574" s="135">
        <f t="shared" si="331"/>
        <v>0</v>
      </c>
      <c r="P574" s="135">
        <f t="shared" si="332"/>
        <v>0</v>
      </c>
      <c r="Q574" s="135">
        <f t="shared" si="333"/>
        <v>0</v>
      </c>
      <c r="R574" s="135">
        <f t="shared" si="334"/>
        <v>0</v>
      </c>
      <c r="S574" s="135">
        <f t="shared" si="335"/>
        <v>0</v>
      </c>
      <c r="T574" s="135">
        <f t="shared" si="336"/>
        <v>0</v>
      </c>
      <c r="U574" s="135">
        <f t="shared" si="337"/>
        <v>0</v>
      </c>
      <c r="V574" s="135">
        <f t="shared" si="338"/>
        <v>0</v>
      </c>
      <c r="W574" s="135">
        <f t="shared" si="339"/>
        <v>0</v>
      </c>
      <c r="X574" s="135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 x14ac:dyDescent="0.2">
      <c r="A575" s="44">
        <f t="shared" si="305"/>
        <v>552</v>
      </c>
      <c r="B575" s="44"/>
      <c r="C575" s="136">
        <v>35302</v>
      </c>
      <c r="D575" s="44"/>
      <c r="E575" s="137" t="s">
        <v>330</v>
      </c>
      <c r="G575" s="43">
        <v>1.5</v>
      </c>
      <c r="H575" s="135" t="str">
        <f t="shared" si="325"/>
        <v>Winter Volumes</v>
      </c>
      <c r="I575" s="42">
        <f>'DepExp. Class.'!L$47</f>
        <v>952.40099499999997</v>
      </c>
      <c r="J575" s="135">
        <f t="shared" si="326"/>
        <v>360.60674397315887</v>
      </c>
      <c r="K575" s="135">
        <f t="shared" si="327"/>
        <v>223.13538836318622</v>
      </c>
      <c r="L575" s="135">
        <f t="shared" si="328"/>
        <v>12.20217174214859</v>
      </c>
      <c r="M575" s="135">
        <f t="shared" si="329"/>
        <v>175.08015365256219</v>
      </c>
      <c r="N575" s="135">
        <f t="shared" si="330"/>
        <v>181.37653726894408</v>
      </c>
      <c r="O575" s="135">
        <f t="shared" si="331"/>
        <v>0</v>
      </c>
      <c r="P575" s="135">
        <f t="shared" si="332"/>
        <v>0</v>
      </c>
      <c r="Q575" s="135">
        <f t="shared" si="333"/>
        <v>0</v>
      </c>
      <c r="R575" s="135">
        <f t="shared" si="334"/>
        <v>0</v>
      </c>
      <c r="S575" s="135">
        <f t="shared" si="335"/>
        <v>0</v>
      </c>
      <c r="T575" s="135">
        <f t="shared" si="336"/>
        <v>0</v>
      </c>
      <c r="U575" s="135">
        <f t="shared" si="337"/>
        <v>0</v>
      </c>
      <c r="V575" s="135">
        <f t="shared" si="338"/>
        <v>0</v>
      </c>
      <c r="W575" s="135">
        <f t="shared" si="339"/>
        <v>0</v>
      </c>
      <c r="X575" s="135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 x14ac:dyDescent="0.2">
      <c r="A576" s="44">
        <f t="shared" si="305"/>
        <v>553</v>
      </c>
      <c r="B576" s="44"/>
      <c r="C576" s="136">
        <v>35400</v>
      </c>
      <c r="D576" s="44"/>
      <c r="E576" s="137" t="s">
        <v>116</v>
      </c>
      <c r="G576" s="43">
        <v>1.5</v>
      </c>
      <c r="H576" s="135" t="str">
        <f t="shared" si="325"/>
        <v>Winter Volumes</v>
      </c>
      <c r="I576" s="42">
        <f>'DepExp. Class.'!L$48</f>
        <v>7849.2914250000022</v>
      </c>
      <c r="J576" s="135">
        <f t="shared" si="326"/>
        <v>2971.970250058052</v>
      </c>
      <c r="K576" s="135">
        <f t="shared" si="327"/>
        <v>1838.9887239599145</v>
      </c>
      <c r="L576" s="135">
        <f t="shared" si="328"/>
        <v>100.56520575351171</v>
      </c>
      <c r="M576" s="135">
        <f t="shared" si="329"/>
        <v>1442.9375399305827</v>
      </c>
      <c r="N576" s="135">
        <f t="shared" si="330"/>
        <v>1494.8297052979412</v>
      </c>
      <c r="O576" s="135">
        <f t="shared" si="331"/>
        <v>0</v>
      </c>
      <c r="P576" s="135">
        <f t="shared" si="332"/>
        <v>0</v>
      </c>
      <c r="Q576" s="135">
        <f t="shared" si="333"/>
        <v>0</v>
      </c>
      <c r="R576" s="135">
        <f t="shared" si="334"/>
        <v>0</v>
      </c>
      <c r="S576" s="135">
        <f t="shared" si="335"/>
        <v>0</v>
      </c>
      <c r="T576" s="135">
        <f t="shared" si="336"/>
        <v>0</v>
      </c>
      <c r="U576" s="135">
        <f t="shared" si="337"/>
        <v>0</v>
      </c>
      <c r="V576" s="135">
        <f t="shared" si="338"/>
        <v>0</v>
      </c>
      <c r="W576" s="135">
        <f t="shared" si="339"/>
        <v>0</v>
      </c>
      <c r="X576" s="135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 x14ac:dyDescent="0.2">
      <c r="A577" s="44">
        <f t="shared" si="305"/>
        <v>554</v>
      </c>
      <c r="B577" s="44"/>
      <c r="C577" s="136">
        <v>35500</v>
      </c>
      <c r="D577" s="44"/>
      <c r="E577" s="137" t="s">
        <v>344</v>
      </c>
      <c r="G577" s="43">
        <v>1.5</v>
      </c>
      <c r="H577" s="135" t="str">
        <f t="shared" si="325"/>
        <v>Winter Volumes</v>
      </c>
      <c r="I577" s="42">
        <f>'DepExp. Class.'!L$49</f>
        <v>2280.2545730000002</v>
      </c>
      <c r="J577" s="135">
        <f t="shared" si="326"/>
        <v>863.37076642747093</v>
      </c>
      <c r="K577" s="135">
        <f t="shared" si="327"/>
        <v>534.23452136700723</v>
      </c>
      <c r="L577" s="135">
        <f t="shared" si="328"/>
        <v>29.214645996422654</v>
      </c>
      <c r="M577" s="135">
        <f t="shared" si="329"/>
        <v>419.17986552271259</v>
      </c>
      <c r="N577" s="135">
        <f t="shared" si="330"/>
        <v>434.2547736863869</v>
      </c>
      <c r="O577" s="135">
        <f t="shared" si="331"/>
        <v>0</v>
      </c>
      <c r="P577" s="135">
        <f t="shared" si="332"/>
        <v>0</v>
      </c>
      <c r="Q577" s="135">
        <f t="shared" si="333"/>
        <v>0</v>
      </c>
      <c r="R577" s="135">
        <f t="shared" si="334"/>
        <v>0</v>
      </c>
      <c r="S577" s="135">
        <f t="shared" si="335"/>
        <v>0</v>
      </c>
      <c r="T577" s="135">
        <f t="shared" si="336"/>
        <v>0</v>
      </c>
      <c r="U577" s="135">
        <f t="shared" si="337"/>
        <v>0</v>
      </c>
      <c r="V577" s="135">
        <f t="shared" si="338"/>
        <v>0</v>
      </c>
      <c r="W577" s="135">
        <f t="shared" si="339"/>
        <v>0</v>
      </c>
      <c r="X577" s="135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 x14ac:dyDescent="0.2">
      <c r="A578" s="44">
        <f t="shared" si="305"/>
        <v>555</v>
      </c>
      <c r="B578" s="44"/>
      <c r="C578" s="136">
        <v>35600</v>
      </c>
      <c r="D578" s="44"/>
      <c r="E578" s="137" t="s">
        <v>332</v>
      </c>
      <c r="G578" s="43">
        <v>1.5</v>
      </c>
      <c r="H578" s="135" t="str">
        <f t="shared" si="325"/>
        <v>Winter Volumes</v>
      </c>
      <c r="I578" s="42">
        <f>'DepExp. Class.'!L$50</f>
        <v>4105.1681550000003</v>
      </c>
      <c r="J578" s="135">
        <f t="shared" si="326"/>
        <v>1554.3361773124252</v>
      </c>
      <c r="K578" s="135">
        <f t="shared" si="327"/>
        <v>961.78846449242712</v>
      </c>
      <c r="L578" s="135">
        <f t="shared" si="328"/>
        <v>52.595458342322779</v>
      </c>
      <c r="M578" s="135">
        <f t="shared" si="329"/>
        <v>754.65426340404588</v>
      </c>
      <c r="N578" s="135">
        <f t="shared" si="330"/>
        <v>781.7937914487793</v>
      </c>
      <c r="O578" s="135">
        <f t="shared" si="331"/>
        <v>0</v>
      </c>
      <c r="P578" s="135">
        <f t="shared" si="332"/>
        <v>0</v>
      </c>
      <c r="Q578" s="135">
        <f t="shared" si="333"/>
        <v>0</v>
      </c>
      <c r="R578" s="135">
        <f t="shared" si="334"/>
        <v>0</v>
      </c>
      <c r="S578" s="135">
        <f t="shared" si="335"/>
        <v>0</v>
      </c>
      <c r="T578" s="135">
        <f t="shared" si="336"/>
        <v>0</v>
      </c>
      <c r="U578" s="135">
        <f t="shared" si="337"/>
        <v>0</v>
      </c>
      <c r="V578" s="135">
        <f t="shared" si="338"/>
        <v>0</v>
      </c>
      <c r="W578" s="135">
        <f t="shared" si="339"/>
        <v>0</v>
      </c>
      <c r="X578" s="135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 x14ac:dyDescent="0.2">
      <c r="A579" s="44">
        <f t="shared" si="305"/>
        <v>556</v>
      </c>
      <c r="B579" s="44"/>
      <c r="C579" s="44"/>
      <c r="D579" s="44"/>
      <c r="E579" s="44"/>
      <c r="G579" s="43"/>
      <c r="H579" s="135"/>
      <c r="I579" s="42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 x14ac:dyDescent="0.2">
      <c r="A580" s="44">
        <f t="shared" si="305"/>
        <v>557</v>
      </c>
      <c r="B580" s="44"/>
      <c r="C580" s="44"/>
      <c r="D580" s="44" t="s">
        <v>345</v>
      </c>
      <c r="E580" s="44"/>
      <c r="G580" s="43"/>
      <c r="H580" s="135"/>
      <c r="I580" s="42">
        <f>'DepExp. Class.'!L$52</f>
        <v>123785.43438725121</v>
      </c>
      <c r="J580" s="135">
        <f>SUM(J562:J578)</f>
        <v>46868.769226443052</v>
      </c>
      <c r="K580" s="135">
        <f t="shared" ref="K580:X580" si="342">SUM(K562:K578)</f>
        <v>29001.34619840985</v>
      </c>
      <c r="L580" s="135">
        <f t="shared" si="342"/>
        <v>1585.9403103308439</v>
      </c>
      <c r="M580" s="135">
        <f t="shared" si="342"/>
        <v>22755.512632018086</v>
      </c>
      <c r="N580" s="135">
        <f t="shared" si="342"/>
        <v>23573.866020049354</v>
      </c>
      <c r="O580" s="135">
        <f t="shared" si="342"/>
        <v>0</v>
      </c>
      <c r="P580" s="135">
        <f t="shared" si="342"/>
        <v>0</v>
      </c>
      <c r="Q580" s="135">
        <f t="shared" si="342"/>
        <v>0</v>
      </c>
      <c r="R580" s="135">
        <f t="shared" si="342"/>
        <v>0</v>
      </c>
      <c r="S580" s="135">
        <f t="shared" si="342"/>
        <v>0</v>
      </c>
      <c r="T580" s="135">
        <f t="shared" si="342"/>
        <v>0</v>
      </c>
      <c r="U580" s="135">
        <f t="shared" si="342"/>
        <v>0</v>
      </c>
      <c r="V580" s="135">
        <f t="shared" si="342"/>
        <v>0</v>
      </c>
      <c r="W580" s="135">
        <f t="shared" si="342"/>
        <v>0</v>
      </c>
      <c r="X580" s="135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 x14ac:dyDescent="0.2">
      <c r="A581" s="44">
        <f t="shared" si="305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 x14ac:dyDescent="0.2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5"/>
      <c r="I582" s="42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 x14ac:dyDescent="0.2">
      <c r="A583" s="44">
        <f t="shared" si="305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 x14ac:dyDescent="0.2">
      <c r="A584" s="44">
        <f t="shared" si="305"/>
        <v>561</v>
      </c>
      <c r="B584" s="44"/>
      <c r="C584" s="136">
        <v>36510</v>
      </c>
      <c r="E584" s="44" t="s">
        <v>115</v>
      </c>
      <c r="G584" s="43">
        <v>99</v>
      </c>
      <c r="H584" s="135" t="str">
        <f t="shared" ref="H584:H591" si="343">VLOOKUP($G584,alloc,3)</f>
        <v>-</v>
      </c>
      <c r="I584" s="42">
        <f>'DepExp. Class.'!L$56</f>
        <v>0</v>
      </c>
      <c r="J584" s="135">
        <f t="shared" ref="J584:J591" si="344">$I584*VLOOKUP($G584,alloc,6)</f>
        <v>0</v>
      </c>
      <c r="K584" s="135">
        <f t="shared" ref="K584:K591" si="345">$I584*VLOOKUP($G584,alloc,7)</f>
        <v>0</v>
      </c>
      <c r="L584" s="135">
        <f t="shared" ref="L584:L591" si="346">$I584*VLOOKUP($G584,alloc,8)</f>
        <v>0</v>
      </c>
      <c r="M584" s="135">
        <f t="shared" ref="M584:M591" si="347">$I584*VLOOKUP($G584,alloc,9)</f>
        <v>0</v>
      </c>
      <c r="N584" s="135">
        <f t="shared" ref="N584:N591" si="348">$I584*VLOOKUP($G584,alloc,10)</f>
        <v>0</v>
      </c>
      <c r="O584" s="135">
        <f t="shared" ref="O584:O591" si="349">$I584*VLOOKUP($G584,alloc,11)</f>
        <v>0</v>
      </c>
      <c r="P584" s="135">
        <f t="shared" ref="P584:P591" si="350">$I584*VLOOKUP($G584,alloc,12)</f>
        <v>0</v>
      </c>
      <c r="Q584" s="135">
        <f t="shared" ref="Q584:Q591" si="351">$I584*VLOOKUP($G584,alloc,13)</f>
        <v>0</v>
      </c>
      <c r="R584" s="135">
        <f t="shared" ref="R584:R591" si="352">$I584*VLOOKUP($G584,alloc,14)</f>
        <v>0</v>
      </c>
      <c r="S584" s="135">
        <f t="shared" ref="S584:S591" si="353">$I584*VLOOKUP($G584,alloc,15)</f>
        <v>0</v>
      </c>
      <c r="T584" s="135">
        <f t="shared" ref="T584:T591" si="354">$I584*VLOOKUP($G584,alloc,16)</f>
        <v>0</v>
      </c>
      <c r="U584" s="135">
        <f t="shared" ref="U584:U591" si="355">$I584*VLOOKUP($G584,alloc,17)</f>
        <v>0</v>
      </c>
      <c r="V584" s="135">
        <f t="shared" ref="V584:V591" si="356">$I584*VLOOKUP($G584,alloc,18)</f>
        <v>0</v>
      </c>
      <c r="W584" s="135">
        <f t="shared" ref="W584:W591" si="357">$I584*VLOOKUP($G584,alloc,19)</f>
        <v>0</v>
      </c>
      <c r="X584" s="135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 x14ac:dyDescent="0.2">
      <c r="A585" s="44">
        <f t="shared" si="305"/>
        <v>562</v>
      </c>
      <c r="B585" s="44"/>
      <c r="C585" s="136">
        <v>36520</v>
      </c>
      <c r="E585" s="44" t="s">
        <v>137</v>
      </c>
      <c r="G585" s="43">
        <v>99</v>
      </c>
      <c r="H585" s="135" t="str">
        <f t="shared" si="343"/>
        <v>-</v>
      </c>
      <c r="I585" s="42">
        <f>'DepExp. Class.'!L$57</f>
        <v>0</v>
      </c>
      <c r="J585" s="135">
        <f t="shared" si="344"/>
        <v>0</v>
      </c>
      <c r="K585" s="135">
        <f t="shared" si="345"/>
        <v>0</v>
      </c>
      <c r="L585" s="135">
        <f t="shared" si="346"/>
        <v>0</v>
      </c>
      <c r="M585" s="135">
        <f t="shared" si="347"/>
        <v>0</v>
      </c>
      <c r="N585" s="135">
        <f t="shared" si="348"/>
        <v>0</v>
      </c>
      <c r="O585" s="135">
        <f t="shared" si="349"/>
        <v>0</v>
      </c>
      <c r="P585" s="135">
        <f t="shared" si="350"/>
        <v>0</v>
      </c>
      <c r="Q585" s="135">
        <f t="shared" si="351"/>
        <v>0</v>
      </c>
      <c r="R585" s="135">
        <f t="shared" si="352"/>
        <v>0</v>
      </c>
      <c r="S585" s="135">
        <f t="shared" si="353"/>
        <v>0</v>
      </c>
      <c r="T585" s="135">
        <f t="shared" si="354"/>
        <v>0</v>
      </c>
      <c r="U585" s="135">
        <f t="shared" si="355"/>
        <v>0</v>
      </c>
      <c r="V585" s="135">
        <f t="shared" si="356"/>
        <v>0</v>
      </c>
      <c r="W585" s="135">
        <f t="shared" si="357"/>
        <v>0</v>
      </c>
      <c r="X585" s="135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 x14ac:dyDescent="0.2">
      <c r="A586" s="44">
        <f t="shared" si="305"/>
        <v>563</v>
      </c>
      <c r="B586" s="44"/>
      <c r="C586" s="136">
        <v>36602</v>
      </c>
      <c r="E586" s="137" t="s">
        <v>139</v>
      </c>
      <c r="G586" s="43">
        <v>99</v>
      </c>
      <c r="H586" s="135" t="str">
        <f t="shared" si="343"/>
        <v>-</v>
      </c>
      <c r="I586" s="42">
        <f>'DepExp. Class.'!L$58</f>
        <v>0</v>
      </c>
      <c r="J586" s="135">
        <f t="shared" si="344"/>
        <v>0</v>
      </c>
      <c r="K586" s="135">
        <f t="shared" si="345"/>
        <v>0</v>
      </c>
      <c r="L586" s="135">
        <f t="shared" si="346"/>
        <v>0</v>
      </c>
      <c r="M586" s="135">
        <f t="shared" si="347"/>
        <v>0</v>
      </c>
      <c r="N586" s="135">
        <f t="shared" si="348"/>
        <v>0</v>
      </c>
      <c r="O586" s="135">
        <f t="shared" si="349"/>
        <v>0</v>
      </c>
      <c r="P586" s="135">
        <f t="shared" si="350"/>
        <v>0</v>
      </c>
      <c r="Q586" s="135">
        <f t="shared" si="351"/>
        <v>0</v>
      </c>
      <c r="R586" s="135">
        <f t="shared" si="352"/>
        <v>0</v>
      </c>
      <c r="S586" s="135">
        <f t="shared" si="353"/>
        <v>0</v>
      </c>
      <c r="T586" s="135">
        <f t="shared" si="354"/>
        <v>0</v>
      </c>
      <c r="U586" s="135">
        <f t="shared" si="355"/>
        <v>0</v>
      </c>
      <c r="V586" s="135">
        <f t="shared" si="356"/>
        <v>0</v>
      </c>
      <c r="W586" s="135">
        <f t="shared" si="357"/>
        <v>0</v>
      </c>
      <c r="X586" s="135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 x14ac:dyDescent="0.2">
      <c r="A587" s="44">
        <f t="shared" si="305"/>
        <v>564</v>
      </c>
      <c r="B587" s="44"/>
      <c r="C587" s="136">
        <v>36603</v>
      </c>
      <c r="E587" s="137" t="s">
        <v>270</v>
      </c>
      <c r="G587" s="43">
        <v>99</v>
      </c>
      <c r="H587" s="135" t="str">
        <f t="shared" si="343"/>
        <v>-</v>
      </c>
      <c r="I587" s="42">
        <f>'DepExp. Class.'!L$59</f>
        <v>0</v>
      </c>
      <c r="J587" s="135">
        <f t="shared" si="344"/>
        <v>0</v>
      </c>
      <c r="K587" s="135">
        <f t="shared" si="345"/>
        <v>0</v>
      </c>
      <c r="L587" s="135">
        <f t="shared" si="346"/>
        <v>0</v>
      </c>
      <c r="M587" s="135">
        <f t="shared" si="347"/>
        <v>0</v>
      </c>
      <c r="N587" s="135">
        <f t="shared" si="348"/>
        <v>0</v>
      </c>
      <c r="O587" s="135">
        <f t="shared" si="349"/>
        <v>0</v>
      </c>
      <c r="P587" s="135">
        <f t="shared" si="350"/>
        <v>0</v>
      </c>
      <c r="Q587" s="135">
        <f t="shared" si="351"/>
        <v>0</v>
      </c>
      <c r="R587" s="135">
        <f t="shared" si="352"/>
        <v>0</v>
      </c>
      <c r="S587" s="135">
        <f t="shared" si="353"/>
        <v>0</v>
      </c>
      <c r="T587" s="135">
        <f t="shared" si="354"/>
        <v>0</v>
      </c>
      <c r="U587" s="135">
        <f t="shared" si="355"/>
        <v>0</v>
      </c>
      <c r="V587" s="135">
        <f t="shared" si="356"/>
        <v>0</v>
      </c>
      <c r="W587" s="135">
        <f t="shared" si="357"/>
        <v>0</v>
      </c>
      <c r="X587" s="135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 x14ac:dyDescent="0.2">
      <c r="A588" s="44">
        <f t="shared" si="305"/>
        <v>565</v>
      </c>
      <c r="B588" s="44"/>
      <c r="C588" s="136">
        <v>36700</v>
      </c>
      <c r="E588" s="137" t="s">
        <v>271</v>
      </c>
      <c r="G588" s="43">
        <v>99</v>
      </c>
      <c r="H588" s="135" t="str">
        <f t="shared" si="343"/>
        <v>-</v>
      </c>
      <c r="I588" s="42">
        <f>'DepExp. Class.'!L$60</f>
        <v>0</v>
      </c>
      <c r="J588" s="135">
        <f t="shared" si="344"/>
        <v>0</v>
      </c>
      <c r="K588" s="135">
        <f t="shared" si="345"/>
        <v>0</v>
      </c>
      <c r="L588" s="135">
        <f t="shared" si="346"/>
        <v>0</v>
      </c>
      <c r="M588" s="135">
        <f t="shared" si="347"/>
        <v>0</v>
      </c>
      <c r="N588" s="135">
        <f t="shared" si="348"/>
        <v>0</v>
      </c>
      <c r="O588" s="135">
        <f t="shared" si="349"/>
        <v>0</v>
      </c>
      <c r="P588" s="135">
        <f t="shared" si="350"/>
        <v>0</v>
      </c>
      <c r="Q588" s="135">
        <f t="shared" si="351"/>
        <v>0</v>
      </c>
      <c r="R588" s="135">
        <f t="shared" si="352"/>
        <v>0</v>
      </c>
      <c r="S588" s="135">
        <f t="shared" si="353"/>
        <v>0</v>
      </c>
      <c r="T588" s="135">
        <f t="shared" si="354"/>
        <v>0</v>
      </c>
      <c r="U588" s="135">
        <f t="shared" si="355"/>
        <v>0</v>
      </c>
      <c r="V588" s="135">
        <f t="shared" si="356"/>
        <v>0</v>
      </c>
      <c r="W588" s="135">
        <f t="shared" si="357"/>
        <v>0</v>
      </c>
      <c r="X588" s="135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 x14ac:dyDescent="0.2">
      <c r="A589" s="44">
        <f t="shared" si="305"/>
        <v>566</v>
      </c>
      <c r="B589" s="44"/>
      <c r="C589" s="136">
        <v>36701</v>
      </c>
      <c r="E589" s="137" t="s">
        <v>272</v>
      </c>
      <c r="G589" s="43">
        <v>99</v>
      </c>
      <c r="H589" s="135" t="str">
        <f t="shared" si="343"/>
        <v>-</v>
      </c>
      <c r="I589" s="42">
        <f>'DepExp. Class.'!L$61</f>
        <v>0</v>
      </c>
      <c r="J589" s="135">
        <f t="shared" si="344"/>
        <v>0</v>
      </c>
      <c r="K589" s="135">
        <f t="shared" si="345"/>
        <v>0</v>
      </c>
      <c r="L589" s="135">
        <f t="shared" si="346"/>
        <v>0</v>
      </c>
      <c r="M589" s="135">
        <f t="shared" si="347"/>
        <v>0</v>
      </c>
      <c r="N589" s="135">
        <f t="shared" si="348"/>
        <v>0</v>
      </c>
      <c r="O589" s="135">
        <f t="shared" si="349"/>
        <v>0</v>
      </c>
      <c r="P589" s="135">
        <f t="shared" si="350"/>
        <v>0</v>
      </c>
      <c r="Q589" s="135">
        <f t="shared" si="351"/>
        <v>0</v>
      </c>
      <c r="R589" s="135">
        <f t="shared" si="352"/>
        <v>0</v>
      </c>
      <c r="S589" s="135">
        <f t="shared" si="353"/>
        <v>0</v>
      </c>
      <c r="T589" s="135">
        <f t="shared" si="354"/>
        <v>0</v>
      </c>
      <c r="U589" s="135">
        <f t="shared" si="355"/>
        <v>0</v>
      </c>
      <c r="V589" s="135">
        <f t="shared" si="356"/>
        <v>0</v>
      </c>
      <c r="W589" s="135">
        <f t="shared" si="357"/>
        <v>0</v>
      </c>
      <c r="X589" s="135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 x14ac:dyDescent="0.2">
      <c r="A590" s="44">
        <f t="shared" si="305"/>
        <v>567</v>
      </c>
      <c r="B590" s="44"/>
      <c r="C590" s="136">
        <v>36900</v>
      </c>
      <c r="E590" s="137" t="s">
        <v>273</v>
      </c>
      <c r="G590" s="43">
        <v>99</v>
      </c>
      <c r="H590" s="135" t="str">
        <f t="shared" si="343"/>
        <v>-</v>
      </c>
      <c r="I590" s="42">
        <f>'DepExp. Class.'!L$62</f>
        <v>0</v>
      </c>
      <c r="J590" s="135">
        <f t="shared" si="344"/>
        <v>0</v>
      </c>
      <c r="K590" s="135">
        <f t="shared" si="345"/>
        <v>0</v>
      </c>
      <c r="L590" s="135">
        <f t="shared" si="346"/>
        <v>0</v>
      </c>
      <c r="M590" s="135">
        <f t="shared" si="347"/>
        <v>0</v>
      </c>
      <c r="N590" s="135">
        <f t="shared" si="348"/>
        <v>0</v>
      </c>
      <c r="O590" s="135">
        <f t="shared" si="349"/>
        <v>0</v>
      </c>
      <c r="P590" s="135">
        <f t="shared" si="350"/>
        <v>0</v>
      </c>
      <c r="Q590" s="135">
        <f t="shared" si="351"/>
        <v>0</v>
      </c>
      <c r="R590" s="135">
        <f t="shared" si="352"/>
        <v>0</v>
      </c>
      <c r="S590" s="135">
        <f t="shared" si="353"/>
        <v>0</v>
      </c>
      <c r="T590" s="135">
        <f t="shared" si="354"/>
        <v>0</v>
      </c>
      <c r="U590" s="135">
        <f t="shared" si="355"/>
        <v>0</v>
      </c>
      <c r="V590" s="135">
        <f t="shared" si="356"/>
        <v>0</v>
      </c>
      <c r="W590" s="135">
        <f t="shared" si="357"/>
        <v>0</v>
      </c>
      <c r="X590" s="135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 x14ac:dyDescent="0.2">
      <c r="A591" s="44">
        <f t="shared" si="305"/>
        <v>568</v>
      </c>
      <c r="B591" s="44"/>
      <c r="C591" s="136">
        <v>36901</v>
      </c>
      <c r="E591" s="137" t="s">
        <v>273</v>
      </c>
      <c r="G591" s="43">
        <v>99</v>
      </c>
      <c r="H591" s="135" t="str">
        <f t="shared" si="343"/>
        <v>-</v>
      </c>
      <c r="I591" s="42">
        <f>'DepExp. Class.'!L$63</f>
        <v>0</v>
      </c>
      <c r="J591" s="135">
        <f t="shared" si="344"/>
        <v>0</v>
      </c>
      <c r="K591" s="135">
        <f t="shared" si="345"/>
        <v>0</v>
      </c>
      <c r="L591" s="135">
        <f t="shared" si="346"/>
        <v>0</v>
      </c>
      <c r="M591" s="135">
        <f t="shared" si="347"/>
        <v>0</v>
      </c>
      <c r="N591" s="135">
        <f t="shared" si="348"/>
        <v>0</v>
      </c>
      <c r="O591" s="135">
        <f t="shared" si="349"/>
        <v>0</v>
      </c>
      <c r="P591" s="135">
        <f t="shared" si="350"/>
        <v>0</v>
      </c>
      <c r="Q591" s="135">
        <f t="shared" si="351"/>
        <v>0</v>
      </c>
      <c r="R591" s="135">
        <f t="shared" si="352"/>
        <v>0</v>
      </c>
      <c r="S591" s="135">
        <f t="shared" si="353"/>
        <v>0</v>
      </c>
      <c r="T591" s="135">
        <f t="shared" si="354"/>
        <v>0</v>
      </c>
      <c r="U591" s="135">
        <f t="shared" si="355"/>
        <v>0</v>
      </c>
      <c r="V591" s="135">
        <f t="shared" si="356"/>
        <v>0</v>
      </c>
      <c r="W591" s="135">
        <f t="shared" si="357"/>
        <v>0</v>
      </c>
      <c r="X591" s="135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 x14ac:dyDescent="0.2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1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 x14ac:dyDescent="0.2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5"/>
      <c r="I593" s="42">
        <f>'DepExp. Class.'!L$65</f>
        <v>0</v>
      </c>
      <c r="J593" s="135">
        <f>SUM(J584:J591)</f>
        <v>0</v>
      </c>
      <c r="K593" s="135">
        <f t="shared" ref="K593:X593" si="360">SUM(K584:K591)</f>
        <v>0</v>
      </c>
      <c r="L593" s="135">
        <f t="shared" si="360"/>
        <v>0</v>
      </c>
      <c r="M593" s="135">
        <f t="shared" si="360"/>
        <v>0</v>
      </c>
      <c r="N593" s="135">
        <f t="shared" si="360"/>
        <v>0</v>
      </c>
      <c r="O593" s="135">
        <f t="shared" si="360"/>
        <v>0</v>
      </c>
      <c r="P593" s="135">
        <f t="shared" si="360"/>
        <v>0</v>
      </c>
      <c r="Q593" s="135">
        <f t="shared" si="360"/>
        <v>0</v>
      </c>
      <c r="R593" s="135">
        <f t="shared" si="360"/>
        <v>0</v>
      </c>
      <c r="S593" s="135">
        <f t="shared" si="360"/>
        <v>0</v>
      </c>
      <c r="T593" s="135">
        <f t="shared" si="360"/>
        <v>0</v>
      </c>
      <c r="U593" s="135">
        <f t="shared" si="360"/>
        <v>0</v>
      </c>
      <c r="V593" s="135">
        <f t="shared" si="360"/>
        <v>0</v>
      </c>
      <c r="W593" s="135">
        <f t="shared" si="360"/>
        <v>0</v>
      </c>
      <c r="X593" s="135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 x14ac:dyDescent="0.2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 x14ac:dyDescent="0.2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 x14ac:dyDescent="0.2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 x14ac:dyDescent="0.2">
      <c r="A597" s="44">
        <f t="shared" si="305"/>
        <v>574</v>
      </c>
      <c r="B597" s="44"/>
      <c r="C597" s="136">
        <v>37400</v>
      </c>
      <c r="E597" s="137" t="s">
        <v>115</v>
      </c>
      <c r="G597" s="43">
        <v>99</v>
      </c>
      <c r="H597" s="135" t="str">
        <f t="shared" ref="H597:H617" si="361">VLOOKUP($G597,alloc,3)</f>
        <v>-</v>
      </c>
      <c r="I597" s="42">
        <f>'DepExp. Class.'!L$69</f>
        <v>0</v>
      </c>
      <c r="J597" s="135">
        <f t="shared" ref="J597:J617" si="362">$I597*VLOOKUP($G597,alloc,6)</f>
        <v>0</v>
      </c>
      <c r="K597" s="135">
        <f t="shared" ref="K597:K617" si="363">$I597*VLOOKUP($G597,alloc,7)</f>
        <v>0</v>
      </c>
      <c r="L597" s="135">
        <f t="shared" ref="L597:L617" si="364">$I597*VLOOKUP($G597,alloc,8)</f>
        <v>0</v>
      </c>
      <c r="M597" s="135">
        <f t="shared" ref="M597:M617" si="365">$I597*VLOOKUP($G597,alloc,9)</f>
        <v>0</v>
      </c>
      <c r="N597" s="135">
        <f t="shared" ref="N597:N617" si="366">$I597*VLOOKUP($G597,alloc,10)</f>
        <v>0</v>
      </c>
      <c r="O597" s="135">
        <f t="shared" ref="O597:O617" si="367">$I597*VLOOKUP($G597,alloc,11)</f>
        <v>0</v>
      </c>
      <c r="P597" s="135">
        <f t="shared" ref="P597:P617" si="368">$I597*VLOOKUP($G597,alloc,12)</f>
        <v>0</v>
      </c>
      <c r="Q597" s="135">
        <f t="shared" ref="Q597:Q617" si="369">$I597*VLOOKUP($G597,alloc,13)</f>
        <v>0</v>
      </c>
      <c r="R597" s="135">
        <f t="shared" ref="R597:R617" si="370">$I597*VLOOKUP($G597,alloc,14)</f>
        <v>0</v>
      </c>
      <c r="S597" s="135">
        <f t="shared" ref="S597:S617" si="371">$I597*VLOOKUP($G597,alloc,15)</f>
        <v>0</v>
      </c>
      <c r="T597" s="135">
        <f t="shared" ref="T597:T617" si="372">$I597*VLOOKUP($G597,alloc,16)</f>
        <v>0</v>
      </c>
      <c r="U597" s="135">
        <f t="shared" ref="U597:U617" si="373">$I597*VLOOKUP($G597,alloc,17)</f>
        <v>0</v>
      </c>
      <c r="V597" s="135">
        <f t="shared" ref="V597:V617" si="374">$I597*VLOOKUP($G597,alloc,18)</f>
        <v>0</v>
      </c>
      <c r="W597" s="135">
        <f t="shared" ref="W597:W617" si="375">$I597*VLOOKUP($G597,alloc,19)</f>
        <v>0</v>
      </c>
      <c r="X597" s="135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 x14ac:dyDescent="0.2">
      <c r="A598" s="44">
        <f t="shared" si="305"/>
        <v>575</v>
      </c>
      <c r="B598" s="44"/>
      <c r="C598" s="136">
        <v>37401</v>
      </c>
      <c r="E598" s="137" t="s">
        <v>274</v>
      </c>
      <c r="G598" s="43">
        <v>99</v>
      </c>
      <c r="H598" s="135" t="str">
        <f t="shared" si="361"/>
        <v>-</v>
      </c>
      <c r="I598" s="42">
        <f>'DepExp. Class.'!L$70</f>
        <v>0</v>
      </c>
      <c r="J598" s="135">
        <f t="shared" si="362"/>
        <v>0</v>
      </c>
      <c r="K598" s="135">
        <f t="shared" si="363"/>
        <v>0</v>
      </c>
      <c r="L598" s="135">
        <f t="shared" si="364"/>
        <v>0</v>
      </c>
      <c r="M598" s="135">
        <f t="shared" si="365"/>
        <v>0</v>
      </c>
      <c r="N598" s="135">
        <f t="shared" si="366"/>
        <v>0</v>
      </c>
      <c r="O598" s="135">
        <f t="shared" si="367"/>
        <v>0</v>
      </c>
      <c r="P598" s="135">
        <f t="shared" si="368"/>
        <v>0</v>
      </c>
      <c r="Q598" s="135">
        <f t="shared" si="369"/>
        <v>0</v>
      </c>
      <c r="R598" s="135">
        <f t="shared" si="370"/>
        <v>0</v>
      </c>
      <c r="S598" s="135">
        <f t="shared" si="371"/>
        <v>0</v>
      </c>
      <c r="T598" s="135">
        <f t="shared" si="372"/>
        <v>0</v>
      </c>
      <c r="U598" s="135">
        <f t="shared" si="373"/>
        <v>0</v>
      </c>
      <c r="V598" s="135">
        <f t="shared" si="374"/>
        <v>0</v>
      </c>
      <c r="W598" s="135">
        <f t="shared" si="375"/>
        <v>0</v>
      </c>
      <c r="X598" s="135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 x14ac:dyDescent="0.2">
      <c r="A599" s="44">
        <f t="shared" si="305"/>
        <v>576</v>
      </c>
      <c r="B599" s="44"/>
      <c r="C599" s="136">
        <v>37402</v>
      </c>
      <c r="E599" s="137" t="s">
        <v>275</v>
      </c>
      <c r="G599" s="43">
        <v>1</v>
      </c>
      <c r="H599" s="135" t="str">
        <f t="shared" si="361"/>
        <v>Mcf</v>
      </c>
      <c r="I599" s="42">
        <f>'DepExp. Class.'!L$71</f>
        <v>0</v>
      </c>
      <c r="J599" s="135">
        <f t="shared" si="362"/>
        <v>0</v>
      </c>
      <c r="K599" s="135">
        <f t="shared" si="363"/>
        <v>0</v>
      </c>
      <c r="L599" s="135">
        <f t="shared" si="364"/>
        <v>0</v>
      </c>
      <c r="M599" s="135">
        <f t="shared" si="365"/>
        <v>0</v>
      </c>
      <c r="N599" s="135">
        <f t="shared" si="366"/>
        <v>0</v>
      </c>
      <c r="O599" s="135">
        <f t="shared" si="367"/>
        <v>0</v>
      </c>
      <c r="P599" s="135">
        <f t="shared" si="368"/>
        <v>0</v>
      </c>
      <c r="Q599" s="135">
        <f t="shared" si="369"/>
        <v>0</v>
      </c>
      <c r="R599" s="135">
        <f t="shared" si="370"/>
        <v>0</v>
      </c>
      <c r="S599" s="135">
        <f t="shared" si="371"/>
        <v>0</v>
      </c>
      <c r="T599" s="135">
        <f t="shared" si="372"/>
        <v>0</v>
      </c>
      <c r="U599" s="135">
        <f t="shared" si="373"/>
        <v>0</v>
      </c>
      <c r="V599" s="135">
        <f t="shared" si="374"/>
        <v>0</v>
      </c>
      <c r="W599" s="135">
        <f t="shared" si="375"/>
        <v>0</v>
      </c>
      <c r="X599" s="135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 x14ac:dyDescent="0.2">
      <c r="A600" s="44">
        <f t="shared" si="305"/>
        <v>577</v>
      </c>
      <c r="B600" s="44"/>
      <c r="C600" s="136">
        <v>37403</v>
      </c>
      <c r="E600" s="137" t="s">
        <v>276</v>
      </c>
      <c r="G600" s="43">
        <v>99</v>
      </c>
      <c r="H600" s="135" t="str">
        <f t="shared" si="361"/>
        <v>-</v>
      </c>
      <c r="I600" s="42">
        <f>'DepExp. Class.'!L$72</f>
        <v>0</v>
      </c>
      <c r="J600" s="135">
        <f t="shared" si="362"/>
        <v>0</v>
      </c>
      <c r="K600" s="135">
        <f t="shared" si="363"/>
        <v>0</v>
      </c>
      <c r="L600" s="135">
        <f t="shared" si="364"/>
        <v>0</v>
      </c>
      <c r="M600" s="135">
        <f t="shared" si="365"/>
        <v>0</v>
      </c>
      <c r="N600" s="135">
        <f t="shared" si="366"/>
        <v>0</v>
      </c>
      <c r="O600" s="135">
        <f t="shared" si="367"/>
        <v>0</v>
      </c>
      <c r="P600" s="135">
        <f t="shared" si="368"/>
        <v>0</v>
      </c>
      <c r="Q600" s="135">
        <f t="shared" si="369"/>
        <v>0</v>
      </c>
      <c r="R600" s="135">
        <f t="shared" si="370"/>
        <v>0</v>
      </c>
      <c r="S600" s="135">
        <f t="shared" si="371"/>
        <v>0</v>
      </c>
      <c r="T600" s="135">
        <f t="shared" si="372"/>
        <v>0</v>
      </c>
      <c r="U600" s="135">
        <f t="shared" si="373"/>
        <v>0</v>
      </c>
      <c r="V600" s="135">
        <f t="shared" si="374"/>
        <v>0</v>
      </c>
      <c r="W600" s="135">
        <f t="shared" si="375"/>
        <v>0</v>
      </c>
      <c r="X600" s="135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 x14ac:dyDescent="0.2">
      <c r="A601" s="44">
        <f t="shared" si="305"/>
        <v>578</v>
      </c>
      <c r="B601" s="44"/>
      <c r="C601" s="136">
        <v>37500</v>
      </c>
      <c r="E601" s="137" t="s">
        <v>139</v>
      </c>
      <c r="G601" s="43">
        <v>1</v>
      </c>
      <c r="H601" s="135" t="str">
        <f t="shared" si="361"/>
        <v>Mcf</v>
      </c>
      <c r="I601" s="42">
        <f>'DepExp. Class.'!L$73</f>
        <v>0</v>
      </c>
      <c r="J601" s="135">
        <f t="shared" si="362"/>
        <v>0</v>
      </c>
      <c r="K601" s="135">
        <f t="shared" si="363"/>
        <v>0</v>
      </c>
      <c r="L601" s="135">
        <f t="shared" si="364"/>
        <v>0</v>
      </c>
      <c r="M601" s="135">
        <f t="shared" si="365"/>
        <v>0</v>
      </c>
      <c r="N601" s="135">
        <f t="shared" si="366"/>
        <v>0</v>
      </c>
      <c r="O601" s="135">
        <f t="shared" si="367"/>
        <v>0</v>
      </c>
      <c r="P601" s="135">
        <f t="shared" si="368"/>
        <v>0</v>
      </c>
      <c r="Q601" s="135">
        <f t="shared" si="369"/>
        <v>0</v>
      </c>
      <c r="R601" s="135">
        <f t="shared" si="370"/>
        <v>0</v>
      </c>
      <c r="S601" s="135">
        <f t="shared" si="371"/>
        <v>0</v>
      </c>
      <c r="T601" s="135">
        <f t="shared" si="372"/>
        <v>0</v>
      </c>
      <c r="U601" s="135">
        <f t="shared" si="373"/>
        <v>0</v>
      </c>
      <c r="V601" s="135">
        <f t="shared" si="374"/>
        <v>0</v>
      </c>
      <c r="W601" s="135">
        <f t="shared" si="375"/>
        <v>0</v>
      </c>
      <c r="X601" s="135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 x14ac:dyDescent="0.2">
      <c r="A602" s="44">
        <f t="shared" si="305"/>
        <v>579</v>
      </c>
      <c r="B602" s="44"/>
      <c r="C602" s="136">
        <v>37501</v>
      </c>
      <c r="E602" s="137" t="s">
        <v>277</v>
      </c>
      <c r="G602" s="43">
        <v>1</v>
      </c>
      <c r="H602" s="135" t="str">
        <f t="shared" si="361"/>
        <v>Mcf</v>
      </c>
      <c r="I602" s="42">
        <f>'DepExp. Class.'!L$74</f>
        <v>0</v>
      </c>
      <c r="J602" s="135">
        <f t="shared" si="362"/>
        <v>0</v>
      </c>
      <c r="K602" s="135">
        <f t="shared" si="363"/>
        <v>0</v>
      </c>
      <c r="L602" s="135">
        <f t="shared" si="364"/>
        <v>0</v>
      </c>
      <c r="M602" s="135">
        <f t="shared" si="365"/>
        <v>0</v>
      </c>
      <c r="N602" s="135">
        <f t="shared" si="366"/>
        <v>0</v>
      </c>
      <c r="O602" s="135">
        <f t="shared" si="367"/>
        <v>0</v>
      </c>
      <c r="P602" s="135">
        <f t="shared" si="368"/>
        <v>0</v>
      </c>
      <c r="Q602" s="135">
        <f t="shared" si="369"/>
        <v>0</v>
      </c>
      <c r="R602" s="135">
        <f t="shared" si="370"/>
        <v>0</v>
      </c>
      <c r="S602" s="135">
        <f t="shared" si="371"/>
        <v>0</v>
      </c>
      <c r="T602" s="135">
        <f t="shared" si="372"/>
        <v>0</v>
      </c>
      <c r="U602" s="135">
        <f t="shared" si="373"/>
        <v>0</v>
      </c>
      <c r="V602" s="135">
        <f t="shared" si="374"/>
        <v>0</v>
      </c>
      <c r="W602" s="135">
        <f t="shared" si="375"/>
        <v>0</v>
      </c>
      <c r="X602" s="135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 x14ac:dyDescent="0.2">
      <c r="A603" s="44">
        <f t="shared" si="305"/>
        <v>580</v>
      </c>
      <c r="B603" s="44"/>
      <c r="C603" s="136">
        <v>37502</v>
      </c>
      <c r="E603" s="137" t="s">
        <v>275</v>
      </c>
      <c r="G603" s="43">
        <v>1</v>
      </c>
      <c r="H603" s="135" t="str">
        <f t="shared" si="361"/>
        <v>Mcf</v>
      </c>
      <c r="I603" s="42">
        <f>'DepExp. Class.'!L$75</f>
        <v>0</v>
      </c>
      <c r="J603" s="135">
        <f t="shared" si="362"/>
        <v>0</v>
      </c>
      <c r="K603" s="135">
        <f t="shared" si="363"/>
        <v>0</v>
      </c>
      <c r="L603" s="135">
        <f t="shared" si="364"/>
        <v>0</v>
      </c>
      <c r="M603" s="135">
        <f t="shared" si="365"/>
        <v>0</v>
      </c>
      <c r="N603" s="135">
        <f t="shared" si="366"/>
        <v>0</v>
      </c>
      <c r="O603" s="135">
        <f t="shared" si="367"/>
        <v>0</v>
      </c>
      <c r="P603" s="135">
        <f t="shared" si="368"/>
        <v>0</v>
      </c>
      <c r="Q603" s="135">
        <f t="shared" si="369"/>
        <v>0</v>
      </c>
      <c r="R603" s="135">
        <f t="shared" si="370"/>
        <v>0</v>
      </c>
      <c r="S603" s="135">
        <f t="shared" si="371"/>
        <v>0</v>
      </c>
      <c r="T603" s="135">
        <f t="shared" si="372"/>
        <v>0</v>
      </c>
      <c r="U603" s="135">
        <f t="shared" si="373"/>
        <v>0</v>
      </c>
      <c r="V603" s="135">
        <f t="shared" si="374"/>
        <v>0</v>
      </c>
      <c r="W603" s="135">
        <f t="shared" si="375"/>
        <v>0</v>
      </c>
      <c r="X603" s="135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 x14ac:dyDescent="0.2">
      <c r="A604" s="44">
        <f t="shared" si="305"/>
        <v>581</v>
      </c>
      <c r="B604" s="44"/>
      <c r="C604" s="136">
        <v>37503</v>
      </c>
      <c r="E604" s="137" t="s">
        <v>278</v>
      </c>
      <c r="G604" s="43">
        <v>1</v>
      </c>
      <c r="H604" s="135" t="str">
        <f t="shared" si="361"/>
        <v>Mcf</v>
      </c>
      <c r="I604" s="42">
        <f>'DepExp. Class.'!L$76</f>
        <v>0</v>
      </c>
      <c r="J604" s="135">
        <f t="shared" si="362"/>
        <v>0</v>
      </c>
      <c r="K604" s="135">
        <f t="shared" si="363"/>
        <v>0</v>
      </c>
      <c r="L604" s="135">
        <f t="shared" si="364"/>
        <v>0</v>
      </c>
      <c r="M604" s="135">
        <f t="shared" si="365"/>
        <v>0</v>
      </c>
      <c r="N604" s="135">
        <f t="shared" si="366"/>
        <v>0</v>
      </c>
      <c r="O604" s="135">
        <f t="shared" si="367"/>
        <v>0</v>
      </c>
      <c r="P604" s="135">
        <f t="shared" si="368"/>
        <v>0</v>
      </c>
      <c r="Q604" s="135">
        <f t="shared" si="369"/>
        <v>0</v>
      </c>
      <c r="R604" s="135">
        <f t="shared" si="370"/>
        <v>0</v>
      </c>
      <c r="S604" s="135">
        <f t="shared" si="371"/>
        <v>0</v>
      </c>
      <c r="T604" s="135">
        <f t="shared" si="372"/>
        <v>0</v>
      </c>
      <c r="U604" s="135">
        <f t="shared" si="373"/>
        <v>0</v>
      </c>
      <c r="V604" s="135">
        <f t="shared" si="374"/>
        <v>0</v>
      </c>
      <c r="W604" s="135">
        <f t="shared" si="375"/>
        <v>0</v>
      </c>
      <c r="X604" s="135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 x14ac:dyDescent="0.2">
      <c r="A605" s="44">
        <f t="shared" ref="A605:A668" si="378">A604+1</f>
        <v>582</v>
      </c>
      <c r="B605" s="44"/>
      <c r="C605" s="136">
        <v>37600</v>
      </c>
      <c r="E605" s="137" t="s">
        <v>271</v>
      </c>
      <c r="G605" s="43">
        <v>1</v>
      </c>
      <c r="H605" s="135" t="str">
        <f t="shared" si="361"/>
        <v>Mcf</v>
      </c>
      <c r="I605" s="42">
        <f>'DepExp. Class.'!L$77</f>
        <v>0</v>
      </c>
      <c r="J605" s="135">
        <f t="shared" si="362"/>
        <v>0</v>
      </c>
      <c r="K605" s="135">
        <f t="shared" si="363"/>
        <v>0</v>
      </c>
      <c r="L605" s="135">
        <f t="shared" si="364"/>
        <v>0</v>
      </c>
      <c r="M605" s="135">
        <f t="shared" si="365"/>
        <v>0</v>
      </c>
      <c r="N605" s="135">
        <f t="shared" si="366"/>
        <v>0</v>
      </c>
      <c r="O605" s="135">
        <f t="shared" si="367"/>
        <v>0</v>
      </c>
      <c r="P605" s="135">
        <f t="shared" si="368"/>
        <v>0</v>
      </c>
      <c r="Q605" s="135">
        <f t="shared" si="369"/>
        <v>0</v>
      </c>
      <c r="R605" s="135">
        <f t="shared" si="370"/>
        <v>0</v>
      </c>
      <c r="S605" s="135">
        <f t="shared" si="371"/>
        <v>0</v>
      </c>
      <c r="T605" s="135">
        <f t="shared" si="372"/>
        <v>0</v>
      </c>
      <c r="U605" s="135">
        <f t="shared" si="373"/>
        <v>0</v>
      </c>
      <c r="V605" s="135">
        <f t="shared" si="374"/>
        <v>0</v>
      </c>
      <c r="W605" s="135">
        <f t="shared" si="375"/>
        <v>0</v>
      </c>
      <c r="X605" s="135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 x14ac:dyDescent="0.2">
      <c r="A606" s="44">
        <f t="shared" si="378"/>
        <v>583</v>
      </c>
      <c r="B606" s="44"/>
      <c r="C606" s="136">
        <v>37601</v>
      </c>
      <c r="E606" s="137" t="s">
        <v>272</v>
      </c>
      <c r="G606" s="43">
        <v>1</v>
      </c>
      <c r="H606" s="135" t="str">
        <f t="shared" si="361"/>
        <v>Mcf</v>
      </c>
      <c r="I606" s="42">
        <f>'DepExp. Class.'!L$78</f>
        <v>0</v>
      </c>
      <c r="J606" s="135">
        <f t="shared" si="362"/>
        <v>0</v>
      </c>
      <c r="K606" s="135">
        <f t="shared" si="363"/>
        <v>0</v>
      </c>
      <c r="L606" s="135">
        <f t="shared" si="364"/>
        <v>0</v>
      </c>
      <c r="M606" s="135">
        <f t="shared" si="365"/>
        <v>0</v>
      </c>
      <c r="N606" s="135">
        <f t="shared" si="366"/>
        <v>0</v>
      </c>
      <c r="O606" s="135">
        <f t="shared" si="367"/>
        <v>0</v>
      </c>
      <c r="P606" s="135">
        <f t="shared" si="368"/>
        <v>0</v>
      </c>
      <c r="Q606" s="135">
        <f t="shared" si="369"/>
        <v>0</v>
      </c>
      <c r="R606" s="135">
        <f t="shared" si="370"/>
        <v>0</v>
      </c>
      <c r="S606" s="135">
        <f t="shared" si="371"/>
        <v>0</v>
      </c>
      <c r="T606" s="135">
        <f t="shared" si="372"/>
        <v>0</v>
      </c>
      <c r="U606" s="135">
        <f t="shared" si="373"/>
        <v>0</v>
      </c>
      <c r="V606" s="135">
        <f t="shared" si="374"/>
        <v>0</v>
      </c>
      <c r="W606" s="135">
        <f t="shared" si="375"/>
        <v>0</v>
      </c>
      <c r="X606" s="135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 x14ac:dyDescent="0.2">
      <c r="A607" s="44">
        <f t="shared" si="378"/>
        <v>584</v>
      </c>
      <c r="B607" s="44"/>
      <c r="C607" s="136">
        <v>37602</v>
      </c>
      <c r="E607" s="137" t="s">
        <v>279</v>
      </c>
      <c r="G607" s="43">
        <v>1</v>
      </c>
      <c r="H607" s="135" t="str">
        <f t="shared" si="361"/>
        <v>Mcf</v>
      </c>
      <c r="I607" s="42">
        <f>'DepExp. Class.'!L$79</f>
        <v>0</v>
      </c>
      <c r="J607" s="135">
        <f t="shared" si="362"/>
        <v>0</v>
      </c>
      <c r="K607" s="135">
        <f t="shared" si="363"/>
        <v>0</v>
      </c>
      <c r="L607" s="135">
        <f t="shared" si="364"/>
        <v>0</v>
      </c>
      <c r="M607" s="135">
        <f t="shared" si="365"/>
        <v>0</v>
      </c>
      <c r="N607" s="135">
        <f t="shared" si="366"/>
        <v>0</v>
      </c>
      <c r="O607" s="135">
        <f t="shared" si="367"/>
        <v>0</v>
      </c>
      <c r="P607" s="135">
        <f t="shared" si="368"/>
        <v>0</v>
      </c>
      <c r="Q607" s="135">
        <f t="shared" si="369"/>
        <v>0</v>
      </c>
      <c r="R607" s="135">
        <f t="shared" si="370"/>
        <v>0</v>
      </c>
      <c r="S607" s="135">
        <f t="shared" si="371"/>
        <v>0</v>
      </c>
      <c r="T607" s="135">
        <f t="shared" si="372"/>
        <v>0</v>
      </c>
      <c r="U607" s="135">
        <f t="shared" si="373"/>
        <v>0</v>
      </c>
      <c r="V607" s="135">
        <f t="shared" si="374"/>
        <v>0</v>
      </c>
      <c r="W607" s="135">
        <f t="shared" si="375"/>
        <v>0</v>
      </c>
      <c r="X607" s="135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 x14ac:dyDescent="0.2">
      <c r="A608" s="44">
        <f t="shared" si="378"/>
        <v>585</v>
      </c>
      <c r="B608" s="44"/>
      <c r="C608" s="136">
        <v>37800</v>
      </c>
      <c r="E608" s="137" t="s">
        <v>280</v>
      </c>
      <c r="G608" s="43">
        <v>1</v>
      </c>
      <c r="H608" s="135" t="str">
        <f t="shared" si="361"/>
        <v>Mcf</v>
      </c>
      <c r="I608" s="42">
        <f>'DepExp. Class.'!L$80</f>
        <v>0</v>
      </c>
      <c r="J608" s="135">
        <f t="shared" si="362"/>
        <v>0</v>
      </c>
      <c r="K608" s="135">
        <f t="shared" si="363"/>
        <v>0</v>
      </c>
      <c r="L608" s="135">
        <f t="shared" si="364"/>
        <v>0</v>
      </c>
      <c r="M608" s="135">
        <f t="shared" si="365"/>
        <v>0</v>
      </c>
      <c r="N608" s="135">
        <f t="shared" si="366"/>
        <v>0</v>
      </c>
      <c r="O608" s="135">
        <f t="shared" si="367"/>
        <v>0</v>
      </c>
      <c r="P608" s="135">
        <f t="shared" si="368"/>
        <v>0</v>
      </c>
      <c r="Q608" s="135">
        <f t="shared" si="369"/>
        <v>0</v>
      </c>
      <c r="R608" s="135">
        <f t="shared" si="370"/>
        <v>0</v>
      </c>
      <c r="S608" s="135">
        <f t="shared" si="371"/>
        <v>0</v>
      </c>
      <c r="T608" s="135">
        <f t="shared" si="372"/>
        <v>0</v>
      </c>
      <c r="U608" s="135">
        <f t="shared" si="373"/>
        <v>0</v>
      </c>
      <c r="V608" s="135">
        <f t="shared" si="374"/>
        <v>0</v>
      </c>
      <c r="W608" s="135">
        <f t="shared" si="375"/>
        <v>0</v>
      </c>
      <c r="X608" s="135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 x14ac:dyDescent="0.2">
      <c r="A609" s="44">
        <f t="shared" si="378"/>
        <v>586</v>
      </c>
      <c r="B609" s="44"/>
      <c r="C609" s="136">
        <v>37900</v>
      </c>
      <c r="E609" s="137" t="s">
        <v>281</v>
      </c>
      <c r="G609" s="43">
        <v>1</v>
      </c>
      <c r="H609" s="135" t="str">
        <f t="shared" si="361"/>
        <v>Mcf</v>
      </c>
      <c r="I609" s="42">
        <f>'DepExp. Class.'!L$81</f>
        <v>0</v>
      </c>
      <c r="J609" s="135">
        <f t="shared" si="362"/>
        <v>0</v>
      </c>
      <c r="K609" s="135">
        <f t="shared" si="363"/>
        <v>0</v>
      </c>
      <c r="L609" s="135">
        <f t="shared" si="364"/>
        <v>0</v>
      </c>
      <c r="M609" s="135">
        <f t="shared" si="365"/>
        <v>0</v>
      </c>
      <c r="N609" s="135">
        <f t="shared" si="366"/>
        <v>0</v>
      </c>
      <c r="O609" s="135">
        <f t="shared" si="367"/>
        <v>0</v>
      </c>
      <c r="P609" s="135">
        <f t="shared" si="368"/>
        <v>0</v>
      </c>
      <c r="Q609" s="135">
        <f t="shared" si="369"/>
        <v>0</v>
      </c>
      <c r="R609" s="135">
        <f t="shared" si="370"/>
        <v>0</v>
      </c>
      <c r="S609" s="135">
        <f t="shared" si="371"/>
        <v>0</v>
      </c>
      <c r="T609" s="135">
        <f t="shared" si="372"/>
        <v>0</v>
      </c>
      <c r="U609" s="135">
        <f t="shared" si="373"/>
        <v>0</v>
      </c>
      <c r="V609" s="135">
        <f t="shared" si="374"/>
        <v>0</v>
      </c>
      <c r="W609" s="135">
        <f t="shared" si="375"/>
        <v>0</v>
      </c>
      <c r="X609" s="135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 x14ac:dyDescent="0.2">
      <c r="A610" s="44">
        <f t="shared" si="378"/>
        <v>587</v>
      </c>
      <c r="B610" s="44"/>
      <c r="C610" s="136">
        <v>37905</v>
      </c>
      <c r="E610" s="137" t="s">
        <v>282</v>
      </c>
      <c r="G610" s="43">
        <v>1</v>
      </c>
      <c r="H610" s="135" t="str">
        <f t="shared" si="361"/>
        <v>Mcf</v>
      </c>
      <c r="I610" s="42">
        <f>'DepExp. Class.'!L$82</f>
        <v>0</v>
      </c>
      <c r="J610" s="135">
        <f t="shared" si="362"/>
        <v>0</v>
      </c>
      <c r="K610" s="135">
        <f t="shared" si="363"/>
        <v>0</v>
      </c>
      <c r="L610" s="135">
        <f t="shared" si="364"/>
        <v>0</v>
      </c>
      <c r="M610" s="135">
        <f t="shared" si="365"/>
        <v>0</v>
      </c>
      <c r="N610" s="135">
        <f t="shared" si="366"/>
        <v>0</v>
      </c>
      <c r="O610" s="135">
        <f t="shared" si="367"/>
        <v>0</v>
      </c>
      <c r="P610" s="135">
        <f t="shared" si="368"/>
        <v>0</v>
      </c>
      <c r="Q610" s="135">
        <f t="shared" si="369"/>
        <v>0</v>
      </c>
      <c r="R610" s="135">
        <f t="shared" si="370"/>
        <v>0</v>
      </c>
      <c r="S610" s="135">
        <f t="shared" si="371"/>
        <v>0</v>
      </c>
      <c r="T610" s="135">
        <f t="shared" si="372"/>
        <v>0</v>
      </c>
      <c r="U610" s="135">
        <f t="shared" si="373"/>
        <v>0</v>
      </c>
      <c r="V610" s="135">
        <f t="shared" si="374"/>
        <v>0</v>
      </c>
      <c r="W610" s="135">
        <f t="shared" si="375"/>
        <v>0</v>
      </c>
      <c r="X610" s="135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 x14ac:dyDescent="0.2">
      <c r="A611" s="44">
        <f t="shared" si="378"/>
        <v>588</v>
      </c>
      <c r="B611" s="44"/>
      <c r="C611" s="136">
        <v>38000</v>
      </c>
      <c r="E611" s="137" t="s">
        <v>52</v>
      </c>
      <c r="G611" s="43">
        <v>99</v>
      </c>
      <c r="H611" s="135" t="str">
        <f t="shared" si="361"/>
        <v>-</v>
      </c>
      <c r="I611" s="42">
        <f>'DepExp. Class.'!L$83</f>
        <v>0</v>
      </c>
      <c r="J611" s="135">
        <f t="shared" si="362"/>
        <v>0</v>
      </c>
      <c r="K611" s="135">
        <f t="shared" si="363"/>
        <v>0</v>
      </c>
      <c r="L611" s="135">
        <f t="shared" si="364"/>
        <v>0</v>
      </c>
      <c r="M611" s="135">
        <f t="shared" si="365"/>
        <v>0</v>
      </c>
      <c r="N611" s="135">
        <f t="shared" si="366"/>
        <v>0</v>
      </c>
      <c r="O611" s="135">
        <f t="shared" si="367"/>
        <v>0</v>
      </c>
      <c r="P611" s="135">
        <f t="shared" si="368"/>
        <v>0</v>
      </c>
      <c r="Q611" s="135">
        <f t="shared" si="369"/>
        <v>0</v>
      </c>
      <c r="R611" s="135">
        <f t="shared" si="370"/>
        <v>0</v>
      </c>
      <c r="S611" s="135">
        <f t="shared" si="371"/>
        <v>0</v>
      </c>
      <c r="T611" s="135">
        <f t="shared" si="372"/>
        <v>0</v>
      </c>
      <c r="U611" s="135">
        <f t="shared" si="373"/>
        <v>0</v>
      </c>
      <c r="V611" s="135">
        <f t="shared" si="374"/>
        <v>0</v>
      </c>
      <c r="W611" s="135">
        <f t="shared" si="375"/>
        <v>0</v>
      </c>
      <c r="X611" s="135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 x14ac:dyDescent="0.2">
      <c r="A612" s="44">
        <f t="shared" si="378"/>
        <v>589</v>
      </c>
      <c r="B612" s="44"/>
      <c r="C612" s="136">
        <v>38100</v>
      </c>
      <c r="E612" s="137" t="s">
        <v>51</v>
      </c>
      <c r="G612" s="43">
        <v>99</v>
      </c>
      <c r="H612" s="135" t="str">
        <f t="shared" si="361"/>
        <v>-</v>
      </c>
      <c r="I612" s="42">
        <f>'DepExp. Class.'!L$84</f>
        <v>0</v>
      </c>
      <c r="J612" s="135">
        <f t="shared" si="362"/>
        <v>0</v>
      </c>
      <c r="K612" s="135">
        <f t="shared" si="363"/>
        <v>0</v>
      </c>
      <c r="L612" s="135">
        <f t="shared" si="364"/>
        <v>0</v>
      </c>
      <c r="M612" s="135">
        <f t="shared" si="365"/>
        <v>0</v>
      </c>
      <c r="N612" s="135">
        <f t="shared" si="366"/>
        <v>0</v>
      </c>
      <c r="O612" s="135">
        <f t="shared" si="367"/>
        <v>0</v>
      </c>
      <c r="P612" s="135">
        <f t="shared" si="368"/>
        <v>0</v>
      </c>
      <c r="Q612" s="135">
        <f t="shared" si="369"/>
        <v>0</v>
      </c>
      <c r="R612" s="135">
        <f t="shared" si="370"/>
        <v>0</v>
      </c>
      <c r="S612" s="135">
        <f t="shared" si="371"/>
        <v>0</v>
      </c>
      <c r="T612" s="135">
        <f t="shared" si="372"/>
        <v>0</v>
      </c>
      <c r="U612" s="135">
        <f t="shared" si="373"/>
        <v>0</v>
      </c>
      <c r="V612" s="135">
        <f t="shared" si="374"/>
        <v>0</v>
      </c>
      <c r="W612" s="135">
        <f t="shared" si="375"/>
        <v>0</v>
      </c>
      <c r="X612" s="135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 x14ac:dyDescent="0.2">
      <c r="A613" s="44">
        <f t="shared" si="378"/>
        <v>590</v>
      </c>
      <c r="B613" s="44"/>
      <c r="C613" s="136">
        <v>38200</v>
      </c>
      <c r="E613" s="137" t="s">
        <v>283</v>
      </c>
      <c r="G613" s="43">
        <v>99</v>
      </c>
      <c r="H613" s="135" t="str">
        <f t="shared" si="361"/>
        <v>-</v>
      </c>
      <c r="I613" s="42">
        <f>'DepExp. Class.'!L$85</f>
        <v>0</v>
      </c>
      <c r="J613" s="135">
        <f t="shared" si="362"/>
        <v>0</v>
      </c>
      <c r="K613" s="135">
        <f t="shared" si="363"/>
        <v>0</v>
      </c>
      <c r="L613" s="135">
        <f t="shared" si="364"/>
        <v>0</v>
      </c>
      <c r="M613" s="135">
        <f t="shared" si="365"/>
        <v>0</v>
      </c>
      <c r="N613" s="135">
        <f t="shared" si="366"/>
        <v>0</v>
      </c>
      <c r="O613" s="135">
        <f t="shared" si="367"/>
        <v>0</v>
      </c>
      <c r="P613" s="135">
        <f t="shared" si="368"/>
        <v>0</v>
      </c>
      <c r="Q613" s="135">
        <f t="shared" si="369"/>
        <v>0</v>
      </c>
      <c r="R613" s="135">
        <f t="shared" si="370"/>
        <v>0</v>
      </c>
      <c r="S613" s="135">
        <f t="shared" si="371"/>
        <v>0</v>
      </c>
      <c r="T613" s="135">
        <f t="shared" si="372"/>
        <v>0</v>
      </c>
      <c r="U613" s="135">
        <f t="shared" si="373"/>
        <v>0</v>
      </c>
      <c r="V613" s="135">
        <f t="shared" si="374"/>
        <v>0</v>
      </c>
      <c r="W613" s="135">
        <f t="shared" si="375"/>
        <v>0</v>
      </c>
      <c r="X613" s="135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 x14ac:dyDescent="0.2">
      <c r="A614" s="44">
        <f t="shared" si="378"/>
        <v>591</v>
      </c>
      <c r="B614" s="44"/>
      <c r="C614" s="136">
        <v>38300</v>
      </c>
      <c r="E614" s="137" t="s">
        <v>284</v>
      </c>
      <c r="G614" s="43">
        <v>99</v>
      </c>
      <c r="H614" s="135" t="str">
        <f t="shared" si="361"/>
        <v>-</v>
      </c>
      <c r="I614" s="42">
        <f>'DepExp. Class.'!L$86</f>
        <v>0</v>
      </c>
      <c r="J614" s="135">
        <f t="shared" si="362"/>
        <v>0</v>
      </c>
      <c r="K614" s="135">
        <f t="shared" si="363"/>
        <v>0</v>
      </c>
      <c r="L614" s="135">
        <f t="shared" si="364"/>
        <v>0</v>
      </c>
      <c r="M614" s="135">
        <f t="shared" si="365"/>
        <v>0</v>
      </c>
      <c r="N614" s="135">
        <f t="shared" si="366"/>
        <v>0</v>
      </c>
      <c r="O614" s="135">
        <f t="shared" si="367"/>
        <v>0</v>
      </c>
      <c r="P614" s="135">
        <f t="shared" si="368"/>
        <v>0</v>
      </c>
      <c r="Q614" s="135">
        <f t="shared" si="369"/>
        <v>0</v>
      </c>
      <c r="R614" s="135">
        <f t="shared" si="370"/>
        <v>0</v>
      </c>
      <c r="S614" s="135">
        <f t="shared" si="371"/>
        <v>0</v>
      </c>
      <c r="T614" s="135">
        <f t="shared" si="372"/>
        <v>0</v>
      </c>
      <c r="U614" s="135">
        <f t="shared" si="373"/>
        <v>0</v>
      </c>
      <c r="V614" s="135">
        <f t="shared" si="374"/>
        <v>0</v>
      </c>
      <c r="W614" s="135">
        <f t="shared" si="375"/>
        <v>0</v>
      </c>
      <c r="X614" s="135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 x14ac:dyDescent="0.2">
      <c r="A615" s="44">
        <f t="shared" si="378"/>
        <v>592</v>
      </c>
      <c r="B615" s="44"/>
      <c r="C615" s="136">
        <v>38400</v>
      </c>
      <c r="E615" s="137" t="s">
        <v>285</v>
      </c>
      <c r="G615" s="43">
        <v>99</v>
      </c>
      <c r="H615" s="135" t="str">
        <f t="shared" si="361"/>
        <v>-</v>
      </c>
      <c r="I615" s="42">
        <f>'DepExp. Class.'!L$87</f>
        <v>0</v>
      </c>
      <c r="J615" s="135">
        <f t="shared" si="362"/>
        <v>0</v>
      </c>
      <c r="K615" s="135">
        <f t="shared" si="363"/>
        <v>0</v>
      </c>
      <c r="L615" s="135">
        <f t="shared" si="364"/>
        <v>0</v>
      </c>
      <c r="M615" s="135">
        <f t="shared" si="365"/>
        <v>0</v>
      </c>
      <c r="N615" s="135">
        <f t="shared" si="366"/>
        <v>0</v>
      </c>
      <c r="O615" s="135">
        <f t="shared" si="367"/>
        <v>0</v>
      </c>
      <c r="P615" s="135">
        <f t="shared" si="368"/>
        <v>0</v>
      </c>
      <c r="Q615" s="135">
        <f t="shared" si="369"/>
        <v>0</v>
      </c>
      <c r="R615" s="135">
        <f t="shared" si="370"/>
        <v>0</v>
      </c>
      <c r="S615" s="135">
        <f t="shared" si="371"/>
        <v>0</v>
      </c>
      <c r="T615" s="135">
        <f t="shared" si="372"/>
        <v>0</v>
      </c>
      <c r="U615" s="135">
        <f t="shared" si="373"/>
        <v>0</v>
      </c>
      <c r="V615" s="135">
        <f t="shared" si="374"/>
        <v>0</v>
      </c>
      <c r="W615" s="135">
        <f t="shared" si="375"/>
        <v>0</v>
      </c>
      <c r="X615" s="135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 x14ac:dyDescent="0.2">
      <c r="A616" s="44">
        <f t="shared" si="378"/>
        <v>593</v>
      </c>
      <c r="B616" s="44"/>
      <c r="C616" s="136">
        <v>38500</v>
      </c>
      <c r="E616" s="137" t="s">
        <v>286</v>
      </c>
      <c r="G616" s="43">
        <v>99</v>
      </c>
      <c r="H616" s="135" t="str">
        <f t="shared" si="361"/>
        <v>-</v>
      </c>
      <c r="I616" s="42">
        <f>'DepExp. Class.'!L$88</f>
        <v>0</v>
      </c>
      <c r="J616" s="135">
        <f t="shared" si="362"/>
        <v>0</v>
      </c>
      <c r="K616" s="135">
        <f t="shared" si="363"/>
        <v>0</v>
      </c>
      <c r="L616" s="135">
        <f t="shared" si="364"/>
        <v>0</v>
      </c>
      <c r="M616" s="135">
        <f t="shared" si="365"/>
        <v>0</v>
      </c>
      <c r="N616" s="135">
        <f t="shared" si="366"/>
        <v>0</v>
      </c>
      <c r="O616" s="135">
        <f t="shared" si="367"/>
        <v>0</v>
      </c>
      <c r="P616" s="135">
        <f t="shared" si="368"/>
        <v>0</v>
      </c>
      <c r="Q616" s="135">
        <f t="shared" si="369"/>
        <v>0</v>
      </c>
      <c r="R616" s="135">
        <f t="shared" si="370"/>
        <v>0</v>
      </c>
      <c r="S616" s="135">
        <f t="shared" si="371"/>
        <v>0</v>
      </c>
      <c r="T616" s="135">
        <f t="shared" si="372"/>
        <v>0</v>
      </c>
      <c r="U616" s="135">
        <f t="shared" si="373"/>
        <v>0</v>
      </c>
      <c r="V616" s="135">
        <f t="shared" si="374"/>
        <v>0</v>
      </c>
      <c r="W616" s="135">
        <f t="shared" si="375"/>
        <v>0</v>
      </c>
      <c r="X616" s="135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 x14ac:dyDescent="0.2">
      <c r="A617" s="44">
        <f t="shared" si="378"/>
        <v>594</v>
      </c>
      <c r="B617" s="44"/>
      <c r="C617" s="136">
        <v>38600</v>
      </c>
      <c r="E617" s="137" t="s">
        <v>287</v>
      </c>
      <c r="G617" s="43">
        <v>99</v>
      </c>
      <c r="H617" s="135" t="str">
        <f t="shared" si="361"/>
        <v>-</v>
      </c>
      <c r="I617" s="42">
        <f>'DepExp. Class.'!L$89</f>
        <v>0</v>
      </c>
      <c r="J617" s="135">
        <f t="shared" si="362"/>
        <v>0</v>
      </c>
      <c r="K617" s="135">
        <f t="shared" si="363"/>
        <v>0</v>
      </c>
      <c r="L617" s="135">
        <f t="shared" si="364"/>
        <v>0</v>
      </c>
      <c r="M617" s="135">
        <f t="shared" si="365"/>
        <v>0</v>
      </c>
      <c r="N617" s="135">
        <f t="shared" si="366"/>
        <v>0</v>
      </c>
      <c r="O617" s="135">
        <f t="shared" si="367"/>
        <v>0</v>
      </c>
      <c r="P617" s="135">
        <f t="shared" si="368"/>
        <v>0</v>
      </c>
      <c r="Q617" s="135">
        <f t="shared" si="369"/>
        <v>0</v>
      </c>
      <c r="R617" s="135">
        <f t="shared" si="370"/>
        <v>0</v>
      </c>
      <c r="S617" s="135">
        <f t="shared" si="371"/>
        <v>0</v>
      </c>
      <c r="T617" s="135">
        <f t="shared" si="372"/>
        <v>0</v>
      </c>
      <c r="U617" s="135">
        <f t="shared" si="373"/>
        <v>0</v>
      </c>
      <c r="V617" s="135">
        <f t="shared" si="374"/>
        <v>0</v>
      </c>
      <c r="W617" s="135">
        <f t="shared" si="375"/>
        <v>0</v>
      </c>
      <c r="X617" s="135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 x14ac:dyDescent="0.2">
      <c r="A618" s="44">
        <f t="shared" si="378"/>
        <v>595</v>
      </c>
      <c r="B618" s="44"/>
      <c r="C618" s="44"/>
      <c r="D618" s="44"/>
      <c r="E618" s="44"/>
      <c r="G618" s="43"/>
      <c r="H618" s="135"/>
      <c r="I618" s="42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 x14ac:dyDescent="0.2">
      <c r="A619" s="44">
        <f t="shared" si="378"/>
        <v>596</v>
      </c>
      <c r="B619" s="44"/>
      <c r="C619" s="44"/>
      <c r="D619" s="44" t="s">
        <v>66</v>
      </c>
      <c r="E619" s="44"/>
      <c r="G619" s="128"/>
      <c r="H619" s="44"/>
      <c r="I619" s="42">
        <f>'DepExp. Class.'!L$91</f>
        <v>0</v>
      </c>
      <c r="J619" s="135">
        <f>SUM(J597:J617)</f>
        <v>0</v>
      </c>
      <c r="K619" s="135">
        <f t="shared" ref="K619:X619" si="379">SUM(K597:K617)</f>
        <v>0</v>
      </c>
      <c r="L619" s="135">
        <f t="shared" si="379"/>
        <v>0</v>
      </c>
      <c r="M619" s="135">
        <f t="shared" si="379"/>
        <v>0</v>
      </c>
      <c r="N619" s="135">
        <f t="shared" si="379"/>
        <v>0</v>
      </c>
      <c r="O619" s="135">
        <f t="shared" si="379"/>
        <v>0</v>
      </c>
      <c r="P619" s="135">
        <f t="shared" si="379"/>
        <v>0</v>
      </c>
      <c r="Q619" s="135">
        <f t="shared" si="379"/>
        <v>0</v>
      </c>
      <c r="R619" s="135">
        <f t="shared" si="379"/>
        <v>0</v>
      </c>
      <c r="S619" s="135">
        <f t="shared" si="379"/>
        <v>0</v>
      </c>
      <c r="T619" s="135">
        <f t="shared" si="379"/>
        <v>0</v>
      </c>
      <c r="U619" s="135">
        <f t="shared" si="379"/>
        <v>0</v>
      </c>
      <c r="V619" s="135">
        <f t="shared" si="379"/>
        <v>0</v>
      </c>
      <c r="W619" s="135">
        <f t="shared" si="379"/>
        <v>0</v>
      </c>
      <c r="X619" s="135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 x14ac:dyDescent="0.2">
      <c r="A620" s="44">
        <f t="shared" si="378"/>
        <v>597</v>
      </c>
      <c r="B620" s="44"/>
      <c r="C620" s="44"/>
      <c r="D620" s="44"/>
      <c r="E620" s="44"/>
      <c r="G620" s="128"/>
      <c r="H620" s="44"/>
      <c r="I620" s="44"/>
      <c r="J620" s="44"/>
      <c r="K620" s="44"/>
      <c r="L620" s="44"/>
      <c r="M620" s="44"/>
      <c r="N620" s="131"/>
      <c r="O620" s="131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 x14ac:dyDescent="0.2">
      <c r="A621" s="44">
        <f t="shared" si="378"/>
        <v>598</v>
      </c>
      <c r="B621" s="44"/>
      <c r="C621" s="44"/>
      <c r="D621" s="44" t="s">
        <v>148</v>
      </c>
      <c r="E621" s="44"/>
      <c r="G621" s="128"/>
      <c r="H621" s="44"/>
      <c r="I621" s="44"/>
      <c r="J621" s="42"/>
      <c r="K621" s="131"/>
      <c r="L621" s="131"/>
      <c r="M621" s="131"/>
      <c r="N621" s="45"/>
      <c r="O621" s="45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44"/>
      <c r="AB621" s="44"/>
      <c r="AC621" s="44"/>
      <c r="AD621" s="44"/>
      <c r="AE621" s="44"/>
      <c r="AF621" s="44"/>
      <c r="AG621" s="44"/>
    </row>
    <row r="622" spans="1:33" x14ac:dyDescent="0.2">
      <c r="A622" s="44">
        <f t="shared" si="378"/>
        <v>599</v>
      </c>
      <c r="B622" s="44"/>
      <c r="C622" s="44"/>
      <c r="D622" s="44"/>
      <c r="E622" s="44"/>
      <c r="G622" s="130"/>
      <c r="H622" s="148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1"/>
      <c r="U622" s="131"/>
      <c r="V622" s="131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 x14ac:dyDescent="0.2">
      <c r="A623" s="44">
        <f t="shared" si="378"/>
        <v>600</v>
      </c>
      <c r="B623" s="44"/>
      <c r="C623" s="138">
        <v>38900</v>
      </c>
      <c r="E623" s="137" t="s">
        <v>115</v>
      </c>
      <c r="G623" s="43">
        <v>6.6</v>
      </c>
      <c r="H623" s="135" t="str">
        <f t="shared" ref="H623:H656" si="380">VLOOKUP($G623,alloc,3)</f>
        <v>P, S, T &amp; D Plant - Commodity</v>
      </c>
      <c r="I623" s="42">
        <f>'DepExp. Class.'!L$95</f>
        <v>0</v>
      </c>
      <c r="J623" s="135">
        <f t="shared" ref="J623:J656" si="381">$I623*VLOOKUP($G623,alloc,6)</f>
        <v>0</v>
      </c>
      <c r="K623" s="135">
        <f t="shared" ref="K623:K656" si="382">$I623*VLOOKUP($G623,alloc,7)</f>
        <v>0</v>
      </c>
      <c r="L623" s="135">
        <f t="shared" ref="L623:L656" si="383">$I623*VLOOKUP($G623,alloc,8)</f>
        <v>0</v>
      </c>
      <c r="M623" s="135">
        <f t="shared" ref="M623:M656" si="384">$I623*VLOOKUP($G623,alloc,9)</f>
        <v>0</v>
      </c>
      <c r="N623" s="135">
        <f t="shared" ref="N623:N656" si="385">$I623*VLOOKUP($G623,alloc,10)</f>
        <v>0</v>
      </c>
      <c r="O623" s="135">
        <f t="shared" ref="O623:O656" si="386">$I623*VLOOKUP($G623,alloc,11)</f>
        <v>0</v>
      </c>
      <c r="P623" s="135">
        <f t="shared" ref="P623:P656" si="387">$I623*VLOOKUP($G623,alloc,12)</f>
        <v>0</v>
      </c>
      <c r="Q623" s="135">
        <f t="shared" ref="Q623:Q656" si="388">$I623*VLOOKUP($G623,alloc,13)</f>
        <v>0</v>
      </c>
      <c r="R623" s="135">
        <f t="shared" ref="R623:R656" si="389">$I623*VLOOKUP($G623,alloc,14)</f>
        <v>0</v>
      </c>
      <c r="S623" s="135">
        <f t="shared" ref="S623:S656" si="390">$I623*VLOOKUP($G623,alloc,15)</f>
        <v>0</v>
      </c>
      <c r="T623" s="135">
        <f t="shared" ref="T623:T656" si="391">$I623*VLOOKUP($G623,alloc,16)</f>
        <v>0</v>
      </c>
      <c r="U623" s="135">
        <f t="shared" ref="U623:U656" si="392">$I623*VLOOKUP($G623,alloc,17)</f>
        <v>0</v>
      </c>
      <c r="V623" s="135">
        <f t="shared" ref="V623:V656" si="393">$I623*VLOOKUP($G623,alloc,18)</f>
        <v>0</v>
      </c>
      <c r="W623" s="135">
        <f t="shared" ref="W623:W656" si="394">$I623*VLOOKUP($G623,alloc,19)</f>
        <v>0</v>
      </c>
      <c r="X623" s="135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 x14ac:dyDescent="0.2">
      <c r="A624" s="44">
        <f t="shared" si="378"/>
        <v>601</v>
      </c>
      <c r="B624" s="44"/>
      <c r="C624" s="138">
        <v>39000</v>
      </c>
      <c r="E624" s="137" t="s">
        <v>291</v>
      </c>
      <c r="G624" s="43">
        <v>6.6</v>
      </c>
      <c r="H624" s="135" t="str">
        <f t="shared" si="380"/>
        <v>P, S, T &amp; D Plant - Commodity</v>
      </c>
      <c r="I624" s="42">
        <f>'DepExp. Class.'!L$96</f>
        <v>2697.1099881964506</v>
      </c>
      <c r="J624" s="135">
        <f t="shared" si="381"/>
        <v>1021.2043625395487</v>
      </c>
      <c r="K624" s="135">
        <f t="shared" si="382"/>
        <v>631.89842076387538</v>
      </c>
      <c r="L624" s="135">
        <f t="shared" si="383"/>
        <v>34.555402037812279</v>
      </c>
      <c r="M624" s="135">
        <f t="shared" si="384"/>
        <v>495.81051850045037</v>
      </c>
      <c r="N624" s="135">
        <f t="shared" si="385"/>
        <v>513.64128435476368</v>
      </c>
      <c r="O624" s="135">
        <f t="shared" si="386"/>
        <v>0</v>
      </c>
      <c r="P624" s="135">
        <f t="shared" si="387"/>
        <v>0</v>
      </c>
      <c r="Q624" s="135">
        <f t="shared" si="388"/>
        <v>0</v>
      </c>
      <c r="R624" s="135">
        <f t="shared" si="389"/>
        <v>0</v>
      </c>
      <c r="S624" s="135">
        <f t="shared" si="390"/>
        <v>0</v>
      </c>
      <c r="T624" s="135">
        <f t="shared" si="391"/>
        <v>0</v>
      </c>
      <c r="U624" s="135">
        <f t="shared" si="392"/>
        <v>0</v>
      </c>
      <c r="V624" s="135">
        <f t="shared" si="393"/>
        <v>0</v>
      </c>
      <c r="W624" s="135">
        <f t="shared" si="394"/>
        <v>0</v>
      </c>
      <c r="X624" s="135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 x14ac:dyDescent="0.2">
      <c r="A625" s="44">
        <f t="shared" si="378"/>
        <v>602</v>
      </c>
      <c r="B625" s="44"/>
      <c r="C625" s="138">
        <v>39001</v>
      </c>
      <c r="E625" s="137" t="s">
        <v>139</v>
      </c>
      <c r="G625" s="43">
        <v>6.6</v>
      </c>
      <c r="H625" s="135" t="str">
        <f t="shared" si="380"/>
        <v>P, S, T &amp; D Plant - Commodity</v>
      </c>
      <c r="I625" s="42">
        <f>'DepExp. Class.'!L$97</f>
        <v>61.393273449860878</v>
      </c>
      <c r="J625" s="135">
        <f t="shared" si="381"/>
        <v>23.245280671518106</v>
      </c>
      <c r="K625" s="135">
        <f t="shared" si="382"/>
        <v>14.383659809303323</v>
      </c>
      <c r="L625" s="135">
        <f t="shared" si="383"/>
        <v>0.78657127657441561</v>
      </c>
      <c r="M625" s="135">
        <f t="shared" si="384"/>
        <v>11.285943426419259</v>
      </c>
      <c r="N625" s="135">
        <f t="shared" si="385"/>
        <v>11.69181826604577</v>
      </c>
      <c r="O625" s="135">
        <f t="shared" si="386"/>
        <v>0</v>
      </c>
      <c r="P625" s="135">
        <f t="shared" si="387"/>
        <v>0</v>
      </c>
      <c r="Q625" s="135">
        <f t="shared" si="388"/>
        <v>0</v>
      </c>
      <c r="R625" s="135">
        <f t="shared" si="389"/>
        <v>0</v>
      </c>
      <c r="S625" s="135">
        <f t="shared" si="390"/>
        <v>0</v>
      </c>
      <c r="T625" s="135">
        <f t="shared" si="391"/>
        <v>0</v>
      </c>
      <c r="U625" s="135">
        <f t="shared" si="392"/>
        <v>0</v>
      </c>
      <c r="V625" s="135">
        <f t="shared" si="393"/>
        <v>0</v>
      </c>
      <c r="W625" s="135">
        <f t="shared" si="394"/>
        <v>0</v>
      </c>
      <c r="X625" s="135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 x14ac:dyDescent="0.2">
      <c r="A626" s="44">
        <f t="shared" si="378"/>
        <v>603</v>
      </c>
      <c r="B626" s="44"/>
      <c r="C626" s="138">
        <v>39002</v>
      </c>
      <c r="E626" s="137" t="s">
        <v>278</v>
      </c>
      <c r="G626" s="43">
        <v>6.6</v>
      </c>
      <c r="H626" s="135" t="str">
        <f t="shared" si="380"/>
        <v>P, S, T &amp; D Plant - Commodity</v>
      </c>
      <c r="I626" s="42">
        <f>'DepExp. Class.'!L$98</f>
        <v>251.50967226761378</v>
      </c>
      <c r="J626" s="135">
        <f t="shared" si="381"/>
        <v>95.228884125830319</v>
      </c>
      <c r="K626" s="135">
        <f t="shared" si="382"/>
        <v>58.925503745963312</v>
      </c>
      <c r="L626" s="135">
        <f t="shared" si="383"/>
        <v>3.2223446131751778</v>
      </c>
      <c r="M626" s="135">
        <f t="shared" si="384"/>
        <v>46.235096662954859</v>
      </c>
      <c r="N626" s="135">
        <f t="shared" si="385"/>
        <v>47.897843119690101</v>
      </c>
      <c r="O626" s="135">
        <f t="shared" si="386"/>
        <v>0</v>
      </c>
      <c r="P626" s="135">
        <f t="shared" si="387"/>
        <v>0</v>
      </c>
      <c r="Q626" s="135">
        <f t="shared" si="388"/>
        <v>0</v>
      </c>
      <c r="R626" s="135">
        <f t="shared" si="389"/>
        <v>0</v>
      </c>
      <c r="S626" s="135">
        <f t="shared" si="390"/>
        <v>0</v>
      </c>
      <c r="T626" s="135">
        <f t="shared" si="391"/>
        <v>0</v>
      </c>
      <c r="U626" s="135">
        <f t="shared" si="392"/>
        <v>0</v>
      </c>
      <c r="V626" s="135">
        <f t="shared" si="393"/>
        <v>0</v>
      </c>
      <c r="W626" s="135">
        <f t="shared" si="394"/>
        <v>0</v>
      </c>
      <c r="X626" s="135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 x14ac:dyDescent="0.2">
      <c r="A627" s="44">
        <f t="shared" si="378"/>
        <v>604</v>
      </c>
      <c r="B627" s="44"/>
      <c r="C627" s="138">
        <v>39003</v>
      </c>
      <c r="E627" s="137" t="s">
        <v>293</v>
      </c>
      <c r="G627" s="43">
        <v>6.6</v>
      </c>
      <c r="H627" s="135" t="str">
        <f t="shared" si="380"/>
        <v>P, S, T &amp; D Plant - Commodity</v>
      </c>
      <c r="I627" s="42">
        <f>'DepExp. Class.'!L$99</f>
        <v>8.0470815027213352</v>
      </c>
      <c r="J627" s="135">
        <f t="shared" si="381"/>
        <v>3.0468593317492019</v>
      </c>
      <c r="K627" s="135">
        <f t="shared" si="382"/>
        <v>1.8853284128498178</v>
      </c>
      <c r="L627" s="135">
        <f t="shared" si="383"/>
        <v>0.10309929434636182</v>
      </c>
      <c r="M627" s="135">
        <f t="shared" si="384"/>
        <v>1.4792973478058395</v>
      </c>
      <c r="N627" s="135">
        <f t="shared" si="385"/>
        <v>1.5324971159701137</v>
      </c>
      <c r="O627" s="135">
        <f t="shared" si="386"/>
        <v>0</v>
      </c>
      <c r="P627" s="135">
        <f t="shared" si="387"/>
        <v>0</v>
      </c>
      <c r="Q627" s="135">
        <f t="shared" si="388"/>
        <v>0</v>
      </c>
      <c r="R627" s="135">
        <f t="shared" si="389"/>
        <v>0</v>
      </c>
      <c r="S627" s="135">
        <f t="shared" si="390"/>
        <v>0</v>
      </c>
      <c r="T627" s="135">
        <f t="shared" si="391"/>
        <v>0</v>
      </c>
      <c r="U627" s="135">
        <f t="shared" si="392"/>
        <v>0</v>
      </c>
      <c r="V627" s="135">
        <f t="shared" si="393"/>
        <v>0</v>
      </c>
      <c r="W627" s="135">
        <f t="shared" si="394"/>
        <v>0</v>
      </c>
      <c r="X627" s="135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 x14ac:dyDescent="0.2">
      <c r="A628" s="44">
        <f t="shared" si="378"/>
        <v>605</v>
      </c>
      <c r="B628" s="44"/>
      <c r="C628" s="138">
        <v>39004</v>
      </c>
      <c r="E628" s="137" t="s">
        <v>294</v>
      </c>
      <c r="G628" s="43">
        <v>6.6</v>
      </c>
      <c r="H628" s="135" t="str">
        <f t="shared" si="380"/>
        <v>P, S, T &amp; D Plant - Commodity</v>
      </c>
      <c r="I628" s="42">
        <f>'DepExp. Class.'!L$100</f>
        <v>0</v>
      </c>
      <c r="J628" s="135">
        <f t="shared" si="381"/>
        <v>0</v>
      </c>
      <c r="K628" s="135">
        <f t="shared" si="382"/>
        <v>0</v>
      </c>
      <c r="L628" s="135">
        <f t="shared" si="383"/>
        <v>0</v>
      </c>
      <c r="M628" s="135">
        <f t="shared" si="384"/>
        <v>0</v>
      </c>
      <c r="N628" s="135">
        <f t="shared" si="385"/>
        <v>0</v>
      </c>
      <c r="O628" s="135">
        <f t="shared" si="386"/>
        <v>0</v>
      </c>
      <c r="P628" s="135">
        <f t="shared" si="387"/>
        <v>0</v>
      </c>
      <c r="Q628" s="135">
        <f t="shared" si="388"/>
        <v>0</v>
      </c>
      <c r="R628" s="135">
        <f t="shared" si="389"/>
        <v>0</v>
      </c>
      <c r="S628" s="135">
        <f t="shared" si="390"/>
        <v>0</v>
      </c>
      <c r="T628" s="135">
        <f t="shared" si="391"/>
        <v>0</v>
      </c>
      <c r="U628" s="135">
        <f t="shared" si="392"/>
        <v>0</v>
      </c>
      <c r="V628" s="135">
        <f t="shared" si="393"/>
        <v>0</v>
      </c>
      <c r="W628" s="135">
        <f t="shared" si="394"/>
        <v>0</v>
      </c>
      <c r="X628" s="135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 x14ac:dyDescent="0.2">
      <c r="A629" s="44">
        <f t="shared" si="378"/>
        <v>606</v>
      </c>
      <c r="B629" s="44"/>
      <c r="C629" s="138">
        <v>39009</v>
      </c>
      <c r="E629" s="137" t="s">
        <v>295</v>
      </c>
      <c r="G629" s="43">
        <v>6.6</v>
      </c>
      <c r="H629" s="135" t="str">
        <f t="shared" si="380"/>
        <v>P, S, T &amp; D Plant - Commodity</v>
      </c>
      <c r="I629" s="42">
        <f>'DepExp. Class.'!L$101</f>
        <v>1029.2000239750853</v>
      </c>
      <c r="J629" s="135">
        <f t="shared" si="381"/>
        <v>389.6850921945462</v>
      </c>
      <c r="K629" s="135">
        <f t="shared" si="382"/>
        <v>241.12841991842021</v>
      </c>
      <c r="L629" s="135">
        <f t="shared" si="383"/>
        <v>13.186121723410668</v>
      </c>
      <c r="M629" s="135">
        <f t="shared" si="384"/>
        <v>189.1981416260266</v>
      </c>
      <c r="N629" s="135">
        <f t="shared" si="385"/>
        <v>196.00224851268155</v>
      </c>
      <c r="O629" s="135">
        <f t="shared" si="386"/>
        <v>0</v>
      </c>
      <c r="P629" s="135">
        <f t="shared" si="387"/>
        <v>0</v>
      </c>
      <c r="Q629" s="135">
        <f t="shared" si="388"/>
        <v>0</v>
      </c>
      <c r="R629" s="135">
        <f t="shared" si="389"/>
        <v>0</v>
      </c>
      <c r="S629" s="135">
        <f t="shared" si="390"/>
        <v>0</v>
      </c>
      <c r="T629" s="135">
        <f t="shared" si="391"/>
        <v>0</v>
      </c>
      <c r="U629" s="135">
        <f t="shared" si="392"/>
        <v>0</v>
      </c>
      <c r="V629" s="135">
        <f t="shared" si="393"/>
        <v>0</v>
      </c>
      <c r="W629" s="135">
        <f t="shared" si="394"/>
        <v>0</v>
      </c>
      <c r="X629" s="135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 x14ac:dyDescent="0.2">
      <c r="A630" s="44">
        <f t="shared" si="378"/>
        <v>607</v>
      </c>
      <c r="B630" s="44"/>
      <c r="C630" s="138">
        <v>39100</v>
      </c>
      <c r="E630" s="137" t="s">
        <v>296</v>
      </c>
      <c r="G630" s="43">
        <v>6.6</v>
      </c>
      <c r="H630" s="135" t="str">
        <f t="shared" si="380"/>
        <v>P, S, T &amp; D Plant - Commodity</v>
      </c>
      <c r="I630" s="42">
        <f>'DepExp. Class.'!L$102</f>
        <v>0</v>
      </c>
      <c r="J630" s="135">
        <f t="shared" si="381"/>
        <v>0</v>
      </c>
      <c r="K630" s="135">
        <f t="shared" si="382"/>
        <v>0</v>
      </c>
      <c r="L630" s="135">
        <f t="shared" si="383"/>
        <v>0</v>
      </c>
      <c r="M630" s="135">
        <f t="shared" si="384"/>
        <v>0</v>
      </c>
      <c r="N630" s="135">
        <f t="shared" si="385"/>
        <v>0</v>
      </c>
      <c r="O630" s="135">
        <f t="shared" si="386"/>
        <v>0</v>
      </c>
      <c r="P630" s="135">
        <f t="shared" si="387"/>
        <v>0</v>
      </c>
      <c r="Q630" s="135">
        <f t="shared" si="388"/>
        <v>0</v>
      </c>
      <c r="R630" s="135">
        <f t="shared" si="389"/>
        <v>0</v>
      </c>
      <c r="S630" s="135">
        <f t="shared" si="390"/>
        <v>0</v>
      </c>
      <c r="T630" s="135">
        <f t="shared" si="391"/>
        <v>0</v>
      </c>
      <c r="U630" s="135">
        <f t="shared" si="392"/>
        <v>0</v>
      </c>
      <c r="V630" s="135">
        <f t="shared" si="393"/>
        <v>0</v>
      </c>
      <c r="W630" s="135">
        <f t="shared" si="394"/>
        <v>0</v>
      </c>
      <c r="X630" s="135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 x14ac:dyDescent="0.2">
      <c r="A631" s="44">
        <f t="shared" si="378"/>
        <v>608</v>
      </c>
      <c r="B631" s="44"/>
      <c r="C631" s="145">
        <v>39102</v>
      </c>
      <c r="E631" s="137" t="s">
        <v>297</v>
      </c>
      <c r="G631" s="43">
        <v>6.6</v>
      </c>
      <c r="H631" s="135" t="str">
        <f t="shared" si="380"/>
        <v>P, S, T &amp; D Plant - Commodity</v>
      </c>
      <c r="I631" s="42">
        <f>'DepExp. Class.'!L$103</f>
        <v>0</v>
      </c>
      <c r="J631" s="135">
        <f t="shared" si="381"/>
        <v>0</v>
      </c>
      <c r="K631" s="135">
        <f t="shared" si="382"/>
        <v>0</v>
      </c>
      <c r="L631" s="135">
        <f t="shared" si="383"/>
        <v>0</v>
      </c>
      <c r="M631" s="135">
        <f t="shared" si="384"/>
        <v>0</v>
      </c>
      <c r="N631" s="135">
        <f t="shared" si="385"/>
        <v>0</v>
      </c>
      <c r="O631" s="135">
        <f t="shared" si="386"/>
        <v>0</v>
      </c>
      <c r="P631" s="135">
        <f t="shared" si="387"/>
        <v>0</v>
      </c>
      <c r="Q631" s="135">
        <f t="shared" si="388"/>
        <v>0</v>
      </c>
      <c r="R631" s="135">
        <f t="shared" si="389"/>
        <v>0</v>
      </c>
      <c r="S631" s="135">
        <f t="shared" si="390"/>
        <v>0</v>
      </c>
      <c r="T631" s="135">
        <f t="shared" si="391"/>
        <v>0</v>
      </c>
      <c r="U631" s="135">
        <f t="shared" si="392"/>
        <v>0</v>
      </c>
      <c r="V631" s="135">
        <f t="shared" si="393"/>
        <v>0</v>
      </c>
      <c r="W631" s="135">
        <f t="shared" si="394"/>
        <v>0</v>
      </c>
      <c r="X631" s="135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 x14ac:dyDescent="0.2">
      <c r="A632" s="44">
        <f t="shared" si="378"/>
        <v>609</v>
      </c>
      <c r="B632" s="44"/>
      <c r="C632" s="138">
        <v>39103</v>
      </c>
      <c r="E632" s="137" t="s">
        <v>298</v>
      </c>
      <c r="G632" s="43">
        <v>6.6</v>
      </c>
      <c r="H632" s="135" t="str">
        <f t="shared" si="380"/>
        <v>P, S, T &amp; D Plant - Commodity</v>
      </c>
      <c r="I632" s="42">
        <f>'DepExp. Class.'!L$104</f>
        <v>57.176011911732182</v>
      </c>
      <c r="J632" s="135">
        <f t="shared" si="381"/>
        <v>21.648502675976612</v>
      </c>
      <c r="K632" s="135">
        <f t="shared" si="382"/>
        <v>13.395609296882897</v>
      </c>
      <c r="L632" s="135">
        <f t="shared" si="383"/>
        <v>0.73253967660763475</v>
      </c>
      <c r="M632" s="135">
        <f t="shared" si="384"/>
        <v>10.510683003587999</v>
      </c>
      <c r="N632" s="135">
        <f t="shared" si="385"/>
        <v>10.888677258677037</v>
      </c>
      <c r="O632" s="135">
        <f t="shared" si="386"/>
        <v>0</v>
      </c>
      <c r="P632" s="135">
        <f t="shared" si="387"/>
        <v>0</v>
      </c>
      <c r="Q632" s="135">
        <f t="shared" si="388"/>
        <v>0</v>
      </c>
      <c r="R632" s="135">
        <f t="shared" si="389"/>
        <v>0</v>
      </c>
      <c r="S632" s="135">
        <f t="shared" si="390"/>
        <v>0</v>
      </c>
      <c r="T632" s="135">
        <f t="shared" si="391"/>
        <v>0</v>
      </c>
      <c r="U632" s="135">
        <f t="shared" si="392"/>
        <v>0</v>
      </c>
      <c r="V632" s="135">
        <f t="shared" si="393"/>
        <v>0</v>
      </c>
      <c r="W632" s="135">
        <f t="shared" si="394"/>
        <v>0</v>
      </c>
      <c r="X632" s="135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 x14ac:dyDescent="0.2">
      <c r="A633" s="44">
        <f t="shared" si="378"/>
        <v>610</v>
      </c>
      <c r="B633" s="44"/>
      <c r="C633" s="138">
        <v>39200</v>
      </c>
      <c r="E633" s="137" t="s">
        <v>299</v>
      </c>
      <c r="G633" s="43">
        <v>6.6</v>
      </c>
      <c r="H633" s="135" t="str">
        <f t="shared" si="380"/>
        <v>P, S, T &amp; D Plant - Commodity</v>
      </c>
      <c r="I633" s="42">
        <f>'DepExp. Class.'!L$105</f>
        <v>0</v>
      </c>
      <c r="J633" s="135">
        <f t="shared" si="381"/>
        <v>0</v>
      </c>
      <c r="K633" s="135">
        <f t="shared" si="382"/>
        <v>0</v>
      </c>
      <c r="L633" s="135">
        <f t="shared" si="383"/>
        <v>0</v>
      </c>
      <c r="M633" s="135">
        <f t="shared" si="384"/>
        <v>0</v>
      </c>
      <c r="N633" s="135">
        <f t="shared" si="385"/>
        <v>0</v>
      </c>
      <c r="O633" s="135">
        <f t="shared" si="386"/>
        <v>0</v>
      </c>
      <c r="P633" s="135">
        <f t="shared" si="387"/>
        <v>0</v>
      </c>
      <c r="Q633" s="135">
        <f t="shared" si="388"/>
        <v>0</v>
      </c>
      <c r="R633" s="135">
        <f t="shared" si="389"/>
        <v>0</v>
      </c>
      <c r="S633" s="135">
        <f t="shared" si="390"/>
        <v>0</v>
      </c>
      <c r="T633" s="135">
        <f t="shared" si="391"/>
        <v>0</v>
      </c>
      <c r="U633" s="135">
        <f t="shared" si="392"/>
        <v>0</v>
      </c>
      <c r="V633" s="135">
        <f t="shared" si="393"/>
        <v>0</v>
      </c>
      <c r="W633" s="135">
        <f t="shared" si="394"/>
        <v>0</v>
      </c>
      <c r="X633" s="135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 x14ac:dyDescent="0.2">
      <c r="A634" s="44">
        <f t="shared" si="378"/>
        <v>611</v>
      </c>
      <c r="B634" s="44"/>
      <c r="C634" s="138">
        <v>39201</v>
      </c>
      <c r="E634" s="137" t="s">
        <v>300</v>
      </c>
      <c r="G634" s="43">
        <v>6.6</v>
      </c>
      <c r="H634" s="135" t="str">
        <f t="shared" si="380"/>
        <v>P, S, T &amp; D Plant - Commodity</v>
      </c>
      <c r="I634" s="42">
        <f>'DepExp. Class.'!L$106</f>
        <v>0</v>
      </c>
      <c r="J634" s="135">
        <f t="shared" si="381"/>
        <v>0</v>
      </c>
      <c r="K634" s="135">
        <f t="shared" si="382"/>
        <v>0</v>
      </c>
      <c r="L634" s="135">
        <f t="shared" si="383"/>
        <v>0</v>
      </c>
      <c r="M634" s="135">
        <f t="shared" si="384"/>
        <v>0</v>
      </c>
      <c r="N634" s="135">
        <f t="shared" si="385"/>
        <v>0</v>
      </c>
      <c r="O634" s="135">
        <f t="shared" si="386"/>
        <v>0</v>
      </c>
      <c r="P634" s="135">
        <f t="shared" si="387"/>
        <v>0</v>
      </c>
      <c r="Q634" s="135">
        <f t="shared" si="388"/>
        <v>0</v>
      </c>
      <c r="R634" s="135">
        <f t="shared" si="389"/>
        <v>0</v>
      </c>
      <c r="S634" s="135">
        <f t="shared" si="390"/>
        <v>0</v>
      </c>
      <c r="T634" s="135">
        <f t="shared" si="391"/>
        <v>0</v>
      </c>
      <c r="U634" s="135">
        <f t="shared" si="392"/>
        <v>0</v>
      </c>
      <c r="V634" s="135">
        <f t="shared" si="393"/>
        <v>0</v>
      </c>
      <c r="W634" s="135">
        <f t="shared" si="394"/>
        <v>0</v>
      </c>
      <c r="X634" s="135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 x14ac:dyDescent="0.2">
      <c r="A635" s="44">
        <f t="shared" si="378"/>
        <v>612</v>
      </c>
      <c r="B635" s="44"/>
      <c r="C635" s="138">
        <v>39202</v>
      </c>
      <c r="E635" s="137" t="s">
        <v>186</v>
      </c>
      <c r="G635" s="43">
        <v>6.6</v>
      </c>
      <c r="H635" s="135" t="str">
        <f t="shared" si="380"/>
        <v>P, S, T &amp; D Plant - Commodity</v>
      </c>
      <c r="I635" s="42">
        <f>'DepExp. Class.'!L$107</f>
        <v>0</v>
      </c>
      <c r="J635" s="135">
        <f t="shared" si="381"/>
        <v>0</v>
      </c>
      <c r="K635" s="135">
        <f t="shared" si="382"/>
        <v>0</v>
      </c>
      <c r="L635" s="135">
        <f t="shared" si="383"/>
        <v>0</v>
      </c>
      <c r="M635" s="135">
        <f t="shared" si="384"/>
        <v>0</v>
      </c>
      <c r="N635" s="135">
        <f t="shared" si="385"/>
        <v>0</v>
      </c>
      <c r="O635" s="135">
        <f t="shared" si="386"/>
        <v>0</v>
      </c>
      <c r="P635" s="135">
        <f t="shared" si="387"/>
        <v>0</v>
      </c>
      <c r="Q635" s="135">
        <f t="shared" si="388"/>
        <v>0</v>
      </c>
      <c r="R635" s="135">
        <f t="shared" si="389"/>
        <v>0</v>
      </c>
      <c r="S635" s="135">
        <f t="shared" si="390"/>
        <v>0</v>
      </c>
      <c r="T635" s="135">
        <f t="shared" si="391"/>
        <v>0</v>
      </c>
      <c r="U635" s="135">
        <f t="shared" si="392"/>
        <v>0</v>
      </c>
      <c r="V635" s="135">
        <f t="shared" si="393"/>
        <v>0</v>
      </c>
      <c r="W635" s="135">
        <f t="shared" si="394"/>
        <v>0</v>
      </c>
      <c r="X635" s="135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 x14ac:dyDescent="0.2">
      <c r="A636" s="44">
        <f t="shared" si="378"/>
        <v>613</v>
      </c>
      <c r="B636" s="44"/>
      <c r="C636" s="138">
        <v>39300</v>
      </c>
      <c r="E636" s="137" t="s">
        <v>301</v>
      </c>
      <c r="G636" s="43">
        <v>6.6</v>
      </c>
      <c r="H636" s="135" t="str">
        <f t="shared" si="380"/>
        <v>P, S, T &amp; D Plant - Commodity</v>
      </c>
      <c r="I636" s="42">
        <f>'DepExp. Class.'!L$108</f>
        <v>1286.9948714264642</v>
      </c>
      <c r="J636" s="135">
        <f t="shared" si="381"/>
        <v>487.29372662536065</v>
      </c>
      <c r="K636" s="135">
        <f t="shared" si="382"/>
        <v>301.52645993106398</v>
      </c>
      <c r="L636" s="135">
        <f t="shared" si="383"/>
        <v>16.488992068314836</v>
      </c>
      <c r="M636" s="135">
        <f t="shared" si="384"/>
        <v>236.58864388251183</v>
      </c>
      <c r="N636" s="135">
        <f t="shared" si="385"/>
        <v>245.09704891921282</v>
      </c>
      <c r="O636" s="135">
        <f t="shared" si="386"/>
        <v>0</v>
      </c>
      <c r="P636" s="135">
        <f t="shared" si="387"/>
        <v>0</v>
      </c>
      <c r="Q636" s="135">
        <f t="shared" si="388"/>
        <v>0</v>
      </c>
      <c r="R636" s="135">
        <f t="shared" si="389"/>
        <v>0</v>
      </c>
      <c r="S636" s="135">
        <f t="shared" si="390"/>
        <v>0</v>
      </c>
      <c r="T636" s="135">
        <f t="shared" si="391"/>
        <v>0</v>
      </c>
      <c r="U636" s="135">
        <f t="shared" si="392"/>
        <v>0</v>
      </c>
      <c r="V636" s="135">
        <f t="shared" si="393"/>
        <v>0</v>
      </c>
      <c r="W636" s="135">
        <f t="shared" si="394"/>
        <v>0</v>
      </c>
      <c r="X636" s="135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 x14ac:dyDescent="0.2">
      <c r="A637" s="44">
        <f t="shared" si="378"/>
        <v>614</v>
      </c>
      <c r="B637" s="44"/>
      <c r="C637" s="138">
        <v>39400</v>
      </c>
      <c r="E637" s="137" t="s">
        <v>302</v>
      </c>
      <c r="G637" s="43">
        <v>6.6</v>
      </c>
      <c r="H637" s="135" t="str">
        <f t="shared" si="380"/>
        <v>P, S, T &amp; D Plant - Commodity</v>
      </c>
      <c r="I637" s="42">
        <f>'DepExp. Class.'!L$109</f>
        <v>0</v>
      </c>
      <c r="J637" s="135">
        <f t="shared" si="381"/>
        <v>0</v>
      </c>
      <c r="K637" s="135">
        <f t="shared" si="382"/>
        <v>0</v>
      </c>
      <c r="L637" s="135">
        <f t="shared" si="383"/>
        <v>0</v>
      </c>
      <c r="M637" s="135">
        <f t="shared" si="384"/>
        <v>0</v>
      </c>
      <c r="N637" s="135">
        <f t="shared" si="385"/>
        <v>0</v>
      </c>
      <c r="O637" s="135">
        <f t="shared" si="386"/>
        <v>0</v>
      </c>
      <c r="P637" s="135">
        <f t="shared" si="387"/>
        <v>0</v>
      </c>
      <c r="Q637" s="135">
        <f t="shared" si="388"/>
        <v>0</v>
      </c>
      <c r="R637" s="135">
        <f t="shared" si="389"/>
        <v>0</v>
      </c>
      <c r="S637" s="135">
        <f t="shared" si="390"/>
        <v>0</v>
      </c>
      <c r="T637" s="135">
        <f t="shared" si="391"/>
        <v>0</v>
      </c>
      <c r="U637" s="135">
        <f t="shared" si="392"/>
        <v>0</v>
      </c>
      <c r="V637" s="135">
        <f t="shared" si="393"/>
        <v>0</v>
      </c>
      <c r="W637" s="135">
        <f t="shared" si="394"/>
        <v>0</v>
      </c>
      <c r="X637" s="135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 x14ac:dyDescent="0.2">
      <c r="A638" s="44">
        <f t="shared" si="378"/>
        <v>615</v>
      </c>
      <c r="B638" s="44"/>
      <c r="C638" s="138">
        <v>39600</v>
      </c>
      <c r="E638" s="137" t="s">
        <v>303</v>
      </c>
      <c r="G638" s="43">
        <v>6.6</v>
      </c>
      <c r="H638" s="135" t="str">
        <f t="shared" si="380"/>
        <v>P, S, T &amp; D Plant - Commodity</v>
      </c>
      <c r="I638" s="42">
        <f>'DepExp. Class.'!L$110</f>
        <v>0</v>
      </c>
      <c r="J638" s="135">
        <f t="shared" si="381"/>
        <v>0</v>
      </c>
      <c r="K638" s="135">
        <f t="shared" si="382"/>
        <v>0</v>
      </c>
      <c r="L638" s="135">
        <f t="shared" si="383"/>
        <v>0</v>
      </c>
      <c r="M638" s="135">
        <f t="shared" si="384"/>
        <v>0</v>
      </c>
      <c r="N638" s="135">
        <f t="shared" si="385"/>
        <v>0</v>
      </c>
      <c r="O638" s="135">
        <f t="shared" si="386"/>
        <v>0</v>
      </c>
      <c r="P638" s="135">
        <f t="shared" si="387"/>
        <v>0</v>
      </c>
      <c r="Q638" s="135">
        <f t="shared" si="388"/>
        <v>0</v>
      </c>
      <c r="R638" s="135">
        <f t="shared" si="389"/>
        <v>0</v>
      </c>
      <c r="S638" s="135">
        <f t="shared" si="390"/>
        <v>0</v>
      </c>
      <c r="T638" s="135">
        <f t="shared" si="391"/>
        <v>0</v>
      </c>
      <c r="U638" s="135">
        <f t="shared" si="392"/>
        <v>0</v>
      </c>
      <c r="V638" s="135">
        <f t="shared" si="393"/>
        <v>0</v>
      </c>
      <c r="W638" s="135">
        <f t="shared" si="394"/>
        <v>0</v>
      </c>
      <c r="X638" s="135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 x14ac:dyDescent="0.2">
      <c r="A639" s="44">
        <f t="shared" si="378"/>
        <v>616</v>
      </c>
      <c r="B639" s="44"/>
      <c r="C639" s="136">
        <v>39603</v>
      </c>
      <c r="E639" s="137" t="s">
        <v>304</v>
      </c>
      <c r="G639" s="43">
        <v>6.6</v>
      </c>
      <c r="H639" s="135" t="str">
        <f t="shared" si="380"/>
        <v>P, S, T &amp; D Plant - Commodity</v>
      </c>
      <c r="I639" s="42">
        <f>'DepExp. Class.'!L$111</f>
        <v>0</v>
      </c>
      <c r="J639" s="135">
        <f t="shared" si="381"/>
        <v>0</v>
      </c>
      <c r="K639" s="135">
        <f t="shared" si="382"/>
        <v>0</v>
      </c>
      <c r="L639" s="135">
        <f t="shared" si="383"/>
        <v>0</v>
      </c>
      <c r="M639" s="135">
        <f t="shared" si="384"/>
        <v>0</v>
      </c>
      <c r="N639" s="135">
        <f t="shared" si="385"/>
        <v>0</v>
      </c>
      <c r="O639" s="135">
        <f t="shared" si="386"/>
        <v>0</v>
      </c>
      <c r="P639" s="135">
        <f t="shared" si="387"/>
        <v>0</v>
      </c>
      <c r="Q639" s="135">
        <f t="shared" si="388"/>
        <v>0</v>
      </c>
      <c r="R639" s="135">
        <f t="shared" si="389"/>
        <v>0</v>
      </c>
      <c r="S639" s="135">
        <f t="shared" si="390"/>
        <v>0</v>
      </c>
      <c r="T639" s="135">
        <f t="shared" si="391"/>
        <v>0</v>
      </c>
      <c r="U639" s="135">
        <f t="shared" si="392"/>
        <v>0</v>
      </c>
      <c r="V639" s="135">
        <f t="shared" si="393"/>
        <v>0</v>
      </c>
      <c r="W639" s="135">
        <f t="shared" si="394"/>
        <v>0</v>
      </c>
      <c r="X639" s="135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 x14ac:dyDescent="0.2">
      <c r="A640" s="44">
        <f t="shared" si="378"/>
        <v>617</v>
      </c>
      <c r="B640" s="44"/>
      <c r="C640" s="136">
        <v>39604</v>
      </c>
      <c r="E640" s="140" t="s">
        <v>305</v>
      </c>
      <c r="G640" s="43">
        <v>6.6</v>
      </c>
      <c r="H640" s="135" t="str">
        <f t="shared" si="380"/>
        <v>P, S, T &amp; D Plant - Commodity</v>
      </c>
      <c r="I640" s="42">
        <f>'DepExp. Class.'!L$112</f>
        <v>0</v>
      </c>
      <c r="J640" s="135">
        <f t="shared" si="381"/>
        <v>0</v>
      </c>
      <c r="K640" s="135">
        <f t="shared" si="382"/>
        <v>0</v>
      </c>
      <c r="L640" s="135">
        <f t="shared" si="383"/>
        <v>0</v>
      </c>
      <c r="M640" s="135">
        <f t="shared" si="384"/>
        <v>0</v>
      </c>
      <c r="N640" s="135">
        <f t="shared" si="385"/>
        <v>0</v>
      </c>
      <c r="O640" s="135">
        <f t="shared" si="386"/>
        <v>0</v>
      </c>
      <c r="P640" s="135">
        <f t="shared" si="387"/>
        <v>0</v>
      </c>
      <c r="Q640" s="135">
        <f t="shared" si="388"/>
        <v>0</v>
      </c>
      <c r="R640" s="135">
        <f t="shared" si="389"/>
        <v>0</v>
      </c>
      <c r="S640" s="135">
        <f t="shared" si="390"/>
        <v>0</v>
      </c>
      <c r="T640" s="135">
        <f t="shared" si="391"/>
        <v>0</v>
      </c>
      <c r="U640" s="135">
        <f t="shared" si="392"/>
        <v>0</v>
      </c>
      <c r="V640" s="135">
        <f t="shared" si="393"/>
        <v>0</v>
      </c>
      <c r="W640" s="135">
        <f t="shared" si="394"/>
        <v>0</v>
      </c>
      <c r="X640" s="135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 x14ac:dyDescent="0.2">
      <c r="A641" s="44">
        <f t="shared" si="378"/>
        <v>618</v>
      </c>
      <c r="B641" s="44"/>
      <c r="C641" s="136">
        <v>39605</v>
      </c>
      <c r="E641" s="137" t="s">
        <v>306</v>
      </c>
      <c r="G641" s="43">
        <v>6.6</v>
      </c>
      <c r="H641" s="135" t="str">
        <f t="shared" si="380"/>
        <v>P, S, T &amp; D Plant - Commodity</v>
      </c>
      <c r="I641" s="42">
        <f>'DepExp. Class.'!L$113</f>
        <v>385.12418385492452</v>
      </c>
      <c r="J641" s="135">
        <f t="shared" si="381"/>
        <v>145.81922813430546</v>
      </c>
      <c r="K641" s="135">
        <f t="shared" si="382"/>
        <v>90.229677188150887</v>
      </c>
      <c r="L641" s="135">
        <f t="shared" si="383"/>
        <v>4.9342151658006168</v>
      </c>
      <c r="M641" s="135">
        <f t="shared" si="384"/>
        <v>70.797491433361856</v>
      </c>
      <c r="N641" s="135">
        <f t="shared" si="385"/>
        <v>73.343571933305668</v>
      </c>
      <c r="O641" s="135">
        <f t="shared" si="386"/>
        <v>0</v>
      </c>
      <c r="P641" s="135">
        <f t="shared" si="387"/>
        <v>0</v>
      </c>
      <c r="Q641" s="135">
        <f t="shared" si="388"/>
        <v>0</v>
      </c>
      <c r="R641" s="135">
        <f t="shared" si="389"/>
        <v>0</v>
      </c>
      <c r="S641" s="135">
        <f t="shared" si="390"/>
        <v>0</v>
      </c>
      <c r="T641" s="135">
        <f t="shared" si="391"/>
        <v>0</v>
      </c>
      <c r="U641" s="135">
        <f t="shared" si="392"/>
        <v>0</v>
      </c>
      <c r="V641" s="135">
        <f t="shared" si="393"/>
        <v>0</v>
      </c>
      <c r="W641" s="135">
        <f t="shared" si="394"/>
        <v>0</v>
      </c>
      <c r="X641" s="135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 x14ac:dyDescent="0.2">
      <c r="A642" s="44">
        <f t="shared" si="378"/>
        <v>619</v>
      </c>
      <c r="B642" s="44"/>
      <c r="C642" s="136">
        <v>39700</v>
      </c>
      <c r="E642" s="137" t="s">
        <v>307</v>
      </c>
      <c r="G642" s="43">
        <v>6.6</v>
      </c>
      <c r="H642" s="135" t="str">
        <f t="shared" si="380"/>
        <v>P, S, T &amp; D Plant - Commodity</v>
      </c>
      <c r="I642" s="42">
        <f>'DepExp. Class.'!L$114</f>
        <v>0</v>
      </c>
      <c r="J642" s="135">
        <f t="shared" si="381"/>
        <v>0</v>
      </c>
      <c r="K642" s="135">
        <f t="shared" si="382"/>
        <v>0</v>
      </c>
      <c r="L642" s="135">
        <f t="shared" si="383"/>
        <v>0</v>
      </c>
      <c r="M642" s="135">
        <f t="shared" si="384"/>
        <v>0</v>
      </c>
      <c r="N642" s="135">
        <f t="shared" si="385"/>
        <v>0</v>
      </c>
      <c r="O642" s="135">
        <f t="shared" si="386"/>
        <v>0</v>
      </c>
      <c r="P642" s="135">
        <f t="shared" si="387"/>
        <v>0</v>
      </c>
      <c r="Q642" s="135">
        <f t="shared" si="388"/>
        <v>0</v>
      </c>
      <c r="R642" s="135">
        <f t="shared" si="389"/>
        <v>0</v>
      </c>
      <c r="S642" s="135">
        <f t="shared" si="390"/>
        <v>0</v>
      </c>
      <c r="T642" s="135">
        <f t="shared" si="391"/>
        <v>0</v>
      </c>
      <c r="U642" s="135">
        <f t="shared" si="392"/>
        <v>0</v>
      </c>
      <c r="V642" s="135">
        <f t="shared" si="393"/>
        <v>0</v>
      </c>
      <c r="W642" s="135">
        <f t="shared" si="394"/>
        <v>0</v>
      </c>
      <c r="X642" s="135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 x14ac:dyDescent="0.2">
      <c r="A643" s="44">
        <f t="shared" si="378"/>
        <v>620</v>
      </c>
      <c r="B643" s="44"/>
      <c r="C643" s="136">
        <v>39701</v>
      </c>
      <c r="E643" s="137" t="s">
        <v>308</v>
      </c>
      <c r="G643" s="43">
        <v>6.6</v>
      </c>
      <c r="H643" s="135" t="str">
        <f t="shared" si="380"/>
        <v>P, S, T &amp; D Plant - Commodity</v>
      </c>
      <c r="I643" s="42">
        <f>'DepExp. Class.'!L$115</f>
        <v>0</v>
      </c>
      <c r="J643" s="135">
        <f t="shared" si="381"/>
        <v>0</v>
      </c>
      <c r="K643" s="135">
        <f t="shared" si="382"/>
        <v>0</v>
      </c>
      <c r="L643" s="135">
        <f t="shared" si="383"/>
        <v>0</v>
      </c>
      <c r="M643" s="135">
        <f t="shared" si="384"/>
        <v>0</v>
      </c>
      <c r="N643" s="135">
        <f t="shared" si="385"/>
        <v>0</v>
      </c>
      <c r="O643" s="135">
        <f t="shared" si="386"/>
        <v>0</v>
      </c>
      <c r="P643" s="135">
        <f t="shared" si="387"/>
        <v>0</v>
      </c>
      <c r="Q643" s="135">
        <f t="shared" si="388"/>
        <v>0</v>
      </c>
      <c r="R643" s="135">
        <f t="shared" si="389"/>
        <v>0</v>
      </c>
      <c r="S643" s="135">
        <f t="shared" si="390"/>
        <v>0</v>
      </c>
      <c r="T643" s="135">
        <f t="shared" si="391"/>
        <v>0</v>
      </c>
      <c r="U643" s="135">
        <f t="shared" si="392"/>
        <v>0</v>
      </c>
      <c r="V643" s="135">
        <f t="shared" si="393"/>
        <v>0</v>
      </c>
      <c r="W643" s="135">
        <f t="shared" si="394"/>
        <v>0</v>
      </c>
      <c r="X643" s="135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 x14ac:dyDescent="0.2">
      <c r="A644" s="44">
        <f t="shared" si="378"/>
        <v>621</v>
      </c>
      <c r="B644" s="44"/>
      <c r="C644" s="136">
        <v>39702</v>
      </c>
      <c r="E644" s="137" t="s">
        <v>309</v>
      </c>
      <c r="G644" s="43">
        <v>6.6</v>
      </c>
      <c r="H644" s="135" t="str">
        <f t="shared" si="380"/>
        <v>P, S, T &amp; D Plant - Commodity</v>
      </c>
      <c r="I644" s="42">
        <f>'DepExp. Class.'!L$116</f>
        <v>0</v>
      </c>
      <c r="J644" s="135">
        <f t="shared" si="381"/>
        <v>0</v>
      </c>
      <c r="K644" s="135">
        <f t="shared" si="382"/>
        <v>0</v>
      </c>
      <c r="L644" s="135">
        <f t="shared" si="383"/>
        <v>0</v>
      </c>
      <c r="M644" s="135">
        <f t="shared" si="384"/>
        <v>0</v>
      </c>
      <c r="N644" s="135">
        <f t="shared" si="385"/>
        <v>0</v>
      </c>
      <c r="O644" s="135">
        <f t="shared" si="386"/>
        <v>0</v>
      </c>
      <c r="P644" s="135">
        <f t="shared" si="387"/>
        <v>0</v>
      </c>
      <c r="Q644" s="135">
        <f t="shared" si="388"/>
        <v>0</v>
      </c>
      <c r="R644" s="135">
        <f t="shared" si="389"/>
        <v>0</v>
      </c>
      <c r="S644" s="135">
        <f t="shared" si="390"/>
        <v>0</v>
      </c>
      <c r="T644" s="135">
        <f t="shared" si="391"/>
        <v>0</v>
      </c>
      <c r="U644" s="135">
        <f t="shared" si="392"/>
        <v>0</v>
      </c>
      <c r="V644" s="135">
        <f t="shared" si="393"/>
        <v>0</v>
      </c>
      <c r="W644" s="135">
        <f t="shared" si="394"/>
        <v>0</v>
      </c>
      <c r="X644" s="135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 x14ac:dyDescent="0.2">
      <c r="A645" s="44">
        <f t="shared" si="378"/>
        <v>622</v>
      </c>
      <c r="B645" s="44"/>
      <c r="C645" s="136">
        <v>39705</v>
      </c>
      <c r="E645" s="137" t="s">
        <v>310</v>
      </c>
      <c r="G645" s="43">
        <v>6.6</v>
      </c>
      <c r="H645" s="135" t="str">
        <f t="shared" si="380"/>
        <v>P, S, T &amp; D Plant - Commodity</v>
      </c>
      <c r="I645" s="42">
        <f>'DepExp. Class.'!L$117</f>
        <v>2143.1268963912739</v>
      </c>
      <c r="J645" s="135">
        <f t="shared" si="381"/>
        <v>811.45023586305547</v>
      </c>
      <c r="K645" s="135">
        <f t="shared" si="382"/>
        <v>502.10725823302698</v>
      </c>
      <c r="L645" s="135">
        <f t="shared" si="383"/>
        <v>27.457764735938994</v>
      </c>
      <c r="M645" s="135">
        <f t="shared" si="384"/>
        <v>393.97164459821153</v>
      </c>
      <c r="N645" s="135">
        <f t="shared" si="385"/>
        <v>408.13999296104089</v>
      </c>
      <c r="O645" s="135">
        <f t="shared" si="386"/>
        <v>0</v>
      </c>
      <c r="P645" s="135">
        <f t="shared" si="387"/>
        <v>0</v>
      </c>
      <c r="Q645" s="135">
        <f t="shared" si="388"/>
        <v>0</v>
      </c>
      <c r="R645" s="135">
        <f t="shared" si="389"/>
        <v>0</v>
      </c>
      <c r="S645" s="135">
        <f t="shared" si="390"/>
        <v>0</v>
      </c>
      <c r="T645" s="135">
        <f t="shared" si="391"/>
        <v>0</v>
      </c>
      <c r="U645" s="135">
        <f t="shared" si="392"/>
        <v>0</v>
      </c>
      <c r="V645" s="135">
        <f t="shared" si="393"/>
        <v>0</v>
      </c>
      <c r="W645" s="135">
        <f t="shared" si="394"/>
        <v>0</v>
      </c>
      <c r="X645" s="135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 x14ac:dyDescent="0.2">
      <c r="A646" s="44">
        <f t="shared" si="378"/>
        <v>623</v>
      </c>
      <c r="B646" s="44"/>
      <c r="C646" s="136">
        <v>39800</v>
      </c>
      <c r="E646" s="137" t="s">
        <v>311</v>
      </c>
      <c r="G646" s="43">
        <v>6.6</v>
      </c>
      <c r="H646" s="135" t="str">
        <f t="shared" si="380"/>
        <v>P, S, T &amp; D Plant - Commodity</v>
      </c>
      <c r="I646" s="42">
        <f>'DepExp. Class.'!L$118</f>
        <v>0</v>
      </c>
      <c r="J646" s="135">
        <f t="shared" si="381"/>
        <v>0</v>
      </c>
      <c r="K646" s="135">
        <f t="shared" si="382"/>
        <v>0</v>
      </c>
      <c r="L646" s="135">
        <f t="shared" si="383"/>
        <v>0</v>
      </c>
      <c r="M646" s="135">
        <f t="shared" si="384"/>
        <v>0</v>
      </c>
      <c r="N646" s="135">
        <f t="shared" si="385"/>
        <v>0</v>
      </c>
      <c r="O646" s="135">
        <f t="shared" si="386"/>
        <v>0</v>
      </c>
      <c r="P646" s="135">
        <f t="shared" si="387"/>
        <v>0</v>
      </c>
      <c r="Q646" s="135">
        <f t="shared" si="388"/>
        <v>0</v>
      </c>
      <c r="R646" s="135">
        <f t="shared" si="389"/>
        <v>0</v>
      </c>
      <c r="S646" s="135">
        <f t="shared" si="390"/>
        <v>0</v>
      </c>
      <c r="T646" s="135">
        <f t="shared" si="391"/>
        <v>0</v>
      </c>
      <c r="U646" s="135">
        <f t="shared" si="392"/>
        <v>0</v>
      </c>
      <c r="V646" s="135">
        <f t="shared" si="393"/>
        <v>0</v>
      </c>
      <c r="W646" s="135">
        <f t="shared" si="394"/>
        <v>0</v>
      </c>
      <c r="X646" s="135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 x14ac:dyDescent="0.2">
      <c r="A647" s="44">
        <f t="shared" si="378"/>
        <v>624</v>
      </c>
      <c r="B647" s="44"/>
      <c r="C647" s="136">
        <v>39900</v>
      </c>
      <c r="E647" s="137" t="s">
        <v>312</v>
      </c>
      <c r="G647" s="43">
        <v>6.6</v>
      </c>
      <c r="H647" s="135" t="str">
        <f t="shared" si="380"/>
        <v>P, S, T &amp; D Plant - Commodity</v>
      </c>
      <c r="I647" s="42">
        <f>'DepExp. Class.'!L$119</f>
        <v>22.647296931861046</v>
      </c>
      <c r="J647" s="135">
        <f t="shared" si="381"/>
        <v>8.5749259495384322</v>
      </c>
      <c r="K647" s="135">
        <f t="shared" si="382"/>
        <v>5.3059724032178375</v>
      </c>
      <c r="L647" s="135">
        <f t="shared" si="383"/>
        <v>0.29015741070073459</v>
      </c>
      <c r="M647" s="135">
        <f t="shared" si="384"/>
        <v>4.1632592232281667</v>
      </c>
      <c r="N647" s="135">
        <f t="shared" si="385"/>
        <v>4.3129819451758742</v>
      </c>
      <c r="O647" s="135">
        <f t="shared" si="386"/>
        <v>0</v>
      </c>
      <c r="P647" s="135">
        <f t="shared" si="387"/>
        <v>0</v>
      </c>
      <c r="Q647" s="135">
        <f t="shared" si="388"/>
        <v>0</v>
      </c>
      <c r="R647" s="135">
        <f t="shared" si="389"/>
        <v>0</v>
      </c>
      <c r="S647" s="135">
        <f t="shared" si="390"/>
        <v>0</v>
      </c>
      <c r="T647" s="135">
        <f t="shared" si="391"/>
        <v>0</v>
      </c>
      <c r="U647" s="135">
        <f t="shared" si="392"/>
        <v>0</v>
      </c>
      <c r="V647" s="135">
        <f t="shared" si="393"/>
        <v>0</v>
      </c>
      <c r="W647" s="135">
        <f t="shared" si="394"/>
        <v>0</v>
      </c>
      <c r="X647" s="135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 x14ac:dyDescent="0.2">
      <c r="A648" s="44">
        <f t="shared" si="378"/>
        <v>625</v>
      </c>
      <c r="B648" s="44"/>
      <c r="C648" s="136">
        <v>39901</v>
      </c>
      <c r="E648" s="137" t="s">
        <v>313</v>
      </c>
      <c r="G648" s="43">
        <v>6.6</v>
      </c>
      <c r="H648" s="135" t="str">
        <f t="shared" si="380"/>
        <v>P, S, T &amp; D Plant - Commodity</v>
      </c>
      <c r="I648" s="42">
        <f>'DepExp. Class.'!L$120</f>
        <v>0</v>
      </c>
      <c r="J648" s="135">
        <f t="shared" si="381"/>
        <v>0</v>
      </c>
      <c r="K648" s="135">
        <f t="shared" si="382"/>
        <v>0</v>
      </c>
      <c r="L648" s="135">
        <f t="shared" si="383"/>
        <v>0</v>
      </c>
      <c r="M648" s="135">
        <f t="shared" si="384"/>
        <v>0</v>
      </c>
      <c r="N648" s="135">
        <f t="shared" si="385"/>
        <v>0</v>
      </c>
      <c r="O648" s="135">
        <f t="shared" si="386"/>
        <v>0</v>
      </c>
      <c r="P648" s="135">
        <f t="shared" si="387"/>
        <v>0</v>
      </c>
      <c r="Q648" s="135">
        <f t="shared" si="388"/>
        <v>0</v>
      </c>
      <c r="R648" s="135">
        <f t="shared" si="389"/>
        <v>0</v>
      </c>
      <c r="S648" s="135">
        <f t="shared" si="390"/>
        <v>0</v>
      </c>
      <c r="T648" s="135">
        <f t="shared" si="391"/>
        <v>0</v>
      </c>
      <c r="U648" s="135">
        <f t="shared" si="392"/>
        <v>0</v>
      </c>
      <c r="V648" s="135">
        <f t="shared" si="393"/>
        <v>0</v>
      </c>
      <c r="W648" s="135">
        <f t="shared" si="394"/>
        <v>0</v>
      </c>
      <c r="X648" s="135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 x14ac:dyDescent="0.2">
      <c r="A649" s="44">
        <f t="shared" si="378"/>
        <v>626</v>
      </c>
      <c r="B649" s="44"/>
      <c r="C649" s="136">
        <v>39902</v>
      </c>
      <c r="E649" s="137" t="s">
        <v>314</v>
      </c>
      <c r="G649" s="43">
        <v>6.6</v>
      </c>
      <c r="H649" s="135" t="str">
        <f t="shared" si="380"/>
        <v>P, S, T &amp; D Plant - Commodity</v>
      </c>
      <c r="I649" s="42">
        <f>'DepExp. Class.'!L$121</f>
        <v>148.24224262871715</v>
      </c>
      <c r="J649" s="135">
        <f t="shared" si="381"/>
        <v>56.128828838131042</v>
      </c>
      <c r="K649" s="135">
        <f t="shared" si="382"/>
        <v>34.731263989060068</v>
      </c>
      <c r="L649" s="135">
        <f t="shared" si="383"/>
        <v>1.8992811992986918</v>
      </c>
      <c r="M649" s="135">
        <f t="shared" si="384"/>
        <v>27.251414848885378</v>
      </c>
      <c r="N649" s="135">
        <f t="shared" si="385"/>
        <v>28.23145375334196</v>
      </c>
      <c r="O649" s="135">
        <f t="shared" si="386"/>
        <v>0</v>
      </c>
      <c r="P649" s="135">
        <f t="shared" si="387"/>
        <v>0</v>
      </c>
      <c r="Q649" s="135">
        <f t="shared" si="388"/>
        <v>0</v>
      </c>
      <c r="R649" s="135">
        <f t="shared" si="389"/>
        <v>0</v>
      </c>
      <c r="S649" s="135">
        <f t="shared" si="390"/>
        <v>0</v>
      </c>
      <c r="T649" s="135">
        <f t="shared" si="391"/>
        <v>0</v>
      </c>
      <c r="U649" s="135">
        <f t="shared" si="392"/>
        <v>0</v>
      </c>
      <c r="V649" s="135">
        <f t="shared" si="393"/>
        <v>0</v>
      </c>
      <c r="W649" s="135">
        <f t="shared" si="394"/>
        <v>0</v>
      </c>
      <c r="X649" s="135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 x14ac:dyDescent="0.2">
      <c r="A650" s="44">
        <f t="shared" si="378"/>
        <v>627</v>
      </c>
      <c r="B650" s="44"/>
      <c r="C650" s="136">
        <v>39903</v>
      </c>
      <c r="E650" s="137" t="s">
        <v>315</v>
      </c>
      <c r="G650" s="43">
        <v>6.6</v>
      </c>
      <c r="H650" s="135" t="str">
        <f t="shared" si="380"/>
        <v>P, S, T &amp; D Plant - Commodity</v>
      </c>
      <c r="I650" s="42">
        <f>'DepExp. Class.'!L$122</f>
        <v>0</v>
      </c>
      <c r="J650" s="135">
        <f t="shared" si="381"/>
        <v>0</v>
      </c>
      <c r="K650" s="135">
        <f t="shared" si="382"/>
        <v>0</v>
      </c>
      <c r="L650" s="135">
        <f t="shared" si="383"/>
        <v>0</v>
      </c>
      <c r="M650" s="135">
        <f t="shared" si="384"/>
        <v>0</v>
      </c>
      <c r="N650" s="135">
        <f t="shared" si="385"/>
        <v>0</v>
      </c>
      <c r="O650" s="135">
        <f t="shared" si="386"/>
        <v>0</v>
      </c>
      <c r="P650" s="135">
        <f t="shared" si="387"/>
        <v>0</v>
      </c>
      <c r="Q650" s="135">
        <f t="shared" si="388"/>
        <v>0</v>
      </c>
      <c r="R650" s="135">
        <f t="shared" si="389"/>
        <v>0</v>
      </c>
      <c r="S650" s="135">
        <f t="shared" si="390"/>
        <v>0</v>
      </c>
      <c r="T650" s="135">
        <f t="shared" si="391"/>
        <v>0</v>
      </c>
      <c r="U650" s="135">
        <f t="shared" si="392"/>
        <v>0</v>
      </c>
      <c r="V650" s="135">
        <f t="shared" si="393"/>
        <v>0</v>
      </c>
      <c r="W650" s="135">
        <f t="shared" si="394"/>
        <v>0</v>
      </c>
      <c r="X650" s="135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 x14ac:dyDescent="0.2">
      <c r="A651" s="44">
        <f t="shared" si="378"/>
        <v>628</v>
      </c>
      <c r="B651" s="44"/>
      <c r="C651" s="136">
        <v>39904</v>
      </c>
      <c r="E651" s="137" t="s">
        <v>316</v>
      </c>
      <c r="G651" s="43">
        <v>6.6</v>
      </c>
      <c r="H651" s="135" t="str">
        <f t="shared" si="380"/>
        <v>P, S, T &amp; D Plant - Commodity</v>
      </c>
      <c r="I651" s="42">
        <f>'DepExp. Class.'!L$123</f>
        <v>0</v>
      </c>
      <c r="J651" s="135">
        <f t="shared" si="381"/>
        <v>0</v>
      </c>
      <c r="K651" s="135">
        <f t="shared" si="382"/>
        <v>0</v>
      </c>
      <c r="L651" s="135">
        <f t="shared" si="383"/>
        <v>0</v>
      </c>
      <c r="M651" s="135">
        <f t="shared" si="384"/>
        <v>0</v>
      </c>
      <c r="N651" s="135">
        <f t="shared" si="385"/>
        <v>0</v>
      </c>
      <c r="O651" s="135">
        <f t="shared" si="386"/>
        <v>0</v>
      </c>
      <c r="P651" s="135">
        <f t="shared" si="387"/>
        <v>0</v>
      </c>
      <c r="Q651" s="135">
        <f t="shared" si="388"/>
        <v>0</v>
      </c>
      <c r="R651" s="135">
        <f t="shared" si="389"/>
        <v>0</v>
      </c>
      <c r="S651" s="135">
        <f t="shared" si="390"/>
        <v>0</v>
      </c>
      <c r="T651" s="135">
        <f t="shared" si="391"/>
        <v>0</v>
      </c>
      <c r="U651" s="135">
        <f t="shared" si="392"/>
        <v>0</v>
      </c>
      <c r="V651" s="135">
        <f t="shared" si="393"/>
        <v>0</v>
      </c>
      <c r="W651" s="135">
        <f t="shared" si="394"/>
        <v>0</v>
      </c>
      <c r="X651" s="135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 x14ac:dyDescent="0.2">
      <c r="A652" s="44">
        <f t="shared" si="378"/>
        <v>629</v>
      </c>
      <c r="B652" s="44"/>
      <c r="C652" s="136">
        <v>39905</v>
      </c>
      <c r="E652" s="137" t="s">
        <v>317</v>
      </c>
      <c r="G652" s="43">
        <v>6.6</v>
      </c>
      <c r="H652" s="135" t="str">
        <f t="shared" si="380"/>
        <v>P, S, T &amp; D Plant - Commodity</v>
      </c>
      <c r="I652" s="42">
        <f>'DepExp. Class.'!L$124</f>
        <v>984.07571671587516</v>
      </c>
      <c r="J652" s="135">
        <f t="shared" si="381"/>
        <v>372.59971576149434</v>
      </c>
      <c r="K652" s="135">
        <f t="shared" si="382"/>
        <v>230.55637108839605</v>
      </c>
      <c r="L652" s="135">
        <f t="shared" si="383"/>
        <v>12.607988615808903</v>
      </c>
      <c r="M652" s="135">
        <f t="shared" si="384"/>
        <v>180.90292701591594</v>
      </c>
      <c r="N652" s="135">
        <f t="shared" si="385"/>
        <v>187.40871423425989</v>
      </c>
      <c r="O652" s="135">
        <f t="shared" si="386"/>
        <v>0</v>
      </c>
      <c r="P652" s="135">
        <f t="shared" si="387"/>
        <v>0</v>
      </c>
      <c r="Q652" s="135">
        <f t="shared" si="388"/>
        <v>0</v>
      </c>
      <c r="R652" s="135">
        <f t="shared" si="389"/>
        <v>0</v>
      </c>
      <c r="S652" s="135">
        <f t="shared" si="390"/>
        <v>0</v>
      </c>
      <c r="T652" s="135">
        <f t="shared" si="391"/>
        <v>0</v>
      </c>
      <c r="U652" s="135">
        <f t="shared" si="392"/>
        <v>0</v>
      </c>
      <c r="V652" s="135">
        <f t="shared" si="393"/>
        <v>0</v>
      </c>
      <c r="W652" s="135">
        <f t="shared" si="394"/>
        <v>0</v>
      </c>
      <c r="X652" s="135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 x14ac:dyDescent="0.2">
      <c r="A653" s="44">
        <f t="shared" si="378"/>
        <v>630</v>
      </c>
      <c r="B653" s="44"/>
      <c r="C653" s="136">
        <v>39906</v>
      </c>
      <c r="E653" s="137" t="s">
        <v>318</v>
      </c>
      <c r="G653" s="43">
        <v>6.6</v>
      </c>
      <c r="H653" s="135" t="str">
        <f t="shared" si="380"/>
        <v>P, S, T &amp; D Plant - Commodity</v>
      </c>
      <c r="I653" s="42">
        <f>'DepExp. Class.'!L$125</f>
        <v>0</v>
      </c>
      <c r="J653" s="135">
        <f t="shared" si="381"/>
        <v>0</v>
      </c>
      <c r="K653" s="135">
        <f t="shared" si="382"/>
        <v>0</v>
      </c>
      <c r="L653" s="135">
        <f t="shared" si="383"/>
        <v>0</v>
      </c>
      <c r="M653" s="135">
        <f t="shared" si="384"/>
        <v>0</v>
      </c>
      <c r="N653" s="135">
        <f t="shared" si="385"/>
        <v>0</v>
      </c>
      <c r="O653" s="135">
        <f t="shared" si="386"/>
        <v>0</v>
      </c>
      <c r="P653" s="135">
        <f t="shared" si="387"/>
        <v>0</v>
      </c>
      <c r="Q653" s="135">
        <f t="shared" si="388"/>
        <v>0</v>
      </c>
      <c r="R653" s="135">
        <f t="shared" si="389"/>
        <v>0</v>
      </c>
      <c r="S653" s="135">
        <f t="shared" si="390"/>
        <v>0</v>
      </c>
      <c r="T653" s="135">
        <f t="shared" si="391"/>
        <v>0</v>
      </c>
      <c r="U653" s="135">
        <f t="shared" si="392"/>
        <v>0</v>
      </c>
      <c r="V653" s="135">
        <f t="shared" si="393"/>
        <v>0</v>
      </c>
      <c r="W653" s="135">
        <f t="shared" si="394"/>
        <v>0</v>
      </c>
      <c r="X653" s="135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 x14ac:dyDescent="0.2">
      <c r="A654" s="44">
        <f t="shared" si="378"/>
        <v>631</v>
      </c>
      <c r="B654" s="44"/>
      <c r="C654" s="136">
        <v>39907</v>
      </c>
      <c r="E654" s="137" t="s">
        <v>319</v>
      </c>
      <c r="G654" s="43">
        <v>6.6</v>
      </c>
      <c r="H654" s="135" t="str">
        <f t="shared" si="380"/>
        <v>P, S, T &amp; D Plant - Commodity</v>
      </c>
      <c r="I654" s="42">
        <f>'DepExp. Class.'!L$126</f>
        <v>0</v>
      </c>
      <c r="J654" s="135">
        <f t="shared" si="381"/>
        <v>0</v>
      </c>
      <c r="K654" s="135">
        <f t="shared" si="382"/>
        <v>0</v>
      </c>
      <c r="L654" s="135">
        <f t="shared" si="383"/>
        <v>0</v>
      </c>
      <c r="M654" s="135">
        <f t="shared" si="384"/>
        <v>0</v>
      </c>
      <c r="N654" s="135">
        <f t="shared" si="385"/>
        <v>0</v>
      </c>
      <c r="O654" s="135">
        <f t="shared" si="386"/>
        <v>0</v>
      </c>
      <c r="P654" s="135">
        <f t="shared" si="387"/>
        <v>0</v>
      </c>
      <c r="Q654" s="135">
        <f t="shared" si="388"/>
        <v>0</v>
      </c>
      <c r="R654" s="135">
        <f t="shared" si="389"/>
        <v>0</v>
      </c>
      <c r="S654" s="135">
        <f t="shared" si="390"/>
        <v>0</v>
      </c>
      <c r="T654" s="135">
        <f t="shared" si="391"/>
        <v>0</v>
      </c>
      <c r="U654" s="135">
        <f t="shared" si="392"/>
        <v>0</v>
      </c>
      <c r="V654" s="135">
        <f t="shared" si="393"/>
        <v>0</v>
      </c>
      <c r="W654" s="135">
        <f t="shared" si="394"/>
        <v>0</v>
      </c>
      <c r="X654" s="135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 x14ac:dyDescent="0.2">
      <c r="A655" s="44">
        <f t="shared" si="378"/>
        <v>632</v>
      </c>
      <c r="B655" s="44"/>
      <c r="C655" s="136">
        <v>39908</v>
      </c>
      <c r="E655" s="137" t="s">
        <v>320</v>
      </c>
      <c r="G655" s="43">
        <v>6.6</v>
      </c>
      <c r="H655" s="135" t="str">
        <f t="shared" si="380"/>
        <v>P, S, T &amp; D Plant - Commodity</v>
      </c>
      <c r="I655" s="42">
        <f>'DepExp. Class.'!L$127</f>
        <v>113.31690421292026</v>
      </c>
      <c r="J655" s="135">
        <f t="shared" si="381"/>
        <v>42.905078931946626</v>
      </c>
      <c r="K655" s="135">
        <f t="shared" si="382"/>
        <v>26.548703290323562</v>
      </c>
      <c r="L655" s="135">
        <f t="shared" si="383"/>
        <v>1.4518173896853752</v>
      </c>
      <c r="M655" s="135">
        <f t="shared" si="384"/>
        <v>20.831079666218489</v>
      </c>
      <c r="N655" s="135">
        <f t="shared" si="385"/>
        <v>21.580224934746205</v>
      </c>
      <c r="O655" s="135">
        <f t="shared" si="386"/>
        <v>0</v>
      </c>
      <c r="P655" s="135">
        <f t="shared" si="387"/>
        <v>0</v>
      </c>
      <c r="Q655" s="135">
        <f t="shared" si="388"/>
        <v>0</v>
      </c>
      <c r="R655" s="135">
        <f t="shared" si="389"/>
        <v>0</v>
      </c>
      <c r="S655" s="135">
        <f t="shared" si="390"/>
        <v>0</v>
      </c>
      <c r="T655" s="135">
        <f t="shared" si="391"/>
        <v>0</v>
      </c>
      <c r="U655" s="135">
        <f t="shared" si="392"/>
        <v>0</v>
      </c>
      <c r="V655" s="135">
        <f t="shared" si="393"/>
        <v>0</v>
      </c>
      <c r="W655" s="135">
        <f t="shared" si="394"/>
        <v>0</v>
      </c>
      <c r="X655" s="135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 x14ac:dyDescent="0.2">
      <c r="A656" s="44">
        <f t="shared" si="378"/>
        <v>633</v>
      </c>
      <c r="B656" s="44"/>
      <c r="C656" s="136">
        <v>40600</v>
      </c>
      <c r="E656" s="137" t="s">
        <v>550</v>
      </c>
      <c r="G656" s="43">
        <v>6.6</v>
      </c>
      <c r="H656" s="135" t="str">
        <f t="shared" si="380"/>
        <v>P, S, T &amp; D Plant - Commodity</v>
      </c>
      <c r="I656" s="42">
        <f>'DepExp. Class.'!L$128</f>
        <v>0</v>
      </c>
      <c r="J656" s="135">
        <f t="shared" si="381"/>
        <v>0</v>
      </c>
      <c r="K656" s="135">
        <f t="shared" si="382"/>
        <v>0</v>
      </c>
      <c r="L656" s="135">
        <f t="shared" si="383"/>
        <v>0</v>
      </c>
      <c r="M656" s="135">
        <f t="shared" si="384"/>
        <v>0</v>
      </c>
      <c r="N656" s="135">
        <f t="shared" si="385"/>
        <v>0</v>
      </c>
      <c r="O656" s="135">
        <f t="shared" si="386"/>
        <v>0</v>
      </c>
      <c r="P656" s="135">
        <f t="shared" si="387"/>
        <v>0</v>
      </c>
      <c r="Q656" s="135">
        <f t="shared" si="388"/>
        <v>0</v>
      </c>
      <c r="R656" s="135">
        <f t="shared" si="389"/>
        <v>0</v>
      </c>
      <c r="S656" s="135">
        <f t="shared" si="390"/>
        <v>0</v>
      </c>
      <c r="T656" s="135">
        <f t="shared" si="391"/>
        <v>0</v>
      </c>
      <c r="U656" s="135">
        <f t="shared" si="392"/>
        <v>0</v>
      </c>
      <c r="V656" s="135">
        <f t="shared" si="393"/>
        <v>0</v>
      </c>
      <c r="W656" s="135">
        <f t="shared" si="394"/>
        <v>0</v>
      </c>
      <c r="X656" s="135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 x14ac:dyDescent="0.2">
      <c r="A657" s="44">
        <f t="shared" si="378"/>
        <v>634</v>
      </c>
      <c r="B657" s="44"/>
      <c r="C657" s="146"/>
      <c r="E657" s="137"/>
      <c r="G657" s="43"/>
      <c r="H657" s="135"/>
      <c r="I657" s="42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 x14ac:dyDescent="0.2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 x14ac:dyDescent="0.2">
      <c r="A659" s="44">
        <f t="shared" si="378"/>
        <v>636</v>
      </c>
      <c r="B659" s="44"/>
      <c r="C659" s="44"/>
      <c r="D659" s="44" t="s">
        <v>149</v>
      </c>
      <c r="E659" s="44"/>
      <c r="G659" s="43"/>
      <c r="H659" s="135"/>
      <c r="I659" s="42">
        <f>'DepExp. Class.'!L$131</f>
        <v>9187.9641634655018</v>
      </c>
      <c r="J659" s="42">
        <f>SUM(J623:J657)</f>
        <v>3478.8307216430017</v>
      </c>
      <c r="K659" s="42">
        <f t="shared" ref="K659:X659" si="397">SUM(K623:K657)</f>
        <v>2152.6226480705341</v>
      </c>
      <c r="L659" s="42">
        <f t="shared" si="397"/>
        <v>117.7162952074747</v>
      </c>
      <c r="M659" s="42">
        <f t="shared" si="397"/>
        <v>1689.0261412355783</v>
      </c>
      <c r="N659" s="42">
        <f t="shared" si="397"/>
        <v>1749.7683573089114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 x14ac:dyDescent="0.2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1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 x14ac:dyDescent="0.2">
      <c r="A661" s="44">
        <f t="shared" si="378"/>
        <v>638</v>
      </c>
      <c r="B661" s="44"/>
      <c r="C661" s="44"/>
      <c r="D661" s="44" t="s">
        <v>356</v>
      </c>
      <c r="E661" s="44"/>
      <c r="G661" s="43"/>
      <c r="H661" s="44"/>
      <c r="I661" s="42">
        <f>'DepExp. Class.'!L$133</f>
        <v>132973.39855071672</v>
      </c>
      <c r="J661" s="42">
        <f>J659+J619+J593+J580+J558+J546</f>
        <v>50347.599948086056</v>
      </c>
      <c r="K661" s="42">
        <f t="shared" ref="K661:X661" si="398">K659+K619+K593+K580+K558+K546</f>
        <v>31153.968846480384</v>
      </c>
      <c r="L661" s="42">
        <f t="shared" si="398"/>
        <v>1703.6566055383187</v>
      </c>
      <c r="M661" s="42">
        <f t="shared" si="398"/>
        <v>24444.538773253666</v>
      </c>
      <c r="N661" s="42">
        <f t="shared" si="398"/>
        <v>25323.634377358267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 x14ac:dyDescent="0.2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1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 x14ac:dyDescent="0.2">
      <c r="A663" s="44">
        <f t="shared" si="378"/>
        <v>640</v>
      </c>
      <c r="B663" s="44"/>
      <c r="C663" s="44"/>
      <c r="D663" s="44" t="s">
        <v>347</v>
      </c>
      <c r="E663" s="44"/>
      <c r="G663" s="43"/>
      <c r="H663" s="135"/>
      <c r="I663" s="42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 x14ac:dyDescent="0.2">
      <c r="A664" s="44">
        <f t="shared" si="378"/>
        <v>641</v>
      </c>
      <c r="B664" s="44"/>
      <c r="C664" s="44"/>
      <c r="D664" s="44"/>
      <c r="E664" s="44"/>
      <c r="G664" s="43"/>
      <c r="H664" s="135"/>
      <c r="I664" s="42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 x14ac:dyDescent="0.2">
      <c r="A665" s="44">
        <f t="shared" si="378"/>
        <v>642</v>
      </c>
      <c r="B665" s="44"/>
      <c r="C665" s="44"/>
      <c r="D665" s="44" t="s">
        <v>322</v>
      </c>
      <c r="E665" s="44"/>
      <c r="G665" s="43"/>
      <c r="H665" s="135"/>
      <c r="I665" s="42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 x14ac:dyDescent="0.2">
      <c r="A666" s="44">
        <f t="shared" si="378"/>
        <v>643</v>
      </c>
      <c r="B666" s="44"/>
      <c r="C666" s="44"/>
      <c r="D666" s="44"/>
      <c r="E666" s="44"/>
      <c r="G666" s="43"/>
      <c r="H666" s="135"/>
      <c r="I666" s="42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 x14ac:dyDescent="0.2">
      <c r="A667" s="44">
        <f t="shared" si="378"/>
        <v>644</v>
      </c>
      <c r="B667" s="44"/>
      <c r="C667" s="136">
        <v>30100</v>
      </c>
      <c r="D667" s="44"/>
      <c r="E667" s="137" t="s">
        <v>323</v>
      </c>
      <c r="G667" s="43">
        <v>99</v>
      </c>
      <c r="H667" s="135" t="str">
        <f t="shared" ref="H667:H708" si="399">VLOOKUP($G667,alloc,3)</f>
        <v>-</v>
      </c>
      <c r="I667" s="42">
        <f>'DepExp. Class.'!L$139</f>
        <v>0</v>
      </c>
      <c r="J667" s="135">
        <f t="shared" ref="J667:J708" si="400">$I667*VLOOKUP($G667,alloc,6)</f>
        <v>0</v>
      </c>
      <c r="K667" s="135">
        <f t="shared" ref="K667:K708" si="401">$I667*VLOOKUP($G667,alloc,7)</f>
        <v>0</v>
      </c>
      <c r="L667" s="135">
        <f t="shared" ref="L667:L708" si="402">$I667*VLOOKUP($G667,alloc,8)</f>
        <v>0</v>
      </c>
      <c r="M667" s="135">
        <f t="shared" ref="M667:M708" si="403">$I667*VLOOKUP($G667,alloc,9)</f>
        <v>0</v>
      </c>
      <c r="N667" s="135">
        <f t="shared" ref="N667:N708" si="404">$I667*VLOOKUP($G667,alloc,10)</f>
        <v>0</v>
      </c>
      <c r="O667" s="135">
        <f t="shared" ref="O667:O708" si="405">$I667*VLOOKUP($G667,alloc,11)</f>
        <v>0</v>
      </c>
      <c r="P667" s="135">
        <f t="shared" ref="P667:P708" si="406">$I667*VLOOKUP($G667,alloc,12)</f>
        <v>0</v>
      </c>
      <c r="Q667" s="135">
        <f t="shared" ref="Q667:Q708" si="407">$I667*VLOOKUP($G667,alloc,13)</f>
        <v>0</v>
      </c>
      <c r="R667" s="135">
        <f t="shared" ref="R667:R708" si="408">$I667*VLOOKUP($G667,alloc,14)</f>
        <v>0</v>
      </c>
      <c r="S667" s="135">
        <f t="shared" ref="S667:S708" si="409">$I667*VLOOKUP($G667,alloc,15)</f>
        <v>0</v>
      </c>
      <c r="T667" s="135">
        <f t="shared" ref="T667:T708" si="410">$I667*VLOOKUP($G667,alloc,16)</f>
        <v>0</v>
      </c>
      <c r="U667" s="135">
        <f t="shared" ref="U667:U708" si="411">$I667*VLOOKUP($G667,alloc,17)</f>
        <v>0</v>
      </c>
      <c r="V667" s="135">
        <f t="shared" ref="V667:V708" si="412">$I667*VLOOKUP($G667,alloc,18)</f>
        <v>0</v>
      </c>
      <c r="W667" s="135">
        <f t="shared" ref="W667:W708" si="413">$I667*VLOOKUP($G667,alloc,19)</f>
        <v>0</v>
      </c>
      <c r="X667" s="135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 x14ac:dyDescent="0.2">
      <c r="A668" s="44">
        <f t="shared" si="378"/>
        <v>645</v>
      </c>
      <c r="B668" s="44"/>
      <c r="C668" s="136">
        <v>30200</v>
      </c>
      <c r="D668" s="44"/>
      <c r="E668" s="137" t="s">
        <v>185</v>
      </c>
      <c r="G668" s="43">
        <v>99</v>
      </c>
      <c r="H668" s="135" t="str">
        <f t="shared" si="399"/>
        <v>-</v>
      </c>
      <c r="I668" s="42">
        <f>'DepExp. Class.'!L$140</f>
        <v>0</v>
      </c>
      <c r="J668" s="135">
        <f t="shared" si="400"/>
        <v>0</v>
      </c>
      <c r="K668" s="135">
        <f t="shared" si="401"/>
        <v>0</v>
      </c>
      <c r="L668" s="135">
        <f t="shared" si="402"/>
        <v>0</v>
      </c>
      <c r="M668" s="135">
        <f t="shared" si="403"/>
        <v>0</v>
      </c>
      <c r="N668" s="135">
        <f t="shared" si="404"/>
        <v>0</v>
      </c>
      <c r="O668" s="135">
        <f t="shared" si="405"/>
        <v>0</v>
      </c>
      <c r="P668" s="135">
        <f t="shared" si="406"/>
        <v>0</v>
      </c>
      <c r="Q668" s="135">
        <f t="shared" si="407"/>
        <v>0</v>
      </c>
      <c r="R668" s="135">
        <f t="shared" si="408"/>
        <v>0</v>
      </c>
      <c r="S668" s="135">
        <f t="shared" si="409"/>
        <v>0</v>
      </c>
      <c r="T668" s="135">
        <f t="shared" si="410"/>
        <v>0</v>
      </c>
      <c r="U668" s="135">
        <f t="shared" si="411"/>
        <v>0</v>
      </c>
      <c r="V668" s="135">
        <f t="shared" si="412"/>
        <v>0</v>
      </c>
      <c r="W668" s="135">
        <f t="shared" si="413"/>
        <v>0</v>
      </c>
      <c r="X668" s="135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 x14ac:dyDescent="0.2">
      <c r="A669" s="44">
        <f t="shared" ref="A669:A732" si="415">A668+1</f>
        <v>646</v>
      </c>
      <c r="B669" s="44"/>
      <c r="C669" s="138">
        <v>30300</v>
      </c>
      <c r="D669" s="44"/>
      <c r="E669" s="137" t="s">
        <v>324</v>
      </c>
      <c r="G669" s="43">
        <v>99</v>
      </c>
      <c r="H669" s="135" t="str">
        <f t="shared" si="399"/>
        <v>-</v>
      </c>
      <c r="I669" s="42">
        <f>'DepExp. Class.'!L$141</f>
        <v>0</v>
      </c>
      <c r="J669" s="135">
        <f t="shared" si="400"/>
        <v>0</v>
      </c>
      <c r="K669" s="135">
        <f t="shared" si="401"/>
        <v>0</v>
      </c>
      <c r="L669" s="135">
        <f t="shared" si="402"/>
        <v>0</v>
      </c>
      <c r="M669" s="135">
        <f t="shared" si="403"/>
        <v>0</v>
      </c>
      <c r="N669" s="135">
        <f t="shared" si="404"/>
        <v>0</v>
      </c>
      <c r="O669" s="135">
        <f t="shared" si="405"/>
        <v>0</v>
      </c>
      <c r="P669" s="135">
        <f t="shared" si="406"/>
        <v>0</v>
      </c>
      <c r="Q669" s="135">
        <f t="shared" si="407"/>
        <v>0</v>
      </c>
      <c r="R669" s="135">
        <f t="shared" si="408"/>
        <v>0</v>
      </c>
      <c r="S669" s="135">
        <f t="shared" si="409"/>
        <v>0</v>
      </c>
      <c r="T669" s="135">
        <f t="shared" si="410"/>
        <v>0</v>
      </c>
      <c r="U669" s="135">
        <f t="shared" si="411"/>
        <v>0</v>
      </c>
      <c r="V669" s="135">
        <f t="shared" si="412"/>
        <v>0</v>
      </c>
      <c r="W669" s="135">
        <f t="shared" si="413"/>
        <v>0</v>
      </c>
      <c r="X669" s="135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 x14ac:dyDescent="0.2">
      <c r="A670" s="44">
        <f t="shared" si="415"/>
        <v>647</v>
      </c>
      <c r="B670" s="44"/>
      <c r="C670" s="44"/>
      <c r="D670" s="44"/>
      <c r="E670" s="44"/>
      <c r="G670" s="43"/>
      <c r="H670" s="135"/>
      <c r="I670" s="42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 x14ac:dyDescent="0.2">
      <c r="A671" s="44">
        <f t="shared" si="415"/>
        <v>648</v>
      </c>
      <c r="B671" s="44"/>
      <c r="C671" s="44"/>
      <c r="D671" s="44" t="s">
        <v>325</v>
      </c>
      <c r="E671" s="44"/>
      <c r="G671" s="43"/>
      <c r="H671" s="135"/>
      <c r="I671" s="42">
        <f>'DepExp. Class.'!L$143</f>
        <v>0</v>
      </c>
      <c r="J671" s="135">
        <f>SUM(J667:J669)</f>
        <v>0</v>
      </c>
      <c r="K671" s="135">
        <f t="shared" ref="K671:X671" si="416">SUM(K667:K669)</f>
        <v>0</v>
      </c>
      <c r="L671" s="135">
        <f t="shared" si="416"/>
        <v>0</v>
      </c>
      <c r="M671" s="135">
        <f t="shared" si="416"/>
        <v>0</v>
      </c>
      <c r="N671" s="135">
        <f t="shared" si="416"/>
        <v>0</v>
      </c>
      <c r="O671" s="135">
        <f t="shared" si="416"/>
        <v>0</v>
      </c>
      <c r="P671" s="135">
        <f t="shared" si="416"/>
        <v>0</v>
      </c>
      <c r="Q671" s="135">
        <f t="shared" si="416"/>
        <v>0</v>
      </c>
      <c r="R671" s="135">
        <f t="shared" si="416"/>
        <v>0</v>
      </c>
      <c r="S671" s="135">
        <f t="shared" si="416"/>
        <v>0</v>
      </c>
      <c r="T671" s="135">
        <f t="shared" si="416"/>
        <v>0</v>
      </c>
      <c r="U671" s="135">
        <f t="shared" si="416"/>
        <v>0</v>
      </c>
      <c r="V671" s="135">
        <f t="shared" si="416"/>
        <v>0</v>
      </c>
      <c r="W671" s="135">
        <f t="shared" si="416"/>
        <v>0</v>
      </c>
      <c r="X671" s="135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 x14ac:dyDescent="0.2">
      <c r="A672" s="44">
        <f t="shared" si="415"/>
        <v>649</v>
      </c>
      <c r="B672" s="44"/>
      <c r="C672" s="44"/>
      <c r="D672" s="44"/>
      <c r="E672" s="44"/>
      <c r="G672" s="43"/>
      <c r="H672" s="135"/>
      <c r="I672" s="42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 x14ac:dyDescent="0.2">
      <c r="A673" s="44">
        <f t="shared" si="415"/>
        <v>650</v>
      </c>
      <c r="B673" s="44"/>
      <c r="C673" s="44"/>
      <c r="D673" s="44" t="s">
        <v>148</v>
      </c>
      <c r="E673" s="44"/>
      <c r="G673" s="43"/>
      <c r="H673" s="135"/>
      <c r="I673" s="42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 x14ac:dyDescent="0.2">
      <c r="A674" s="44">
        <f t="shared" si="415"/>
        <v>651</v>
      </c>
      <c r="B674" s="44"/>
      <c r="C674" s="44"/>
      <c r="D674" s="44"/>
      <c r="E674" s="44"/>
      <c r="G674" s="43"/>
      <c r="H674" s="135"/>
      <c r="I674" s="42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 x14ac:dyDescent="0.2">
      <c r="A675" s="44">
        <f t="shared" si="415"/>
        <v>652</v>
      </c>
      <c r="B675" s="44"/>
      <c r="C675" s="141">
        <v>37400</v>
      </c>
      <c r="E675" s="137" t="s">
        <v>115</v>
      </c>
      <c r="G675" s="43">
        <v>6.6</v>
      </c>
      <c r="H675" s="135" t="str">
        <f t="shared" si="399"/>
        <v>P, S, T &amp; D Plant - Commodity</v>
      </c>
      <c r="I675" s="42">
        <f>'DepExp. Class.'!L$147</f>
        <v>0</v>
      </c>
      <c r="J675" s="135">
        <f t="shared" si="400"/>
        <v>0</v>
      </c>
      <c r="K675" s="135">
        <f t="shared" si="401"/>
        <v>0</v>
      </c>
      <c r="L675" s="135">
        <f t="shared" si="402"/>
        <v>0</v>
      </c>
      <c r="M675" s="135">
        <f t="shared" si="403"/>
        <v>0</v>
      </c>
      <c r="N675" s="135">
        <f t="shared" si="404"/>
        <v>0</v>
      </c>
      <c r="O675" s="135">
        <f t="shared" si="405"/>
        <v>0</v>
      </c>
      <c r="P675" s="135">
        <f t="shared" si="406"/>
        <v>0</v>
      </c>
      <c r="Q675" s="135">
        <f t="shared" si="407"/>
        <v>0</v>
      </c>
      <c r="R675" s="135">
        <f t="shared" si="408"/>
        <v>0</v>
      </c>
      <c r="S675" s="135">
        <f t="shared" si="409"/>
        <v>0</v>
      </c>
      <c r="T675" s="135">
        <f t="shared" si="410"/>
        <v>0</v>
      </c>
      <c r="U675" s="135">
        <f t="shared" si="411"/>
        <v>0</v>
      </c>
      <c r="V675" s="135">
        <f t="shared" si="412"/>
        <v>0</v>
      </c>
      <c r="W675" s="135">
        <f t="shared" si="413"/>
        <v>0</v>
      </c>
      <c r="X675" s="135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 x14ac:dyDescent="0.2">
      <c r="A676" s="44">
        <f t="shared" si="415"/>
        <v>653</v>
      </c>
      <c r="B676" s="44"/>
      <c r="C676" s="141">
        <v>39001</v>
      </c>
      <c r="E676" s="137" t="s">
        <v>291</v>
      </c>
      <c r="G676" s="43">
        <v>6.6</v>
      </c>
      <c r="H676" s="135" t="str">
        <f t="shared" si="399"/>
        <v>P, S, T &amp; D Plant - Commodity</v>
      </c>
      <c r="I676" s="42">
        <f>'DepExp. Class.'!L$148</f>
        <v>27.53069022936068</v>
      </c>
      <c r="J676" s="135">
        <f t="shared" si="400"/>
        <v>10.423920822282859</v>
      </c>
      <c r="K676" s="135">
        <f t="shared" si="401"/>
        <v>6.4500890785345844</v>
      </c>
      <c r="L676" s="135">
        <f t="shared" si="402"/>
        <v>0.35272349789864627</v>
      </c>
      <c r="M676" s="135">
        <f t="shared" si="403"/>
        <v>5.0609748423431258</v>
      </c>
      <c r="N676" s="135">
        <f t="shared" si="404"/>
        <v>5.2429819883014632</v>
      </c>
      <c r="O676" s="135">
        <f t="shared" si="405"/>
        <v>0</v>
      </c>
      <c r="P676" s="135">
        <f t="shared" si="406"/>
        <v>0</v>
      </c>
      <c r="Q676" s="135">
        <f t="shared" si="407"/>
        <v>0</v>
      </c>
      <c r="R676" s="135">
        <f t="shared" si="408"/>
        <v>0</v>
      </c>
      <c r="S676" s="135">
        <f t="shared" si="409"/>
        <v>0</v>
      </c>
      <c r="T676" s="135">
        <f t="shared" si="410"/>
        <v>0</v>
      </c>
      <c r="U676" s="135">
        <f t="shared" si="411"/>
        <v>0</v>
      </c>
      <c r="V676" s="135">
        <f t="shared" si="412"/>
        <v>0</v>
      </c>
      <c r="W676" s="135">
        <f t="shared" si="413"/>
        <v>0</v>
      </c>
      <c r="X676" s="135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 x14ac:dyDescent="0.2">
      <c r="A677" s="44">
        <f t="shared" si="415"/>
        <v>654</v>
      </c>
      <c r="B677" s="44"/>
      <c r="C677" s="141">
        <v>36602</v>
      </c>
      <c r="E677" s="137" t="s">
        <v>139</v>
      </c>
      <c r="G677" s="43">
        <v>6.6</v>
      </c>
      <c r="H677" s="135" t="str">
        <f t="shared" si="399"/>
        <v>P, S, T &amp; D Plant - Commodity</v>
      </c>
      <c r="I677" s="42">
        <f>'DepExp. Class.'!L$149</f>
        <v>0</v>
      </c>
      <c r="J677" s="135">
        <f t="shared" si="400"/>
        <v>0</v>
      </c>
      <c r="K677" s="135">
        <f t="shared" si="401"/>
        <v>0</v>
      </c>
      <c r="L677" s="135">
        <f t="shared" si="402"/>
        <v>0</v>
      </c>
      <c r="M677" s="135">
        <f t="shared" si="403"/>
        <v>0</v>
      </c>
      <c r="N677" s="135">
        <f t="shared" si="404"/>
        <v>0</v>
      </c>
      <c r="O677" s="135">
        <f t="shared" si="405"/>
        <v>0</v>
      </c>
      <c r="P677" s="135">
        <f t="shared" si="406"/>
        <v>0</v>
      </c>
      <c r="Q677" s="135">
        <f t="shared" si="407"/>
        <v>0</v>
      </c>
      <c r="R677" s="135">
        <f t="shared" si="408"/>
        <v>0</v>
      </c>
      <c r="S677" s="135">
        <f t="shared" si="409"/>
        <v>0</v>
      </c>
      <c r="T677" s="135">
        <f t="shared" si="410"/>
        <v>0</v>
      </c>
      <c r="U677" s="135">
        <f t="shared" si="411"/>
        <v>0</v>
      </c>
      <c r="V677" s="135">
        <f t="shared" si="412"/>
        <v>0</v>
      </c>
      <c r="W677" s="135">
        <f t="shared" si="413"/>
        <v>0</v>
      </c>
      <c r="X677" s="135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 x14ac:dyDescent="0.2">
      <c r="A678" s="44">
        <f t="shared" si="415"/>
        <v>655</v>
      </c>
      <c r="B678" s="44"/>
      <c r="C678" s="141">
        <v>38900</v>
      </c>
      <c r="E678" s="137" t="s">
        <v>115</v>
      </c>
      <c r="G678" s="43">
        <v>6.6</v>
      </c>
      <c r="H678" s="135" t="str">
        <f t="shared" si="399"/>
        <v>P, S, T &amp; D Plant - Commodity</v>
      </c>
      <c r="I678" s="42">
        <f>'DepExp. Class.'!L$150</f>
        <v>0</v>
      </c>
      <c r="J678" s="135">
        <f t="shared" si="400"/>
        <v>0</v>
      </c>
      <c r="K678" s="135">
        <f t="shared" si="401"/>
        <v>0</v>
      </c>
      <c r="L678" s="135">
        <f t="shared" si="402"/>
        <v>0</v>
      </c>
      <c r="M678" s="135">
        <f t="shared" si="403"/>
        <v>0</v>
      </c>
      <c r="N678" s="135">
        <f t="shared" si="404"/>
        <v>0</v>
      </c>
      <c r="O678" s="135">
        <f t="shared" si="405"/>
        <v>0</v>
      </c>
      <c r="P678" s="135">
        <f t="shared" si="406"/>
        <v>0</v>
      </c>
      <c r="Q678" s="135">
        <f t="shared" si="407"/>
        <v>0</v>
      </c>
      <c r="R678" s="135">
        <f t="shared" si="408"/>
        <v>0</v>
      </c>
      <c r="S678" s="135">
        <f t="shared" si="409"/>
        <v>0</v>
      </c>
      <c r="T678" s="135">
        <f t="shared" si="410"/>
        <v>0</v>
      </c>
      <c r="U678" s="135">
        <f t="shared" si="411"/>
        <v>0</v>
      </c>
      <c r="V678" s="135">
        <f t="shared" si="412"/>
        <v>0</v>
      </c>
      <c r="W678" s="135">
        <f t="shared" si="413"/>
        <v>0</v>
      </c>
      <c r="X678" s="135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 x14ac:dyDescent="0.2">
      <c r="A679" s="44">
        <f t="shared" si="415"/>
        <v>656</v>
      </c>
      <c r="B679" s="44"/>
      <c r="C679" s="141">
        <v>39004</v>
      </c>
      <c r="E679" s="137" t="s">
        <v>293</v>
      </c>
      <c r="G679" s="43">
        <v>6.6</v>
      </c>
      <c r="H679" s="135" t="str">
        <f t="shared" si="399"/>
        <v>P, S, T &amp; D Plant - Commodity</v>
      </c>
      <c r="I679" s="42">
        <f>'DepExp. Class.'!L$151</f>
        <v>6.1823870719150262</v>
      </c>
      <c r="J679" s="135">
        <f t="shared" si="400"/>
        <v>2.3408317333656599</v>
      </c>
      <c r="K679" s="135">
        <f t="shared" si="401"/>
        <v>1.4484543249593109</v>
      </c>
      <c r="L679" s="135">
        <f t="shared" si="402"/>
        <v>7.9208809339753244E-2</v>
      </c>
      <c r="M679" s="135">
        <f t="shared" si="403"/>
        <v>1.1365100248456765</v>
      </c>
      <c r="N679" s="135">
        <f t="shared" si="404"/>
        <v>1.1773821794046255</v>
      </c>
      <c r="O679" s="135">
        <f t="shared" si="405"/>
        <v>0</v>
      </c>
      <c r="P679" s="135">
        <f t="shared" si="406"/>
        <v>0</v>
      </c>
      <c r="Q679" s="135">
        <f t="shared" si="407"/>
        <v>0</v>
      </c>
      <c r="R679" s="135">
        <f t="shared" si="408"/>
        <v>0</v>
      </c>
      <c r="S679" s="135">
        <f t="shared" si="409"/>
        <v>0</v>
      </c>
      <c r="T679" s="135">
        <f t="shared" si="410"/>
        <v>0</v>
      </c>
      <c r="U679" s="135">
        <f t="shared" si="411"/>
        <v>0</v>
      </c>
      <c r="V679" s="135">
        <f t="shared" si="412"/>
        <v>0</v>
      </c>
      <c r="W679" s="135">
        <f t="shared" si="413"/>
        <v>0</v>
      </c>
      <c r="X679" s="135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 x14ac:dyDescent="0.2">
      <c r="A680" s="44">
        <f t="shared" si="415"/>
        <v>657</v>
      </c>
      <c r="B680" s="44"/>
      <c r="C680" s="141">
        <v>39009</v>
      </c>
      <c r="E680" s="137" t="s">
        <v>294</v>
      </c>
      <c r="G680" s="43">
        <v>6.6</v>
      </c>
      <c r="H680" s="135" t="str">
        <f t="shared" si="399"/>
        <v>P, S, T &amp; D Plant - Commodity</v>
      </c>
      <c r="I680" s="42">
        <f>'DepExp. Class.'!L$152</f>
        <v>0</v>
      </c>
      <c r="J680" s="135">
        <f t="shared" si="400"/>
        <v>0</v>
      </c>
      <c r="K680" s="135">
        <f t="shared" si="401"/>
        <v>0</v>
      </c>
      <c r="L680" s="135">
        <f t="shared" si="402"/>
        <v>0</v>
      </c>
      <c r="M680" s="135">
        <f t="shared" si="403"/>
        <v>0</v>
      </c>
      <c r="N680" s="135">
        <f t="shared" si="404"/>
        <v>0</v>
      </c>
      <c r="O680" s="135">
        <f t="shared" si="405"/>
        <v>0</v>
      </c>
      <c r="P680" s="135">
        <f t="shared" si="406"/>
        <v>0</v>
      </c>
      <c r="Q680" s="135">
        <f t="shared" si="407"/>
        <v>0</v>
      </c>
      <c r="R680" s="135">
        <f t="shared" si="408"/>
        <v>0</v>
      </c>
      <c r="S680" s="135">
        <f t="shared" si="409"/>
        <v>0</v>
      </c>
      <c r="T680" s="135">
        <f t="shared" si="410"/>
        <v>0</v>
      </c>
      <c r="U680" s="135">
        <f t="shared" si="411"/>
        <v>0</v>
      </c>
      <c r="V680" s="135">
        <f t="shared" si="412"/>
        <v>0</v>
      </c>
      <c r="W680" s="135">
        <f t="shared" si="413"/>
        <v>0</v>
      </c>
      <c r="X680" s="135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 x14ac:dyDescent="0.2">
      <c r="A681" s="44">
        <f t="shared" si="415"/>
        <v>658</v>
      </c>
      <c r="B681" s="44"/>
      <c r="C681" s="141">
        <v>39100</v>
      </c>
      <c r="E681" s="137" t="s">
        <v>295</v>
      </c>
      <c r="G681" s="43">
        <v>6.6</v>
      </c>
      <c r="H681" s="135" t="str">
        <f t="shared" si="399"/>
        <v>P, S, T &amp; D Plant - Commodity</v>
      </c>
      <c r="I681" s="42">
        <f>'DepExp. Class.'!L$153</f>
        <v>0</v>
      </c>
      <c r="J681" s="135">
        <f t="shared" si="400"/>
        <v>0</v>
      </c>
      <c r="K681" s="135">
        <f t="shared" si="401"/>
        <v>0</v>
      </c>
      <c r="L681" s="135">
        <f t="shared" si="402"/>
        <v>0</v>
      </c>
      <c r="M681" s="135">
        <f t="shared" si="403"/>
        <v>0</v>
      </c>
      <c r="N681" s="135">
        <f t="shared" si="404"/>
        <v>0</v>
      </c>
      <c r="O681" s="135">
        <f t="shared" si="405"/>
        <v>0</v>
      </c>
      <c r="P681" s="135">
        <f t="shared" si="406"/>
        <v>0</v>
      </c>
      <c r="Q681" s="135">
        <f t="shared" si="407"/>
        <v>0</v>
      </c>
      <c r="R681" s="135">
        <f t="shared" si="408"/>
        <v>0</v>
      </c>
      <c r="S681" s="135">
        <f t="shared" si="409"/>
        <v>0</v>
      </c>
      <c r="T681" s="135">
        <f t="shared" si="410"/>
        <v>0</v>
      </c>
      <c r="U681" s="135">
        <f t="shared" si="411"/>
        <v>0</v>
      </c>
      <c r="V681" s="135">
        <f t="shared" si="412"/>
        <v>0</v>
      </c>
      <c r="W681" s="135">
        <f t="shared" si="413"/>
        <v>0</v>
      </c>
      <c r="X681" s="135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 x14ac:dyDescent="0.2">
      <c r="A682" s="44">
        <f t="shared" si="415"/>
        <v>659</v>
      </c>
      <c r="B682" s="44"/>
      <c r="C682" s="141">
        <v>39102</v>
      </c>
      <c r="E682" s="137" t="s">
        <v>296</v>
      </c>
      <c r="G682" s="43">
        <v>6.6</v>
      </c>
      <c r="H682" s="135" t="str">
        <f t="shared" si="399"/>
        <v>P, S, T &amp; D Plant - Commodity</v>
      </c>
      <c r="I682" s="42">
        <f>'DepExp. Class.'!L$154</f>
        <v>0</v>
      </c>
      <c r="J682" s="135">
        <f t="shared" si="400"/>
        <v>0</v>
      </c>
      <c r="K682" s="135">
        <f t="shared" si="401"/>
        <v>0</v>
      </c>
      <c r="L682" s="135">
        <f t="shared" si="402"/>
        <v>0</v>
      </c>
      <c r="M682" s="135">
        <f t="shared" si="403"/>
        <v>0</v>
      </c>
      <c r="N682" s="135">
        <f t="shared" si="404"/>
        <v>0</v>
      </c>
      <c r="O682" s="135">
        <f t="shared" si="405"/>
        <v>0</v>
      </c>
      <c r="P682" s="135">
        <f t="shared" si="406"/>
        <v>0</v>
      </c>
      <c r="Q682" s="135">
        <f t="shared" si="407"/>
        <v>0</v>
      </c>
      <c r="R682" s="135">
        <f t="shared" si="408"/>
        <v>0</v>
      </c>
      <c r="S682" s="135">
        <f t="shared" si="409"/>
        <v>0</v>
      </c>
      <c r="T682" s="135">
        <f t="shared" si="410"/>
        <v>0</v>
      </c>
      <c r="U682" s="135">
        <f t="shared" si="411"/>
        <v>0</v>
      </c>
      <c r="V682" s="135">
        <f t="shared" si="412"/>
        <v>0</v>
      </c>
      <c r="W682" s="135">
        <f t="shared" si="413"/>
        <v>0</v>
      </c>
      <c r="X682" s="135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 x14ac:dyDescent="0.2">
      <c r="A683" s="44">
        <f t="shared" si="415"/>
        <v>660</v>
      </c>
      <c r="B683" s="44"/>
      <c r="C683" s="141">
        <v>39103</v>
      </c>
      <c r="E683" s="137" t="s">
        <v>297</v>
      </c>
      <c r="G683" s="43">
        <v>6.6</v>
      </c>
      <c r="H683" s="135" t="str">
        <f t="shared" si="399"/>
        <v>P, S, T &amp; D Plant - Commodity</v>
      </c>
      <c r="I683" s="42">
        <f>'DepExp. Class.'!L$155</f>
        <v>0</v>
      </c>
      <c r="J683" s="135">
        <f t="shared" si="400"/>
        <v>0</v>
      </c>
      <c r="K683" s="135">
        <f t="shared" si="401"/>
        <v>0</v>
      </c>
      <c r="L683" s="135">
        <f t="shared" si="402"/>
        <v>0</v>
      </c>
      <c r="M683" s="135">
        <f t="shared" si="403"/>
        <v>0</v>
      </c>
      <c r="N683" s="135">
        <f t="shared" si="404"/>
        <v>0</v>
      </c>
      <c r="O683" s="135">
        <f t="shared" si="405"/>
        <v>0</v>
      </c>
      <c r="P683" s="135">
        <f t="shared" si="406"/>
        <v>0</v>
      </c>
      <c r="Q683" s="135">
        <f t="shared" si="407"/>
        <v>0</v>
      </c>
      <c r="R683" s="135">
        <f t="shared" si="408"/>
        <v>0</v>
      </c>
      <c r="S683" s="135">
        <f t="shared" si="409"/>
        <v>0</v>
      </c>
      <c r="T683" s="135">
        <f t="shared" si="410"/>
        <v>0</v>
      </c>
      <c r="U683" s="135">
        <f t="shared" si="411"/>
        <v>0</v>
      </c>
      <c r="V683" s="135">
        <f t="shared" si="412"/>
        <v>0</v>
      </c>
      <c r="W683" s="135">
        <f t="shared" si="413"/>
        <v>0</v>
      </c>
      <c r="X683" s="135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 x14ac:dyDescent="0.2">
      <c r="A684" s="44">
        <f t="shared" si="415"/>
        <v>661</v>
      </c>
      <c r="B684" s="44"/>
      <c r="C684" s="141">
        <v>39200</v>
      </c>
      <c r="E684" s="137" t="s">
        <v>298</v>
      </c>
      <c r="G684" s="43">
        <v>6.6</v>
      </c>
      <c r="H684" s="135" t="str">
        <f t="shared" si="399"/>
        <v>P, S, T &amp; D Plant - Commodity</v>
      </c>
      <c r="I684" s="42">
        <f>'DepExp. Class.'!L$156</f>
        <v>4.401226625574906</v>
      </c>
      <c r="J684" s="135">
        <f t="shared" si="400"/>
        <v>1.6664325334273091</v>
      </c>
      <c r="K684" s="135">
        <f t="shared" si="401"/>
        <v>1.0311511826718032</v>
      </c>
      <c r="L684" s="135">
        <f t="shared" si="402"/>
        <v>5.6388562636247669E-2</v>
      </c>
      <c r="M684" s="135">
        <f t="shared" si="403"/>
        <v>0.80907877869804468</v>
      </c>
      <c r="N684" s="135">
        <f t="shared" si="404"/>
        <v>0.83817556814150107</v>
      </c>
      <c r="O684" s="135">
        <f t="shared" si="405"/>
        <v>0</v>
      </c>
      <c r="P684" s="135">
        <f t="shared" si="406"/>
        <v>0</v>
      </c>
      <c r="Q684" s="135">
        <f t="shared" si="407"/>
        <v>0</v>
      </c>
      <c r="R684" s="135">
        <f t="shared" si="408"/>
        <v>0</v>
      </c>
      <c r="S684" s="135">
        <f t="shared" si="409"/>
        <v>0</v>
      </c>
      <c r="T684" s="135">
        <f t="shared" si="410"/>
        <v>0</v>
      </c>
      <c r="U684" s="135">
        <f t="shared" si="411"/>
        <v>0</v>
      </c>
      <c r="V684" s="135">
        <f t="shared" si="412"/>
        <v>0</v>
      </c>
      <c r="W684" s="135">
        <f t="shared" si="413"/>
        <v>0</v>
      </c>
      <c r="X684" s="135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 x14ac:dyDescent="0.2">
      <c r="A685" s="44">
        <f t="shared" si="415"/>
        <v>662</v>
      </c>
      <c r="B685" s="44"/>
      <c r="C685" s="141">
        <v>39201</v>
      </c>
      <c r="E685" s="137" t="s">
        <v>299</v>
      </c>
      <c r="G685" s="43">
        <v>6.6</v>
      </c>
      <c r="H685" s="135" t="str">
        <f t="shared" si="399"/>
        <v>P, S, T &amp; D Plant - Commodity</v>
      </c>
      <c r="I685" s="42">
        <f>'DepExp. Class.'!L$157</f>
        <v>0</v>
      </c>
      <c r="J685" s="135">
        <f t="shared" si="400"/>
        <v>0</v>
      </c>
      <c r="K685" s="135">
        <f t="shared" si="401"/>
        <v>0</v>
      </c>
      <c r="L685" s="135">
        <f t="shared" si="402"/>
        <v>0</v>
      </c>
      <c r="M685" s="135">
        <f t="shared" si="403"/>
        <v>0</v>
      </c>
      <c r="N685" s="135">
        <f t="shared" si="404"/>
        <v>0</v>
      </c>
      <c r="O685" s="135">
        <f t="shared" si="405"/>
        <v>0</v>
      </c>
      <c r="P685" s="135">
        <f t="shared" si="406"/>
        <v>0</v>
      </c>
      <c r="Q685" s="135">
        <f t="shared" si="407"/>
        <v>0</v>
      </c>
      <c r="R685" s="135">
        <f t="shared" si="408"/>
        <v>0</v>
      </c>
      <c r="S685" s="135">
        <f t="shared" si="409"/>
        <v>0</v>
      </c>
      <c r="T685" s="135">
        <f t="shared" si="410"/>
        <v>0</v>
      </c>
      <c r="U685" s="135">
        <f t="shared" si="411"/>
        <v>0</v>
      </c>
      <c r="V685" s="135">
        <f t="shared" si="412"/>
        <v>0</v>
      </c>
      <c r="W685" s="135">
        <f t="shared" si="413"/>
        <v>0</v>
      </c>
      <c r="X685" s="135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 x14ac:dyDescent="0.2">
      <c r="A686" s="44">
        <f t="shared" si="415"/>
        <v>663</v>
      </c>
      <c r="B686" s="44"/>
      <c r="C686" s="141">
        <v>39202</v>
      </c>
      <c r="E686" s="137" t="s">
        <v>300</v>
      </c>
      <c r="G686" s="43">
        <v>6.6</v>
      </c>
      <c r="H686" s="135" t="str">
        <f t="shared" si="399"/>
        <v>P, S, T &amp; D Plant - Commodity</v>
      </c>
      <c r="I686" s="42">
        <f>'DepExp. Class.'!L$158</f>
        <v>0</v>
      </c>
      <c r="J686" s="135">
        <f t="shared" si="400"/>
        <v>0</v>
      </c>
      <c r="K686" s="135">
        <f t="shared" si="401"/>
        <v>0</v>
      </c>
      <c r="L686" s="135">
        <f t="shared" si="402"/>
        <v>0</v>
      </c>
      <c r="M686" s="135">
        <f t="shared" si="403"/>
        <v>0</v>
      </c>
      <c r="N686" s="135">
        <f t="shared" si="404"/>
        <v>0</v>
      </c>
      <c r="O686" s="135">
        <f t="shared" si="405"/>
        <v>0</v>
      </c>
      <c r="P686" s="135">
        <f t="shared" si="406"/>
        <v>0</v>
      </c>
      <c r="Q686" s="135">
        <f t="shared" si="407"/>
        <v>0</v>
      </c>
      <c r="R686" s="135">
        <f t="shared" si="408"/>
        <v>0</v>
      </c>
      <c r="S686" s="135">
        <f t="shared" si="409"/>
        <v>0</v>
      </c>
      <c r="T686" s="135">
        <f t="shared" si="410"/>
        <v>0</v>
      </c>
      <c r="U686" s="135">
        <f t="shared" si="411"/>
        <v>0</v>
      </c>
      <c r="V686" s="135">
        <f t="shared" si="412"/>
        <v>0</v>
      </c>
      <c r="W686" s="135">
        <f t="shared" si="413"/>
        <v>0</v>
      </c>
      <c r="X686" s="135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 x14ac:dyDescent="0.2">
      <c r="A687" s="44">
        <f t="shared" si="415"/>
        <v>664</v>
      </c>
      <c r="B687" s="44"/>
      <c r="C687" s="141">
        <v>39300</v>
      </c>
      <c r="E687" s="137" t="s">
        <v>186</v>
      </c>
      <c r="G687" s="43">
        <v>6.6</v>
      </c>
      <c r="H687" s="135" t="str">
        <f t="shared" si="399"/>
        <v>P, S, T &amp; D Plant - Commodity</v>
      </c>
      <c r="I687" s="42">
        <f>'DepExp. Class.'!L$159</f>
        <v>0</v>
      </c>
      <c r="J687" s="135">
        <f t="shared" si="400"/>
        <v>0</v>
      </c>
      <c r="K687" s="135">
        <f t="shared" si="401"/>
        <v>0</v>
      </c>
      <c r="L687" s="135">
        <f t="shared" si="402"/>
        <v>0</v>
      </c>
      <c r="M687" s="135">
        <f t="shared" si="403"/>
        <v>0</v>
      </c>
      <c r="N687" s="135">
        <f t="shared" si="404"/>
        <v>0</v>
      </c>
      <c r="O687" s="135">
        <f t="shared" si="405"/>
        <v>0</v>
      </c>
      <c r="P687" s="135">
        <f t="shared" si="406"/>
        <v>0</v>
      </c>
      <c r="Q687" s="135">
        <f t="shared" si="407"/>
        <v>0</v>
      </c>
      <c r="R687" s="135">
        <f t="shared" si="408"/>
        <v>0</v>
      </c>
      <c r="S687" s="135">
        <f t="shared" si="409"/>
        <v>0</v>
      </c>
      <c r="T687" s="135">
        <f t="shared" si="410"/>
        <v>0</v>
      </c>
      <c r="U687" s="135">
        <f t="shared" si="411"/>
        <v>0</v>
      </c>
      <c r="V687" s="135">
        <f t="shared" si="412"/>
        <v>0</v>
      </c>
      <c r="W687" s="135">
        <f t="shared" si="413"/>
        <v>0</v>
      </c>
      <c r="X687" s="135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 x14ac:dyDescent="0.2">
      <c r="A688" s="44">
        <f t="shared" si="415"/>
        <v>665</v>
      </c>
      <c r="B688" s="44"/>
      <c r="C688" s="141">
        <v>39400</v>
      </c>
      <c r="E688" s="137" t="s">
        <v>301</v>
      </c>
      <c r="G688" s="43">
        <v>6.6</v>
      </c>
      <c r="H688" s="135" t="str">
        <f t="shared" si="399"/>
        <v>P, S, T &amp; D Plant - Commodity</v>
      </c>
      <c r="I688" s="42">
        <f>'DepExp. Class.'!L$160</f>
        <v>22.2988986944757</v>
      </c>
      <c r="J688" s="135">
        <f t="shared" si="400"/>
        <v>8.4430122339406051</v>
      </c>
      <c r="K688" s="135">
        <f t="shared" si="401"/>
        <v>5.2243471461967355</v>
      </c>
      <c r="L688" s="135">
        <f t="shared" si="402"/>
        <v>0.28569372875420551</v>
      </c>
      <c r="M688" s="135">
        <f t="shared" si="403"/>
        <v>4.0992130732829875</v>
      </c>
      <c r="N688" s="135">
        <f t="shared" si="404"/>
        <v>4.2466325123011659</v>
      </c>
      <c r="O688" s="135">
        <f t="shared" si="405"/>
        <v>0</v>
      </c>
      <c r="P688" s="135">
        <f t="shared" si="406"/>
        <v>0</v>
      </c>
      <c r="Q688" s="135">
        <f t="shared" si="407"/>
        <v>0</v>
      </c>
      <c r="R688" s="135">
        <f t="shared" si="408"/>
        <v>0</v>
      </c>
      <c r="S688" s="135">
        <f t="shared" si="409"/>
        <v>0</v>
      </c>
      <c r="T688" s="135">
        <f t="shared" si="410"/>
        <v>0</v>
      </c>
      <c r="U688" s="135">
        <f t="shared" si="411"/>
        <v>0</v>
      </c>
      <c r="V688" s="135">
        <f t="shared" si="412"/>
        <v>0</v>
      </c>
      <c r="W688" s="135">
        <f t="shared" si="413"/>
        <v>0</v>
      </c>
      <c r="X688" s="135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 x14ac:dyDescent="0.2">
      <c r="A689" s="44">
        <f t="shared" si="415"/>
        <v>666</v>
      </c>
      <c r="B689" s="44"/>
      <c r="C689" s="141">
        <v>39600</v>
      </c>
      <c r="E689" s="137" t="s">
        <v>302</v>
      </c>
      <c r="G689" s="43">
        <v>6.6</v>
      </c>
      <c r="H689" s="135" t="str">
        <f t="shared" si="399"/>
        <v>P, S, T &amp; D Plant - Commodity</v>
      </c>
      <c r="I689" s="42">
        <f>'DepExp. Class.'!L$161</f>
        <v>0.1337782347256119</v>
      </c>
      <c r="J689" s="135">
        <f t="shared" si="400"/>
        <v>5.0652334355110455E-2</v>
      </c>
      <c r="K689" s="135">
        <f t="shared" si="401"/>
        <v>3.1342531682299321E-2</v>
      </c>
      <c r="L689" s="135">
        <f t="shared" si="402"/>
        <v>1.7139681752257961E-3</v>
      </c>
      <c r="M689" s="135">
        <f t="shared" si="403"/>
        <v>2.4592492042838181E-2</v>
      </c>
      <c r="N689" s="135">
        <f t="shared" si="404"/>
        <v>2.5476908470138143E-2</v>
      </c>
      <c r="O689" s="135">
        <f t="shared" si="405"/>
        <v>0</v>
      </c>
      <c r="P689" s="135">
        <f t="shared" si="406"/>
        <v>0</v>
      </c>
      <c r="Q689" s="135">
        <f t="shared" si="407"/>
        <v>0</v>
      </c>
      <c r="R689" s="135">
        <f t="shared" si="408"/>
        <v>0</v>
      </c>
      <c r="S689" s="135">
        <f t="shared" si="409"/>
        <v>0</v>
      </c>
      <c r="T689" s="135">
        <f t="shared" si="410"/>
        <v>0</v>
      </c>
      <c r="U689" s="135">
        <f t="shared" si="411"/>
        <v>0</v>
      </c>
      <c r="V689" s="135">
        <f t="shared" si="412"/>
        <v>0</v>
      </c>
      <c r="W689" s="135">
        <f t="shared" si="413"/>
        <v>0</v>
      </c>
      <c r="X689" s="135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 x14ac:dyDescent="0.2">
      <c r="A690" s="44">
        <f t="shared" si="415"/>
        <v>667</v>
      </c>
      <c r="B690" s="44"/>
      <c r="C690" s="141">
        <v>39603</v>
      </c>
      <c r="E690" s="137" t="s">
        <v>303</v>
      </c>
      <c r="G690" s="43">
        <v>6.6</v>
      </c>
      <c r="H690" s="135" t="str">
        <f t="shared" si="399"/>
        <v>P, S, T &amp; D Plant - Commodity</v>
      </c>
      <c r="I690" s="42">
        <f>'DepExp. Class.'!L$162</f>
        <v>0</v>
      </c>
      <c r="J690" s="135">
        <f t="shared" si="400"/>
        <v>0</v>
      </c>
      <c r="K690" s="135">
        <f t="shared" si="401"/>
        <v>0</v>
      </c>
      <c r="L690" s="135">
        <f t="shared" si="402"/>
        <v>0</v>
      </c>
      <c r="M690" s="135">
        <f t="shared" si="403"/>
        <v>0</v>
      </c>
      <c r="N690" s="135">
        <f t="shared" si="404"/>
        <v>0</v>
      </c>
      <c r="O690" s="135">
        <f t="shared" si="405"/>
        <v>0</v>
      </c>
      <c r="P690" s="135">
        <f t="shared" si="406"/>
        <v>0</v>
      </c>
      <c r="Q690" s="135">
        <f t="shared" si="407"/>
        <v>0</v>
      </c>
      <c r="R690" s="135">
        <f t="shared" si="408"/>
        <v>0</v>
      </c>
      <c r="S690" s="135">
        <f t="shared" si="409"/>
        <v>0</v>
      </c>
      <c r="T690" s="135">
        <f t="shared" si="410"/>
        <v>0</v>
      </c>
      <c r="U690" s="135">
        <f t="shared" si="411"/>
        <v>0</v>
      </c>
      <c r="V690" s="135">
        <f t="shared" si="412"/>
        <v>0</v>
      </c>
      <c r="W690" s="135">
        <f t="shared" si="413"/>
        <v>0</v>
      </c>
      <c r="X690" s="135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 x14ac:dyDescent="0.2">
      <c r="A691" s="44">
        <f t="shared" si="415"/>
        <v>668</v>
      </c>
      <c r="B691" s="44"/>
      <c r="C691" s="141">
        <v>39604</v>
      </c>
      <c r="E691" s="137" t="s">
        <v>304</v>
      </c>
      <c r="G691" s="43">
        <v>6.6</v>
      </c>
      <c r="H691" s="135" t="str">
        <f t="shared" si="399"/>
        <v>P, S, T &amp; D Plant - Commodity</v>
      </c>
      <c r="I691" s="42">
        <f>'DepExp. Class.'!L$163</f>
        <v>0</v>
      </c>
      <c r="J691" s="135">
        <f t="shared" si="400"/>
        <v>0</v>
      </c>
      <c r="K691" s="135">
        <f t="shared" si="401"/>
        <v>0</v>
      </c>
      <c r="L691" s="135">
        <f t="shared" si="402"/>
        <v>0</v>
      </c>
      <c r="M691" s="135">
        <f t="shared" si="403"/>
        <v>0</v>
      </c>
      <c r="N691" s="135">
        <f t="shared" si="404"/>
        <v>0</v>
      </c>
      <c r="O691" s="135">
        <f t="shared" si="405"/>
        <v>0</v>
      </c>
      <c r="P691" s="135">
        <f t="shared" si="406"/>
        <v>0</v>
      </c>
      <c r="Q691" s="135">
        <f t="shared" si="407"/>
        <v>0</v>
      </c>
      <c r="R691" s="135">
        <f t="shared" si="408"/>
        <v>0</v>
      </c>
      <c r="S691" s="135">
        <f t="shared" si="409"/>
        <v>0</v>
      </c>
      <c r="T691" s="135">
        <f t="shared" si="410"/>
        <v>0</v>
      </c>
      <c r="U691" s="135">
        <f t="shared" si="411"/>
        <v>0</v>
      </c>
      <c r="V691" s="135">
        <f t="shared" si="412"/>
        <v>0</v>
      </c>
      <c r="W691" s="135">
        <f t="shared" si="413"/>
        <v>0</v>
      </c>
      <c r="X691" s="135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 x14ac:dyDescent="0.2">
      <c r="A692" s="44">
        <f t="shared" si="415"/>
        <v>669</v>
      </c>
      <c r="B692" s="44"/>
      <c r="C692" s="141">
        <v>39605</v>
      </c>
      <c r="E692" s="140" t="s">
        <v>305</v>
      </c>
      <c r="G692" s="43">
        <v>6.6</v>
      </c>
      <c r="H692" s="135" t="str">
        <f t="shared" si="399"/>
        <v>P, S, T &amp; D Plant - Commodity</v>
      </c>
      <c r="I692" s="42">
        <f>'DepExp. Class.'!L$164</f>
        <v>0</v>
      </c>
      <c r="J692" s="135">
        <f t="shared" si="400"/>
        <v>0</v>
      </c>
      <c r="K692" s="135">
        <f t="shared" si="401"/>
        <v>0</v>
      </c>
      <c r="L692" s="135">
        <f t="shared" si="402"/>
        <v>0</v>
      </c>
      <c r="M692" s="135">
        <f t="shared" si="403"/>
        <v>0</v>
      </c>
      <c r="N692" s="135">
        <f t="shared" si="404"/>
        <v>0</v>
      </c>
      <c r="O692" s="135">
        <f t="shared" si="405"/>
        <v>0</v>
      </c>
      <c r="P692" s="135">
        <f t="shared" si="406"/>
        <v>0</v>
      </c>
      <c r="Q692" s="135">
        <f t="shared" si="407"/>
        <v>0</v>
      </c>
      <c r="R692" s="135">
        <f t="shared" si="408"/>
        <v>0</v>
      </c>
      <c r="S692" s="135">
        <f t="shared" si="409"/>
        <v>0</v>
      </c>
      <c r="T692" s="135">
        <f t="shared" si="410"/>
        <v>0</v>
      </c>
      <c r="U692" s="135">
        <f t="shared" si="411"/>
        <v>0</v>
      </c>
      <c r="V692" s="135">
        <f t="shared" si="412"/>
        <v>0</v>
      </c>
      <c r="W692" s="135">
        <f t="shared" si="413"/>
        <v>0</v>
      </c>
      <c r="X692" s="135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 x14ac:dyDescent="0.2">
      <c r="A693" s="44">
        <f t="shared" si="415"/>
        <v>670</v>
      </c>
      <c r="B693" s="44"/>
      <c r="C693" s="141">
        <v>39700</v>
      </c>
      <c r="E693" s="137" t="s">
        <v>306</v>
      </c>
      <c r="G693" s="43">
        <v>6.6</v>
      </c>
      <c r="H693" s="135" t="str">
        <f t="shared" si="399"/>
        <v>P, S, T &amp; D Plant - Commodity</v>
      </c>
      <c r="I693" s="42">
        <f>'DepExp. Class.'!L$165</f>
        <v>18.194645113450001</v>
      </c>
      <c r="J693" s="135">
        <f t="shared" si="400"/>
        <v>6.8890223409608584</v>
      </c>
      <c r="K693" s="135">
        <f t="shared" si="401"/>
        <v>4.262772954704876</v>
      </c>
      <c r="L693" s="135">
        <f t="shared" si="402"/>
        <v>0.2331099879434308</v>
      </c>
      <c r="M693" s="135">
        <f t="shared" si="403"/>
        <v>3.3447269362803076</v>
      </c>
      <c r="N693" s="135">
        <f t="shared" si="404"/>
        <v>3.4650128935605271</v>
      </c>
      <c r="O693" s="135">
        <f t="shared" si="405"/>
        <v>0</v>
      </c>
      <c r="P693" s="135">
        <f t="shared" si="406"/>
        <v>0</v>
      </c>
      <c r="Q693" s="135">
        <f t="shared" si="407"/>
        <v>0</v>
      </c>
      <c r="R693" s="135">
        <f t="shared" si="408"/>
        <v>0</v>
      </c>
      <c r="S693" s="135">
        <f t="shared" si="409"/>
        <v>0</v>
      </c>
      <c r="T693" s="135">
        <f t="shared" si="410"/>
        <v>0</v>
      </c>
      <c r="U693" s="135">
        <f t="shared" si="411"/>
        <v>0</v>
      </c>
      <c r="V693" s="135">
        <f t="shared" si="412"/>
        <v>0</v>
      </c>
      <c r="W693" s="135">
        <f t="shared" si="413"/>
        <v>0</v>
      </c>
      <c r="X693" s="135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 x14ac:dyDescent="0.2">
      <c r="A694" s="44">
        <f t="shared" si="415"/>
        <v>671</v>
      </c>
      <c r="B694" s="44"/>
      <c r="C694" s="141">
        <v>39701</v>
      </c>
      <c r="E694" s="137" t="s">
        <v>307</v>
      </c>
      <c r="G694" s="43">
        <v>6.6</v>
      </c>
      <c r="H694" s="135" t="str">
        <f t="shared" si="399"/>
        <v>P, S, T &amp; D Plant - Commodity</v>
      </c>
      <c r="I694" s="42">
        <f>'DepExp. Class.'!L$166</f>
        <v>0</v>
      </c>
      <c r="J694" s="135">
        <f t="shared" si="400"/>
        <v>0</v>
      </c>
      <c r="K694" s="135">
        <f t="shared" si="401"/>
        <v>0</v>
      </c>
      <c r="L694" s="135">
        <f t="shared" si="402"/>
        <v>0</v>
      </c>
      <c r="M694" s="135">
        <f t="shared" si="403"/>
        <v>0</v>
      </c>
      <c r="N694" s="135">
        <f t="shared" si="404"/>
        <v>0</v>
      </c>
      <c r="O694" s="135">
        <f t="shared" si="405"/>
        <v>0</v>
      </c>
      <c r="P694" s="135">
        <f t="shared" si="406"/>
        <v>0</v>
      </c>
      <c r="Q694" s="135">
        <f t="shared" si="407"/>
        <v>0</v>
      </c>
      <c r="R694" s="135">
        <f t="shared" si="408"/>
        <v>0</v>
      </c>
      <c r="S694" s="135">
        <f t="shared" si="409"/>
        <v>0</v>
      </c>
      <c r="T694" s="135">
        <f t="shared" si="410"/>
        <v>0</v>
      </c>
      <c r="U694" s="135">
        <f t="shared" si="411"/>
        <v>0</v>
      </c>
      <c r="V694" s="135">
        <f t="shared" si="412"/>
        <v>0</v>
      </c>
      <c r="W694" s="135">
        <f t="shared" si="413"/>
        <v>0</v>
      </c>
      <c r="X694" s="135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 x14ac:dyDescent="0.2">
      <c r="A695" s="44">
        <f t="shared" si="415"/>
        <v>672</v>
      </c>
      <c r="B695" s="44"/>
      <c r="C695" s="141">
        <v>39702</v>
      </c>
      <c r="E695" s="137" t="s">
        <v>308</v>
      </c>
      <c r="G695" s="43">
        <v>6.6</v>
      </c>
      <c r="H695" s="135" t="str">
        <f t="shared" si="399"/>
        <v>P, S, T &amp; D Plant - Commodity</v>
      </c>
      <c r="I695" s="42">
        <f>'DepExp. Class.'!L$167</f>
        <v>0</v>
      </c>
      <c r="J695" s="135">
        <f t="shared" si="400"/>
        <v>0</v>
      </c>
      <c r="K695" s="135">
        <f t="shared" si="401"/>
        <v>0</v>
      </c>
      <c r="L695" s="135">
        <f t="shared" si="402"/>
        <v>0</v>
      </c>
      <c r="M695" s="135">
        <f t="shared" si="403"/>
        <v>0</v>
      </c>
      <c r="N695" s="135">
        <f t="shared" si="404"/>
        <v>0</v>
      </c>
      <c r="O695" s="135">
        <f t="shared" si="405"/>
        <v>0</v>
      </c>
      <c r="P695" s="135">
        <f t="shared" si="406"/>
        <v>0</v>
      </c>
      <c r="Q695" s="135">
        <f t="shared" si="407"/>
        <v>0</v>
      </c>
      <c r="R695" s="135">
        <f t="shared" si="408"/>
        <v>0</v>
      </c>
      <c r="S695" s="135">
        <f t="shared" si="409"/>
        <v>0</v>
      </c>
      <c r="T695" s="135">
        <f t="shared" si="410"/>
        <v>0</v>
      </c>
      <c r="U695" s="135">
        <f t="shared" si="411"/>
        <v>0</v>
      </c>
      <c r="V695" s="135">
        <f t="shared" si="412"/>
        <v>0</v>
      </c>
      <c r="W695" s="135">
        <f t="shared" si="413"/>
        <v>0</v>
      </c>
      <c r="X695" s="135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 x14ac:dyDescent="0.2">
      <c r="A696" s="44">
        <f t="shared" si="415"/>
        <v>673</v>
      </c>
      <c r="B696" s="44"/>
      <c r="C696" s="141">
        <v>39705</v>
      </c>
      <c r="E696" s="137" t="s">
        <v>309</v>
      </c>
      <c r="G696" s="43">
        <v>6.6</v>
      </c>
      <c r="H696" s="135" t="str">
        <f t="shared" si="399"/>
        <v>P, S, T &amp; D Plant - Commodity</v>
      </c>
      <c r="I696" s="42">
        <f>'DepExp. Class.'!L$168</f>
        <v>0</v>
      </c>
      <c r="J696" s="135">
        <f t="shared" si="400"/>
        <v>0</v>
      </c>
      <c r="K696" s="135">
        <f t="shared" si="401"/>
        <v>0</v>
      </c>
      <c r="L696" s="135">
        <f t="shared" si="402"/>
        <v>0</v>
      </c>
      <c r="M696" s="135">
        <f t="shared" si="403"/>
        <v>0</v>
      </c>
      <c r="N696" s="135">
        <f t="shared" si="404"/>
        <v>0</v>
      </c>
      <c r="O696" s="135">
        <f t="shared" si="405"/>
        <v>0</v>
      </c>
      <c r="P696" s="135">
        <f t="shared" si="406"/>
        <v>0</v>
      </c>
      <c r="Q696" s="135">
        <f t="shared" si="407"/>
        <v>0</v>
      </c>
      <c r="R696" s="135">
        <f t="shared" si="408"/>
        <v>0</v>
      </c>
      <c r="S696" s="135">
        <f t="shared" si="409"/>
        <v>0</v>
      </c>
      <c r="T696" s="135">
        <f t="shared" si="410"/>
        <v>0</v>
      </c>
      <c r="U696" s="135">
        <f t="shared" si="411"/>
        <v>0</v>
      </c>
      <c r="V696" s="135">
        <f t="shared" si="412"/>
        <v>0</v>
      </c>
      <c r="W696" s="135">
        <f t="shared" si="413"/>
        <v>0</v>
      </c>
      <c r="X696" s="135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 x14ac:dyDescent="0.2">
      <c r="A697" s="44">
        <f t="shared" si="415"/>
        <v>674</v>
      </c>
      <c r="B697" s="44"/>
      <c r="C697" s="141">
        <v>39800</v>
      </c>
      <c r="E697" s="137" t="s">
        <v>310</v>
      </c>
      <c r="G697" s="43">
        <v>6.6</v>
      </c>
      <c r="H697" s="135" t="str">
        <f t="shared" si="399"/>
        <v>P, S, T &amp; D Plant - Commodity</v>
      </c>
      <c r="I697" s="42">
        <f>'DepExp. Class.'!L$169</f>
        <v>134.80495678591706</v>
      </c>
      <c r="J697" s="135">
        <f t="shared" si="400"/>
        <v>51.04108121811857</v>
      </c>
      <c r="K697" s="135">
        <f t="shared" si="401"/>
        <v>31.583079546980247</v>
      </c>
      <c r="L697" s="135">
        <f t="shared" si="402"/>
        <v>1.7271225492521443</v>
      </c>
      <c r="M697" s="135">
        <f t="shared" si="403"/>
        <v>24.781234659677533</v>
      </c>
      <c r="N697" s="135">
        <f t="shared" si="404"/>
        <v>25.672438811888558</v>
      </c>
      <c r="O697" s="135">
        <f t="shared" si="405"/>
        <v>0</v>
      </c>
      <c r="P697" s="135">
        <f t="shared" si="406"/>
        <v>0</v>
      </c>
      <c r="Q697" s="135">
        <f t="shared" si="407"/>
        <v>0</v>
      </c>
      <c r="R697" s="135">
        <f t="shared" si="408"/>
        <v>0</v>
      </c>
      <c r="S697" s="135">
        <f t="shared" si="409"/>
        <v>0</v>
      </c>
      <c r="T697" s="135">
        <f t="shared" si="410"/>
        <v>0</v>
      </c>
      <c r="U697" s="135">
        <f t="shared" si="411"/>
        <v>0</v>
      </c>
      <c r="V697" s="135">
        <f t="shared" si="412"/>
        <v>0</v>
      </c>
      <c r="W697" s="135">
        <f t="shared" si="413"/>
        <v>0</v>
      </c>
      <c r="X697" s="135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 x14ac:dyDescent="0.2">
      <c r="A698" s="44">
        <f t="shared" si="415"/>
        <v>675</v>
      </c>
      <c r="B698" s="44"/>
      <c r="C698" s="141">
        <v>39900</v>
      </c>
      <c r="E698" s="137" t="s">
        <v>311</v>
      </c>
      <c r="G698" s="43">
        <v>6.6</v>
      </c>
      <c r="H698" s="135" t="str">
        <f t="shared" si="399"/>
        <v>P, S, T &amp; D Plant - Commodity</v>
      </c>
      <c r="I698" s="42">
        <f>'DepExp. Class.'!L$170</f>
        <v>0</v>
      </c>
      <c r="J698" s="135">
        <f t="shared" si="400"/>
        <v>0</v>
      </c>
      <c r="K698" s="135">
        <f t="shared" si="401"/>
        <v>0</v>
      </c>
      <c r="L698" s="135">
        <f t="shared" si="402"/>
        <v>0</v>
      </c>
      <c r="M698" s="135">
        <f t="shared" si="403"/>
        <v>0</v>
      </c>
      <c r="N698" s="135">
        <f t="shared" si="404"/>
        <v>0</v>
      </c>
      <c r="O698" s="135">
        <f t="shared" si="405"/>
        <v>0</v>
      </c>
      <c r="P698" s="135">
        <f t="shared" si="406"/>
        <v>0</v>
      </c>
      <c r="Q698" s="135">
        <f t="shared" si="407"/>
        <v>0</v>
      </c>
      <c r="R698" s="135">
        <f t="shared" si="408"/>
        <v>0</v>
      </c>
      <c r="S698" s="135">
        <f t="shared" si="409"/>
        <v>0</v>
      </c>
      <c r="T698" s="135">
        <f t="shared" si="410"/>
        <v>0</v>
      </c>
      <c r="U698" s="135">
        <f t="shared" si="411"/>
        <v>0</v>
      </c>
      <c r="V698" s="135">
        <f t="shared" si="412"/>
        <v>0</v>
      </c>
      <c r="W698" s="135">
        <f t="shared" si="413"/>
        <v>0</v>
      </c>
      <c r="X698" s="135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 x14ac:dyDescent="0.2">
      <c r="A699" s="44">
        <f t="shared" si="415"/>
        <v>676</v>
      </c>
      <c r="B699" s="44"/>
      <c r="C699" s="141">
        <v>39901</v>
      </c>
      <c r="E699" s="137" t="s">
        <v>312</v>
      </c>
      <c r="G699" s="43">
        <v>6.6</v>
      </c>
      <c r="H699" s="135" t="str">
        <f t="shared" si="399"/>
        <v>P, S, T &amp; D Plant - Commodity</v>
      </c>
      <c r="I699" s="42">
        <f>'DepExp. Class.'!L$171</f>
        <v>0</v>
      </c>
      <c r="J699" s="135">
        <f t="shared" si="400"/>
        <v>0</v>
      </c>
      <c r="K699" s="135">
        <f t="shared" si="401"/>
        <v>0</v>
      </c>
      <c r="L699" s="135">
        <f t="shared" si="402"/>
        <v>0</v>
      </c>
      <c r="M699" s="135">
        <f t="shared" si="403"/>
        <v>0</v>
      </c>
      <c r="N699" s="135">
        <f t="shared" si="404"/>
        <v>0</v>
      </c>
      <c r="O699" s="135">
        <f t="shared" si="405"/>
        <v>0</v>
      </c>
      <c r="P699" s="135">
        <f t="shared" si="406"/>
        <v>0</v>
      </c>
      <c r="Q699" s="135">
        <f t="shared" si="407"/>
        <v>0</v>
      </c>
      <c r="R699" s="135">
        <f t="shared" si="408"/>
        <v>0</v>
      </c>
      <c r="S699" s="135">
        <f t="shared" si="409"/>
        <v>0</v>
      </c>
      <c r="T699" s="135">
        <f t="shared" si="410"/>
        <v>0</v>
      </c>
      <c r="U699" s="135">
        <f t="shared" si="411"/>
        <v>0</v>
      </c>
      <c r="V699" s="135">
        <f t="shared" si="412"/>
        <v>0</v>
      </c>
      <c r="W699" s="135">
        <f t="shared" si="413"/>
        <v>0</v>
      </c>
      <c r="X699" s="135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 x14ac:dyDescent="0.2">
      <c r="A700" s="44">
        <f t="shared" si="415"/>
        <v>677</v>
      </c>
      <c r="B700" s="44"/>
      <c r="C700" s="141">
        <v>39902</v>
      </c>
      <c r="E700" s="137" t="s">
        <v>313</v>
      </c>
      <c r="G700" s="43">
        <v>6.6</v>
      </c>
      <c r="H700" s="135" t="str">
        <f t="shared" si="399"/>
        <v>P, S, T &amp; D Plant - Commodity</v>
      </c>
      <c r="I700" s="42">
        <f>'DepExp. Class.'!L$172</f>
        <v>0</v>
      </c>
      <c r="J700" s="135">
        <f t="shared" si="400"/>
        <v>0</v>
      </c>
      <c r="K700" s="135">
        <f t="shared" si="401"/>
        <v>0</v>
      </c>
      <c r="L700" s="135">
        <f t="shared" si="402"/>
        <v>0</v>
      </c>
      <c r="M700" s="135">
        <f t="shared" si="403"/>
        <v>0</v>
      </c>
      <c r="N700" s="135">
        <f t="shared" si="404"/>
        <v>0</v>
      </c>
      <c r="O700" s="135">
        <f t="shared" si="405"/>
        <v>0</v>
      </c>
      <c r="P700" s="135">
        <f t="shared" si="406"/>
        <v>0</v>
      </c>
      <c r="Q700" s="135">
        <f t="shared" si="407"/>
        <v>0</v>
      </c>
      <c r="R700" s="135">
        <f t="shared" si="408"/>
        <v>0</v>
      </c>
      <c r="S700" s="135">
        <f t="shared" si="409"/>
        <v>0</v>
      </c>
      <c r="T700" s="135">
        <f t="shared" si="410"/>
        <v>0</v>
      </c>
      <c r="U700" s="135">
        <f t="shared" si="411"/>
        <v>0</v>
      </c>
      <c r="V700" s="135">
        <f t="shared" si="412"/>
        <v>0</v>
      </c>
      <c r="W700" s="135">
        <f t="shared" si="413"/>
        <v>0</v>
      </c>
      <c r="X700" s="135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 x14ac:dyDescent="0.2">
      <c r="A701" s="44">
        <f t="shared" si="415"/>
        <v>678</v>
      </c>
      <c r="B701" s="44"/>
      <c r="C701" s="141">
        <v>39903</v>
      </c>
      <c r="E701" s="137" t="s">
        <v>314</v>
      </c>
      <c r="G701" s="43">
        <v>6.6</v>
      </c>
      <c r="H701" s="135" t="str">
        <f t="shared" si="399"/>
        <v>P, S, T &amp; D Plant - Commodity</v>
      </c>
      <c r="I701" s="42">
        <f>'DepExp. Class.'!L$173</f>
        <v>0</v>
      </c>
      <c r="J701" s="135">
        <f t="shared" si="400"/>
        <v>0</v>
      </c>
      <c r="K701" s="135">
        <f t="shared" si="401"/>
        <v>0</v>
      </c>
      <c r="L701" s="135">
        <f t="shared" si="402"/>
        <v>0</v>
      </c>
      <c r="M701" s="135">
        <f t="shared" si="403"/>
        <v>0</v>
      </c>
      <c r="N701" s="135">
        <f t="shared" si="404"/>
        <v>0</v>
      </c>
      <c r="O701" s="135">
        <f t="shared" si="405"/>
        <v>0</v>
      </c>
      <c r="P701" s="135">
        <f t="shared" si="406"/>
        <v>0</v>
      </c>
      <c r="Q701" s="135">
        <f t="shared" si="407"/>
        <v>0</v>
      </c>
      <c r="R701" s="135">
        <f t="shared" si="408"/>
        <v>0</v>
      </c>
      <c r="S701" s="135">
        <f t="shared" si="409"/>
        <v>0</v>
      </c>
      <c r="T701" s="135">
        <f t="shared" si="410"/>
        <v>0</v>
      </c>
      <c r="U701" s="135">
        <f t="shared" si="411"/>
        <v>0</v>
      </c>
      <c r="V701" s="135">
        <f t="shared" si="412"/>
        <v>0</v>
      </c>
      <c r="W701" s="135">
        <f t="shared" si="413"/>
        <v>0</v>
      </c>
      <c r="X701" s="135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 x14ac:dyDescent="0.2">
      <c r="A702" s="44">
        <f t="shared" si="415"/>
        <v>679</v>
      </c>
      <c r="B702" s="44"/>
      <c r="C702" s="141">
        <v>39904</v>
      </c>
      <c r="E702" s="137" t="s">
        <v>315</v>
      </c>
      <c r="G702" s="43">
        <v>6.6</v>
      </c>
      <c r="H702" s="135" t="str">
        <f t="shared" si="399"/>
        <v>P, S, T &amp; D Plant - Commodity</v>
      </c>
      <c r="I702" s="42">
        <f>'DepExp. Class.'!L$174</f>
        <v>0</v>
      </c>
      <c r="J702" s="135">
        <f t="shared" si="400"/>
        <v>0</v>
      </c>
      <c r="K702" s="135">
        <f t="shared" si="401"/>
        <v>0</v>
      </c>
      <c r="L702" s="135">
        <f t="shared" si="402"/>
        <v>0</v>
      </c>
      <c r="M702" s="135">
        <f t="shared" si="403"/>
        <v>0</v>
      </c>
      <c r="N702" s="135">
        <f t="shared" si="404"/>
        <v>0</v>
      </c>
      <c r="O702" s="135">
        <f t="shared" si="405"/>
        <v>0</v>
      </c>
      <c r="P702" s="135">
        <f t="shared" si="406"/>
        <v>0</v>
      </c>
      <c r="Q702" s="135">
        <f t="shared" si="407"/>
        <v>0</v>
      </c>
      <c r="R702" s="135">
        <f t="shared" si="408"/>
        <v>0</v>
      </c>
      <c r="S702" s="135">
        <f t="shared" si="409"/>
        <v>0</v>
      </c>
      <c r="T702" s="135">
        <f t="shared" si="410"/>
        <v>0</v>
      </c>
      <c r="U702" s="135">
        <f t="shared" si="411"/>
        <v>0</v>
      </c>
      <c r="V702" s="135">
        <f t="shared" si="412"/>
        <v>0</v>
      </c>
      <c r="W702" s="135">
        <f t="shared" si="413"/>
        <v>0</v>
      </c>
      <c r="X702" s="135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 x14ac:dyDescent="0.2">
      <c r="A703" s="44">
        <f t="shared" si="415"/>
        <v>680</v>
      </c>
      <c r="B703" s="44"/>
      <c r="C703" s="141">
        <v>39905</v>
      </c>
      <c r="E703" s="137" t="s">
        <v>316</v>
      </c>
      <c r="G703" s="43">
        <v>6.6</v>
      </c>
      <c r="H703" s="135" t="str">
        <f t="shared" si="399"/>
        <v>P, S, T &amp; D Plant - Commodity</v>
      </c>
      <c r="I703" s="42">
        <f>'DepExp. Class.'!L$175</f>
        <v>0</v>
      </c>
      <c r="J703" s="135">
        <f t="shared" si="400"/>
        <v>0</v>
      </c>
      <c r="K703" s="135">
        <f t="shared" si="401"/>
        <v>0</v>
      </c>
      <c r="L703" s="135">
        <f t="shared" si="402"/>
        <v>0</v>
      </c>
      <c r="M703" s="135">
        <f t="shared" si="403"/>
        <v>0</v>
      </c>
      <c r="N703" s="135">
        <f t="shared" si="404"/>
        <v>0</v>
      </c>
      <c r="O703" s="135">
        <f t="shared" si="405"/>
        <v>0</v>
      </c>
      <c r="P703" s="135">
        <f t="shared" si="406"/>
        <v>0</v>
      </c>
      <c r="Q703" s="135">
        <f t="shared" si="407"/>
        <v>0</v>
      </c>
      <c r="R703" s="135">
        <f t="shared" si="408"/>
        <v>0</v>
      </c>
      <c r="S703" s="135">
        <f t="shared" si="409"/>
        <v>0</v>
      </c>
      <c r="T703" s="135">
        <f t="shared" si="410"/>
        <v>0</v>
      </c>
      <c r="U703" s="135">
        <f t="shared" si="411"/>
        <v>0</v>
      </c>
      <c r="V703" s="135">
        <f t="shared" si="412"/>
        <v>0</v>
      </c>
      <c r="W703" s="135">
        <f t="shared" si="413"/>
        <v>0</v>
      </c>
      <c r="X703" s="135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 x14ac:dyDescent="0.2">
      <c r="A704" s="44">
        <f t="shared" si="415"/>
        <v>681</v>
      </c>
      <c r="B704" s="44"/>
      <c r="C704" s="141">
        <v>39906</v>
      </c>
      <c r="E704" s="137" t="s">
        <v>317</v>
      </c>
      <c r="G704" s="43">
        <v>6.6</v>
      </c>
      <c r="H704" s="135" t="str">
        <f t="shared" si="399"/>
        <v>P, S, T &amp; D Plant - Commodity</v>
      </c>
      <c r="I704" s="42">
        <f>'DepExp. Class.'!L$176</f>
        <v>0</v>
      </c>
      <c r="J704" s="135">
        <f t="shared" si="400"/>
        <v>0</v>
      </c>
      <c r="K704" s="135">
        <f t="shared" si="401"/>
        <v>0</v>
      </c>
      <c r="L704" s="135">
        <f t="shared" si="402"/>
        <v>0</v>
      </c>
      <c r="M704" s="135">
        <f t="shared" si="403"/>
        <v>0</v>
      </c>
      <c r="N704" s="135">
        <f t="shared" si="404"/>
        <v>0</v>
      </c>
      <c r="O704" s="135">
        <f t="shared" si="405"/>
        <v>0</v>
      </c>
      <c r="P704" s="135">
        <f t="shared" si="406"/>
        <v>0</v>
      </c>
      <c r="Q704" s="135">
        <f t="shared" si="407"/>
        <v>0</v>
      </c>
      <c r="R704" s="135">
        <f t="shared" si="408"/>
        <v>0</v>
      </c>
      <c r="S704" s="135">
        <f t="shared" si="409"/>
        <v>0</v>
      </c>
      <c r="T704" s="135">
        <f t="shared" si="410"/>
        <v>0</v>
      </c>
      <c r="U704" s="135">
        <f t="shared" si="411"/>
        <v>0</v>
      </c>
      <c r="V704" s="135">
        <f t="shared" si="412"/>
        <v>0</v>
      </c>
      <c r="W704" s="135">
        <f t="shared" si="413"/>
        <v>0</v>
      </c>
      <c r="X704" s="135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 x14ac:dyDescent="0.2">
      <c r="A705" s="44">
        <f t="shared" si="415"/>
        <v>682</v>
      </c>
      <c r="B705" s="44"/>
      <c r="C705" s="141">
        <v>39907</v>
      </c>
      <c r="E705" s="137" t="s">
        <v>318</v>
      </c>
      <c r="G705" s="43">
        <v>6.6</v>
      </c>
      <c r="H705" s="135" t="str">
        <f t="shared" si="399"/>
        <v>P, S, T &amp; D Plant - Commodity</v>
      </c>
      <c r="I705" s="42">
        <f>'DepExp. Class.'!L$177</f>
        <v>122.75220572614802</v>
      </c>
      <c r="J705" s="135">
        <f t="shared" si="400"/>
        <v>46.477558774946033</v>
      </c>
      <c r="K705" s="135">
        <f t="shared" si="401"/>
        <v>28.759273920269024</v>
      </c>
      <c r="L705" s="135">
        <f t="shared" si="402"/>
        <v>1.572702573665427</v>
      </c>
      <c r="M705" s="135">
        <f t="shared" si="403"/>
        <v>22.565573904849735</v>
      </c>
      <c r="N705" s="135">
        <f t="shared" si="404"/>
        <v>23.377096552417793</v>
      </c>
      <c r="O705" s="135">
        <f t="shared" si="405"/>
        <v>0</v>
      </c>
      <c r="P705" s="135">
        <f t="shared" si="406"/>
        <v>0</v>
      </c>
      <c r="Q705" s="135">
        <f t="shared" si="407"/>
        <v>0</v>
      </c>
      <c r="R705" s="135">
        <f t="shared" si="408"/>
        <v>0</v>
      </c>
      <c r="S705" s="135">
        <f t="shared" si="409"/>
        <v>0</v>
      </c>
      <c r="T705" s="135">
        <f t="shared" si="410"/>
        <v>0</v>
      </c>
      <c r="U705" s="135">
        <f t="shared" si="411"/>
        <v>0</v>
      </c>
      <c r="V705" s="135">
        <f t="shared" si="412"/>
        <v>0</v>
      </c>
      <c r="W705" s="135">
        <f t="shared" si="413"/>
        <v>0</v>
      </c>
      <c r="X705" s="135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 x14ac:dyDescent="0.2">
      <c r="A706" s="44">
        <f t="shared" si="415"/>
        <v>683</v>
      </c>
      <c r="B706" s="44"/>
      <c r="C706" s="141">
        <v>39908</v>
      </c>
      <c r="E706" s="137" t="s">
        <v>319</v>
      </c>
      <c r="G706" s="43">
        <v>6.6</v>
      </c>
      <c r="H706" s="135" t="str">
        <f t="shared" si="399"/>
        <v>P, S, T &amp; D Plant - Commodity</v>
      </c>
      <c r="I706" s="42">
        <f>'DepExp. Class.'!L$178</f>
        <v>0</v>
      </c>
      <c r="J706" s="135">
        <f t="shared" si="400"/>
        <v>0</v>
      </c>
      <c r="K706" s="135">
        <f t="shared" si="401"/>
        <v>0</v>
      </c>
      <c r="L706" s="135">
        <f t="shared" si="402"/>
        <v>0</v>
      </c>
      <c r="M706" s="135">
        <f t="shared" si="403"/>
        <v>0</v>
      </c>
      <c r="N706" s="135">
        <f t="shared" si="404"/>
        <v>0</v>
      </c>
      <c r="O706" s="135">
        <f t="shared" si="405"/>
        <v>0</v>
      </c>
      <c r="P706" s="135">
        <f t="shared" si="406"/>
        <v>0</v>
      </c>
      <c r="Q706" s="135">
        <f t="shared" si="407"/>
        <v>0</v>
      </c>
      <c r="R706" s="135">
        <f t="shared" si="408"/>
        <v>0</v>
      </c>
      <c r="S706" s="135">
        <f t="shared" si="409"/>
        <v>0</v>
      </c>
      <c r="T706" s="135">
        <f t="shared" si="410"/>
        <v>0</v>
      </c>
      <c r="U706" s="135">
        <f t="shared" si="411"/>
        <v>0</v>
      </c>
      <c r="V706" s="135">
        <f t="shared" si="412"/>
        <v>0</v>
      </c>
      <c r="W706" s="135">
        <f t="shared" si="413"/>
        <v>0</v>
      </c>
      <c r="X706" s="135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 x14ac:dyDescent="0.2">
      <c r="A707" s="44">
        <f t="shared" si="415"/>
        <v>684</v>
      </c>
      <c r="B707" s="44"/>
      <c r="C707" s="141">
        <v>39909</v>
      </c>
      <c r="E707" s="137" t="s">
        <v>320</v>
      </c>
      <c r="G707" s="43">
        <v>6.6</v>
      </c>
      <c r="H707" s="135" t="str">
        <f t="shared" si="399"/>
        <v>P, S, T &amp; D Plant - Commodity</v>
      </c>
      <c r="I707" s="42">
        <f>'DepExp. Class.'!L$179</f>
        <v>0</v>
      </c>
      <c r="J707" s="135">
        <f t="shared" si="400"/>
        <v>0</v>
      </c>
      <c r="K707" s="135">
        <f t="shared" si="401"/>
        <v>0</v>
      </c>
      <c r="L707" s="135">
        <f t="shared" si="402"/>
        <v>0</v>
      </c>
      <c r="M707" s="135">
        <f t="shared" si="403"/>
        <v>0</v>
      </c>
      <c r="N707" s="135">
        <f t="shared" si="404"/>
        <v>0</v>
      </c>
      <c r="O707" s="135">
        <f t="shared" si="405"/>
        <v>0</v>
      </c>
      <c r="P707" s="135">
        <f t="shared" si="406"/>
        <v>0</v>
      </c>
      <c r="Q707" s="135">
        <f t="shared" si="407"/>
        <v>0</v>
      </c>
      <c r="R707" s="135">
        <f t="shared" si="408"/>
        <v>0</v>
      </c>
      <c r="S707" s="135">
        <f t="shared" si="409"/>
        <v>0</v>
      </c>
      <c r="T707" s="135">
        <f t="shared" si="410"/>
        <v>0</v>
      </c>
      <c r="U707" s="135">
        <f t="shared" si="411"/>
        <v>0</v>
      </c>
      <c r="V707" s="135">
        <f t="shared" si="412"/>
        <v>0</v>
      </c>
      <c r="W707" s="135">
        <f t="shared" si="413"/>
        <v>0</v>
      </c>
      <c r="X707" s="135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 x14ac:dyDescent="0.2">
      <c r="A708" s="44">
        <f t="shared" si="415"/>
        <v>685</v>
      </c>
      <c r="B708" s="44"/>
      <c r="C708" s="141">
        <v>39924</v>
      </c>
      <c r="E708" s="137" t="s">
        <v>321</v>
      </c>
      <c r="G708" s="43">
        <v>6.6</v>
      </c>
      <c r="H708" s="135" t="str">
        <f t="shared" si="399"/>
        <v>P, S, T &amp; D Plant - Commodity</v>
      </c>
      <c r="I708" s="42">
        <f>'DepExp. Class.'!L$180</f>
        <v>0</v>
      </c>
      <c r="J708" s="135">
        <f t="shared" si="400"/>
        <v>0</v>
      </c>
      <c r="K708" s="135">
        <f t="shared" si="401"/>
        <v>0</v>
      </c>
      <c r="L708" s="135">
        <f t="shared" si="402"/>
        <v>0</v>
      </c>
      <c r="M708" s="135">
        <f t="shared" si="403"/>
        <v>0</v>
      </c>
      <c r="N708" s="135">
        <f t="shared" si="404"/>
        <v>0</v>
      </c>
      <c r="O708" s="135">
        <f t="shared" si="405"/>
        <v>0</v>
      </c>
      <c r="P708" s="135">
        <f t="shared" si="406"/>
        <v>0</v>
      </c>
      <c r="Q708" s="135">
        <f t="shared" si="407"/>
        <v>0</v>
      </c>
      <c r="R708" s="135">
        <f t="shared" si="408"/>
        <v>0</v>
      </c>
      <c r="S708" s="135">
        <f t="shared" si="409"/>
        <v>0</v>
      </c>
      <c r="T708" s="135">
        <f t="shared" si="410"/>
        <v>0</v>
      </c>
      <c r="U708" s="135">
        <f t="shared" si="411"/>
        <v>0</v>
      </c>
      <c r="V708" s="135">
        <f t="shared" si="412"/>
        <v>0</v>
      </c>
      <c r="W708" s="135">
        <f t="shared" si="413"/>
        <v>0</v>
      </c>
      <c r="X708" s="135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 x14ac:dyDescent="0.2">
      <c r="A709" s="44">
        <f t="shared" si="415"/>
        <v>686</v>
      </c>
      <c r="B709" s="44"/>
      <c r="C709" s="44"/>
      <c r="D709" s="44"/>
      <c r="E709" s="137"/>
      <c r="G709" s="43"/>
      <c r="H709" s="135"/>
      <c r="I709" s="42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 x14ac:dyDescent="0.2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 x14ac:dyDescent="0.2">
      <c r="A711" s="44">
        <f t="shared" si="415"/>
        <v>688</v>
      </c>
      <c r="B711" s="44"/>
      <c r="C711" s="44"/>
      <c r="D711" s="44" t="s">
        <v>149</v>
      </c>
      <c r="E711" s="44"/>
      <c r="G711" s="43"/>
      <c r="H711" s="135"/>
      <c r="I711" s="42">
        <f>'DepExp. Class.'!L$183</f>
        <v>336.29878848156699</v>
      </c>
      <c r="J711" s="135">
        <f>SUM(J675:J708)</f>
        <v>127.33251199139701</v>
      </c>
      <c r="K711" s="135">
        <f t="shared" ref="K711:X711" si="418">SUM(K675:K708)</f>
        <v>78.790510685998882</v>
      </c>
      <c r="L711" s="135">
        <f t="shared" si="418"/>
        <v>4.3086636776650806</v>
      </c>
      <c r="M711" s="135">
        <f t="shared" si="418"/>
        <v>61.821904712020249</v>
      </c>
      <c r="N711" s="135">
        <f t="shared" si="418"/>
        <v>64.04519741448577</v>
      </c>
      <c r="O711" s="135">
        <f t="shared" si="418"/>
        <v>0</v>
      </c>
      <c r="P711" s="135">
        <f t="shared" si="418"/>
        <v>0</v>
      </c>
      <c r="Q711" s="135">
        <f t="shared" si="418"/>
        <v>0</v>
      </c>
      <c r="R711" s="135">
        <f t="shared" si="418"/>
        <v>0</v>
      </c>
      <c r="S711" s="135">
        <f t="shared" si="418"/>
        <v>0</v>
      </c>
      <c r="T711" s="135">
        <f t="shared" si="418"/>
        <v>0</v>
      </c>
      <c r="U711" s="135">
        <f t="shared" si="418"/>
        <v>0</v>
      </c>
      <c r="V711" s="135">
        <f t="shared" si="418"/>
        <v>0</v>
      </c>
      <c r="W711" s="135">
        <f t="shared" si="418"/>
        <v>0</v>
      </c>
      <c r="X711" s="135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 x14ac:dyDescent="0.2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 x14ac:dyDescent="0.2">
      <c r="A713" s="44">
        <f t="shared" si="415"/>
        <v>690</v>
      </c>
      <c r="B713" s="44"/>
      <c r="C713" s="44"/>
      <c r="D713" s="44" t="s">
        <v>350</v>
      </c>
      <c r="E713" s="44"/>
      <c r="G713" s="43"/>
      <c r="H713" s="135"/>
      <c r="I713" s="42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 x14ac:dyDescent="0.2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 x14ac:dyDescent="0.2">
      <c r="A715" s="44">
        <f t="shared" si="415"/>
        <v>692</v>
      </c>
      <c r="B715" s="44"/>
      <c r="C715" s="44"/>
      <c r="D715" s="44" t="s">
        <v>148</v>
      </c>
      <c r="E715" s="44"/>
      <c r="G715" s="43"/>
      <c r="H715" s="135"/>
      <c r="I715" s="42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 x14ac:dyDescent="0.2">
      <c r="A716" s="44">
        <f t="shared" si="415"/>
        <v>693</v>
      </c>
      <c r="B716" s="44"/>
      <c r="C716" s="44"/>
      <c r="D716" s="44"/>
      <c r="E716" s="44"/>
      <c r="G716" s="43"/>
      <c r="H716" s="135"/>
      <c r="I716" s="42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 x14ac:dyDescent="0.2">
      <c r="A717" s="44">
        <f t="shared" si="415"/>
        <v>694</v>
      </c>
      <c r="B717" s="44"/>
      <c r="C717" s="138">
        <v>37400</v>
      </c>
      <c r="E717" s="137" t="s">
        <v>115</v>
      </c>
      <c r="G717" s="43">
        <v>6.6</v>
      </c>
      <c r="H717" s="135" t="str">
        <f t="shared" ref="H717:H750" si="419">VLOOKUP($G717,alloc,3)</f>
        <v>P, S, T &amp; D Plant - Commodity</v>
      </c>
      <c r="I717" s="42">
        <f>'DepExp. Class.'!L$189</f>
        <v>0</v>
      </c>
      <c r="J717" s="135">
        <f t="shared" ref="J717:J750" si="420">$I717*VLOOKUP($G717,alloc,6)</f>
        <v>0</v>
      </c>
      <c r="K717" s="135">
        <f t="shared" ref="K717:K750" si="421">$I717*VLOOKUP($G717,alloc,7)</f>
        <v>0</v>
      </c>
      <c r="L717" s="135">
        <f t="shared" ref="L717:L750" si="422">$I717*VLOOKUP($G717,alloc,8)</f>
        <v>0</v>
      </c>
      <c r="M717" s="135">
        <f t="shared" ref="M717:M750" si="423">$I717*VLOOKUP($G717,alloc,9)</f>
        <v>0</v>
      </c>
      <c r="N717" s="135">
        <f t="shared" ref="N717:N750" si="424">$I717*VLOOKUP($G717,alloc,10)</f>
        <v>0</v>
      </c>
      <c r="O717" s="135">
        <f t="shared" ref="O717:O750" si="425">$I717*VLOOKUP($G717,alloc,11)</f>
        <v>0</v>
      </c>
      <c r="P717" s="135">
        <f t="shared" ref="P717:P750" si="426">$I717*VLOOKUP($G717,alloc,12)</f>
        <v>0</v>
      </c>
      <c r="Q717" s="135">
        <f t="shared" ref="Q717:Q750" si="427">$I717*VLOOKUP($G717,alloc,13)</f>
        <v>0</v>
      </c>
      <c r="R717" s="135">
        <f t="shared" ref="R717:R750" si="428">$I717*VLOOKUP($G717,alloc,14)</f>
        <v>0</v>
      </c>
      <c r="S717" s="135">
        <f t="shared" ref="S717:S750" si="429">$I717*VLOOKUP($G717,alloc,15)</f>
        <v>0</v>
      </c>
      <c r="T717" s="135">
        <f t="shared" ref="T717:T750" si="430">$I717*VLOOKUP($G717,alloc,16)</f>
        <v>0</v>
      </c>
      <c r="U717" s="135">
        <f t="shared" ref="U717:U750" si="431">$I717*VLOOKUP($G717,alloc,17)</f>
        <v>0</v>
      </c>
      <c r="V717" s="135">
        <f t="shared" ref="V717:V750" si="432">$I717*VLOOKUP($G717,alloc,18)</f>
        <v>0</v>
      </c>
      <c r="W717" s="135">
        <f t="shared" ref="W717:W750" si="433">$I717*VLOOKUP($G717,alloc,19)</f>
        <v>0</v>
      </c>
      <c r="X717" s="135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 x14ac:dyDescent="0.2">
      <c r="A718" s="44">
        <f t="shared" si="415"/>
        <v>695</v>
      </c>
      <c r="B718" s="44"/>
      <c r="C718" s="138">
        <v>39000</v>
      </c>
      <c r="E718" s="137" t="s">
        <v>139</v>
      </c>
      <c r="G718" s="43">
        <v>6.6</v>
      </c>
      <c r="H718" s="135" t="str">
        <f t="shared" si="419"/>
        <v>P, S, T &amp; D Plant - Commodity</v>
      </c>
      <c r="I718" s="42">
        <f>'DepExp. Class.'!L$190</f>
        <v>78.550816755444615</v>
      </c>
      <c r="J718" s="135">
        <f t="shared" si="420"/>
        <v>29.741626074858452</v>
      </c>
      <c r="K718" s="135">
        <f t="shared" si="421"/>
        <v>18.403453057051465</v>
      </c>
      <c r="L718" s="135">
        <f t="shared" si="422"/>
        <v>1.0063939050546438</v>
      </c>
      <c r="M718" s="135">
        <f t="shared" si="423"/>
        <v>14.440019633828189</v>
      </c>
      <c r="N718" s="135">
        <f t="shared" si="424"/>
        <v>14.959324084651861</v>
      </c>
      <c r="O718" s="135">
        <f t="shared" si="425"/>
        <v>0</v>
      </c>
      <c r="P718" s="135">
        <f t="shared" si="426"/>
        <v>0</v>
      </c>
      <c r="Q718" s="135">
        <f t="shared" si="427"/>
        <v>0</v>
      </c>
      <c r="R718" s="135">
        <f t="shared" si="428"/>
        <v>0</v>
      </c>
      <c r="S718" s="135">
        <f t="shared" si="429"/>
        <v>0</v>
      </c>
      <c r="T718" s="135">
        <f t="shared" si="430"/>
        <v>0</v>
      </c>
      <c r="U718" s="135">
        <f t="shared" si="431"/>
        <v>0</v>
      </c>
      <c r="V718" s="135">
        <f t="shared" si="432"/>
        <v>0</v>
      </c>
      <c r="W718" s="135">
        <f t="shared" si="433"/>
        <v>0</v>
      </c>
      <c r="X718" s="135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 x14ac:dyDescent="0.2">
      <c r="A719" s="44">
        <f t="shared" si="415"/>
        <v>696</v>
      </c>
      <c r="B719" s="44"/>
      <c r="C719" s="138">
        <v>36602</v>
      </c>
      <c r="E719" s="137" t="s">
        <v>139</v>
      </c>
      <c r="G719" s="43">
        <v>6.6</v>
      </c>
      <c r="H719" s="135" t="str">
        <f t="shared" si="419"/>
        <v>P, S, T &amp; D Plant - Commodity</v>
      </c>
      <c r="I719" s="42">
        <f>'DepExp. Class.'!L$191</f>
        <v>0</v>
      </c>
      <c r="J719" s="135">
        <f t="shared" si="420"/>
        <v>0</v>
      </c>
      <c r="K719" s="135">
        <f t="shared" si="421"/>
        <v>0</v>
      </c>
      <c r="L719" s="135">
        <f t="shared" si="422"/>
        <v>0</v>
      </c>
      <c r="M719" s="135">
        <f t="shared" si="423"/>
        <v>0</v>
      </c>
      <c r="N719" s="135">
        <f t="shared" si="424"/>
        <v>0</v>
      </c>
      <c r="O719" s="135">
        <f t="shared" si="425"/>
        <v>0</v>
      </c>
      <c r="P719" s="135">
        <f t="shared" si="426"/>
        <v>0</v>
      </c>
      <c r="Q719" s="135">
        <f t="shared" si="427"/>
        <v>0</v>
      </c>
      <c r="R719" s="135">
        <f t="shared" si="428"/>
        <v>0</v>
      </c>
      <c r="S719" s="135">
        <f t="shared" si="429"/>
        <v>0</v>
      </c>
      <c r="T719" s="135">
        <f t="shared" si="430"/>
        <v>0</v>
      </c>
      <c r="U719" s="135">
        <f t="shared" si="431"/>
        <v>0</v>
      </c>
      <c r="V719" s="135">
        <f t="shared" si="432"/>
        <v>0</v>
      </c>
      <c r="W719" s="135">
        <f t="shared" si="433"/>
        <v>0</v>
      </c>
      <c r="X719" s="135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 x14ac:dyDescent="0.2">
      <c r="A720" s="44">
        <f t="shared" si="415"/>
        <v>697</v>
      </c>
      <c r="B720" s="44"/>
      <c r="C720" s="138">
        <v>37503</v>
      </c>
      <c r="E720" s="137" t="s">
        <v>278</v>
      </c>
      <c r="G720" s="43">
        <v>6.6</v>
      </c>
      <c r="H720" s="135" t="str">
        <f t="shared" si="419"/>
        <v>P, S, T &amp; D Plant - Commodity</v>
      </c>
      <c r="I720" s="42">
        <f>'DepExp. Class.'!L$192</f>
        <v>0</v>
      </c>
      <c r="J720" s="135">
        <f t="shared" si="420"/>
        <v>0</v>
      </c>
      <c r="K720" s="135">
        <f t="shared" si="421"/>
        <v>0</v>
      </c>
      <c r="L720" s="135">
        <f t="shared" si="422"/>
        <v>0</v>
      </c>
      <c r="M720" s="135">
        <f t="shared" si="423"/>
        <v>0</v>
      </c>
      <c r="N720" s="135">
        <f t="shared" si="424"/>
        <v>0</v>
      </c>
      <c r="O720" s="135">
        <f t="shared" si="425"/>
        <v>0</v>
      </c>
      <c r="P720" s="135">
        <f t="shared" si="426"/>
        <v>0</v>
      </c>
      <c r="Q720" s="135">
        <f t="shared" si="427"/>
        <v>0</v>
      </c>
      <c r="R720" s="135">
        <f t="shared" si="428"/>
        <v>0</v>
      </c>
      <c r="S720" s="135">
        <f t="shared" si="429"/>
        <v>0</v>
      </c>
      <c r="T720" s="135">
        <f t="shared" si="430"/>
        <v>0</v>
      </c>
      <c r="U720" s="135">
        <f t="shared" si="431"/>
        <v>0</v>
      </c>
      <c r="V720" s="135">
        <f t="shared" si="432"/>
        <v>0</v>
      </c>
      <c r="W720" s="135">
        <f t="shared" si="433"/>
        <v>0</v>
      </c>
      <c r="X720" s="135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 x14ac:dyDescent="0.2">
      <c r="A721" s="44">
        <f t="shared" si="415"/>
        <v>698</v>
      </c>
      <c r="B721" s="44"/>
      <c r="C721" s="138">
        <v>39004</v>
      </c>
      <c r="E721" s="137" t="s">
        <v>293</v>
      </c>
      <c r="G721" s="43">
        <v>6.6</v>
      </c>
      <c r="H721" s="135" t="str">
        <f t="shared" si="419"/>
        <v>P, S, T &amp; D Plant - Commodity</v>
      </c>
      <c r="I721" s="42">
        <f>'DepExp. Class.'!L$193</f>
        <v>0</v>
      </c>
      <c r="J721" s="135">
        <f t="shared" si="420"/>
        <v>0</v>
      </c>
      <c r="K721" s="135">
        <f t="shared" si="421"/>
        <v>0</v>
      </c>
      <c r="L721" s="135">
        <f t="shared" si="422"/>
        <v>0</v>
      </c>
      <c r="M721" s="135">
        <f t="shared" si="423"/>
        <v>0</v>
      </c>
      <c r="N721" s="135">
        <f t="shared" si="424"/>
        <v>0</v>
      </c>
      <c r="O721" s="135">
        <f t="shared" si="425"/>
        <v>0</v>
      </c>
      <c r="P721" s="135">
        <f t="shared" si="426"/>
        <v>0</v>
      </c>
      <c r="Q721" s="135">
        <f t="shared" si="427"/>
        <v>0</v>
      </c>
      <c r="R721" s="135">
        <f t="shared" si="428"/>
        <v>0</v>
      </c>
      <c r="S721" s="135">
        <f t="shared" si="429"/>
        <v>0</v>
      </c>
      <c r="T721" s="135">
        <f t="shared" si="430"/>
        <v>0</v>
      </c>
      <c r="U721" s="135">
        <f t="shared" si="431"/>
        <v>0</v>
      </c>
      <c r="V721" s="135">
        <f t="shared" si="432"/>
        <v>0</v>
      </c>
      <c r="W721" s="135">
        <f t="shared" si="433"/>
        <v>0</v>
      </c>
      <c r="X721" s="135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 x14ac:dyDescent="0.2">
      <c r="A722" s="44">
        <f t="shared" si="415"/>
        <v>699</v>
      </c>
      <c r="B722" s="44"/>
      <c r="C722" s="138">
        <v>39009</v>
      </c>
      <c r="E722" s="137" t="s">
        <v>294</v>
      </c>
      <c r="G722" s="43">
        <v>6.6</v>
      </c>
      <c r="H722" s="135" t="str">
        <f t="shared" si="419"/>
        <v>P, S, T &amp; D Plant - Commodity</v>
      </c>
      <c r="I722" s="42">
        <f>'DepExp. Class.'!L$194</f>
        <v>0.38867789733304148</v>
      </c>
      <c r="J722" s="135">
        <f t="shared" si="420"/>
        <v>0.14716476751644073</v>
      </c>
      <c r="K722" s="135">
        <f t="shared" si="421"/>
        <v>9.106226686543395E-2</v>
      </c>
      <c r="L722" s="135">
        <f t="shared" si="422"/>
        <v>4.9797453809201121E-3</v>
      </c>
      <c r="M722" s="135">
        <f t="shared" si="423"/>
        <v>7.1450771622118797E-2</v>
      </c>
      <c r="N722" s="135">
        <f t="shared" si="424"/>
        <v>7.4020345948127883E-2</v>
      </c>
      <c r="O722" s="135">
        <f t="shared" si="425"/>
        <v>0</v>
      </c>
      <c r="P722" s="135">
        <f t="shared" si="426"/>
        <v>0</v>
      </c>
      <c r="Q722" s="135">
        <f t="shared" si="427"/>
        <v>0</v>
      </c>
      <c r="R722" s="135">
        <f t="shared" si="428"/>
        <v>0</v>
      </c>
      <c r="S722" s="135">
        <f t="shared" si="429"/>
        <v>0</v>
      </c>
      <c r="T722" s="135">
        <f t="shared" si="430"/>
        <v>0</v>
      </c>
      <c r="U722" s="135">
        <f t="shared" si="431"/>
        <v>0</v>
      </c>
      <c r="V722" s="135">
        <f t="shared" si="432"/>
        <v>0</v>
      </c>
      <c r="W722" s="135">
        <f t="shared" si="433"/>
        <v>0</v>
      </c>
      <c r="X722" s="135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 x14ac:dyDescent="0.2">
      <c r="A723" s="44">
        <f t="shared" si="415"/>
        <v>700</v>
      </c>
      <c r="B723" s="44"/>
      <c r="C723" s="138">
        <v>39100</v>
      </c>
      <c r="E723" s="137" t="s">
        <v>295</v>
      </c>
      <c r="G723" s="43">
        <v>6.6</v>
      </c>
      <c r="H723" s="135" t="str">
        <f t="shared" si="419"/>
        <v>P, S, T &amp; D Plant - Commodity</v>
      </c>
      <c r="I723" s="42">
        <f>'DepExp. Class.'!L$195</f>
        <v>118.84282493980449</v>
      </c>
      <c r="J723" s="135">
        <f t="shared" si="420"/>
        <v>44.997353395367895</v>
      </c>
      <c r="K723" s="135">
        <f t="shared" si="421"/>
        <v>27.843355935512673</v>
      </c>
      <c r="L723" s="135">
        <f t="shared" si="422"/>
        <v>1.5226155451859791</v>
      </c>
      <c r="M723" s="135">
        <f t="shared" si="423"/>
        <v>21.846911290727416</v>
      </c>
      <c r="N723" s="135">
        <f t="shared" si="424"/>
        <v>22.632588773010514</v>
      </c>
      <c r="O723" s="135">
        <f t="shared" si="425"/>
        <v>0</v>
      </c>
      <c r="P723" s="135">
        <f t="shared" si="426"/>
        <v>0</v>
      </c>
      <c r="Q723" s="135">
        <f t="shared" si="427"/>
        <v>0</v>
      </c>
      <c r="R723" s="135">
        <f t="shared" si="428"/>
        <v>0</v>
      </c>
      <c r="S723" s="135">
        <f t="shared" si="429"/>
        <v>0</v>
      </c>
      <c r="T723" s="135">
        <f t="shared" si="430"/>
        <v>0</v>
      </c>
      <c r="U723" s="135">
        <f t="shared" si="431"/>
        <v>0</v>
      </c>
      <c r="V723" s="135">
        <f t="shared" si="432"/>
        <v>0</v>
      </c>
      <c r="W723" s="135">
        <f t="shared" si="433"/>
        <v>0</v>
      </c>
      <c r="X723" s="135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 x14ac:dyDescent="0.2">
      <c r="A724" s="44">
        <f t="shared" si="415"/>
        <v>701</v>
      </c>
      <c r="B724" s="44"/>
      <c r="C724" s="138">
        <v>39102</v>
      </c>
      <c r="E724" s="137" t="s">
        <v>296</v>
      </c>
      <c r="G724" s="43">
        <v>6.6</v>
      </c>
      <c r="H724" s="135" t="str">
        <f t="shared" si="419"/>
        <v>P, S, T &amp; D Plant - Commodity</v>
      </c>
      <c r="I724" s="42">
        <f>'DepExp. Class.'!L$196</f>
        <v>0</v>
      </c>
      <c r="J724" s="135">
        <f t="shared" si="420"/>
        <v>0</v>
      </c>
      <c r="K724" s="135">
        <f t="shared" si="421"/>
        <v>0</v>
      </c>
      <c r="L724" s="135">
        <f t="shared" si="422"/>
        <v>0</v>
      </c>
      <c r="M724" s="135">
        <f t="shared" si="423"/>
        <v>0</v>
      </c>
      <c r="N724" s="135">
        <f t="shared" si="424"/>
        <v>0</v>
      </c>
      <c r="O724" s="135">
        <f t="shared" si="425"/>
        <v>0</v>
      </c>
      <c r="P724" s="135">
        <f t="shared" si="426"/>
        <v>0</v>
      </c>
      <c r="Q724" s="135">
        <f t="shared" si="427"/>
        <v>0</v>
      </c>
      <c r="R724" s="135">
        <f t="shared" si="428"/>
        <v>0</v>
      </c>
      <c r="S724" s="135">
        <f t="shared" si="429"/>
        <v>0</v>
      </c>
      <c r="T724" s="135">
        <f t="shared" si="430"/>
        <v>0</v>
      </c>
      <c r="U724" s="135">
        <f t="shared" si="431"/>
        <v>0</v>
      </c>
      <c r="V724" s="135">
        <f t="shared" si="432"/>
        <v>0</v>
      </c>
      <c r="W724" s="135">
        <f t="shared" si="433"/>
        <v>0</v>
      </c>
      <c r="X724" s="135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 x14ac:dyDescent="0.2">
      <c r="A725" s="44">
        <f t="shared" si="415"/>
        <v>702</v>
      </c>
      <c r="B725" s="44"/>
      <c r="C725" s="145">
        <v>39103</v>
      </c>
      <c r="E725" s="137" t="s">
        <v>297</v>
      </c>
      <c r="G725" s="43">
        <v>6.6</v>
      </c>
      <c r="H725" s="135" t="str">
        <f t="shared" si="419"/>
        <v>P, S, T &amp; D Plant - Commodity</v>
      </c>
      <c r="I725" s="42">
        <f>'DepExp. Class.'!L$197</f>
        <v>0</v>
      </c>
      <c r="J725" s="135">
        <f t="shared" si="420"/>
        <v>0</v>
      </c>
      <c r="K725" s="135">
        <f t="shared" si="421"/>
        <v>0</v>
      </c>
      <c r="L725" s="135">
        <f t="shared" si="422"/>
        <v>0</v>
      </c>
      <c r="M725" s="135">
        <f t="shared" si="423"/>
        <v>0</v>
      </c>
      <c r="N725" s="135">
        <f t="shared" si="424"/>
        <v>0</v>
      </c>
      <c r="O725" s="135">
        <f t="shared" si="425"/>
        <v>0</v>
      </c>
      <c r="P725" s="135">
        <f t="shared" si="426"/>
        <v>0</v>
      </c>
      <c r="Q725" s="135">
        <f t="shared" si="427"/>
        <v>0</v>
      </c>
      <c r="R725" s="135">
        <f t="shared" si="428"/>
        <v>0</v>
      </c>
      <c r="S725" s="135">
        <f t="shared" si="429"/>
        <v>0</v>
      </c>
      <c r="T725" s="135">
        <f t="shared" si="430"/>
        <v>0</v>
      </c>
      <c r="U725" s="135">
        <f t="shared" si="431"/>
        <v>0</v>
      </c>
      <c r="V725" s="135">
        <f t="shared" si="432"/>
        <v>0</v>
      </c>
      <c r="W725" s="135">
        <f t="shared" si="433"/>
        <v>0</v>
      </c>
      <c r="X725" s="135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 x14ac:dyDescent="0.2">
      <c r="A726" s="44">
        <f t="shared" si="415"/>
        <v>703</v>
      </c>
      <c r="B726" s="44"/>
      <c r="C726" s="138">
        <v>39200</v>
      </c>
      <c r="E726" s="137" t="s">
        <v>298</v>
      </c>
      <c r="G726" s="43">
        <v>6.6</v>
      </c>
      <c r="H726" s="135" t="str">
        <f t="shared" si="419"/>
        <v>P, S, T &amp; D Plant - Commodity</v>
      </c>
      <c r="I726" s="42">
        <f>'DepExp. Class.'!L$198</f>
        <v>0</v>
      </c>
      <c r="J726" s="135">
        <f t="shared" si="420"/>
        <v>0</v>
      </c>
      <c r="K726" s="135">
        <f t="shared" si="421"/>
        <v>0</v>
      </c>
      <c r="L726" s="135">
        <f t="shared" si="422"/>
        <v>0</v>
      </c>
      <c r="M726" s="135">
        <f t="shared" si="423"/>
        <v>0</v>
      </c>
      <c r="N726" s="135">
        <f t="shared" si="424"/>
        <v>0</v>
      </c>
      <c r="O726" s="135">
        <f t="shared" si="425"/>
        <v>0</v>
      </c>
      <c r="P726" s="135">
        <f t="shared" si="426"/>
        <v>0</v>
      </c>
      <c r="Q726" s="135">
        <f t="shared" si="427"/>
        <v>0</v>
      </c>
      <c r="R726" s="135">
        <f t="shared" si="428"/>
        <v>0</v>
      </c>
      <c r="S726" s="135">
        <f t="shared" si="429"/>
        <v>0</v>
      </c>
      <c r="T726" s="135">
        <f t="shared" si="430"/>
        <v>0</v>
      </c>
      <c r="U726" s="135">
        <f t="shared" si="431"/>
        <v>0</v>
      </c>
      <c r="V726" s="135">
        <f t="shared" si="432"/>
        <v>0</v>
      </c>
      <c r="W726" s="135">
        <f t="shared" si="433"/>
        <v>0</v>
      </c>
      <c r="X726" s="135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 x14ac:dyDescent="0.2">
      <c r="A727" s="44">
        <f t="shared" si="415"/>
        <v>704</v>
      </c>
      <c r="B727" s="44"/>
      <c r="C727" s="138">
        <v>39201</v>
      </c>
      <c r="E727" s="137" t="s">
        <v>299</v>
      </c>
      <c r="G727" s="43">
        <v>6.6</v>
      </c>
      <c r="H727" s="135" t="str">
        <f t="shared" si="419"/>
        <v>P, S, T &amp; D Plant - Commodity</v>
      </c>
      <c r="I727" s="42">
        <f>'DepExp. Class.'!L$199</f>
        <v>0</v>
      </c>
      <c r="J727" s="135">
        <f t="shared" si="420"/>
        <v>0</v>
      </c>
      <c r="K727" s="135">
        <f t="shared" si="421"/>
        <v>0</v>
      </c>
      <c r="L727" s="135">
        <f t="shared" si="422"/>
        <v>0</v>
      </c>
      <c r="M727" s="135">
        <f t="shared" si="423"/>
        <v>0</v>
      </c>
      <c r="N727" s="135">
        <f t="shared" si="424"/>
        <v>0</v>
      </c>
      <c r="O727" s="135">
        <f t="shared" si="425"/>
        <v>0</v>
      </c>
      <c r="P727" s="135">
        <f t="shared" si="426"/>
        <v>0</v>
      </c>
      <c r="Q727" s="135">
        <f t="shared" si="427"/>
        <v>0</v>
      </c>
      <c r="R727" s="135">
        <f t="shared" si="428"/>
        <v>0</v>
      </c>
      <c r="S727" s="135">
        <f t="shared" si="429"/>
        <v>0</v>
      </c>
      <c r="T727" s="135">
        <f t="shared" si="430"/>
        <v>0</v>
      </c>
      <c r="U727" s="135">
        <f t="shared" si="431"/>
        <v>0</v>
      </c>
      <c r="V727" s="135">
        <f t="shared" si="432"/>
        <v>0</v>
      </c>
      <c r="W727" s="135">
        <f t="shared" si="433"/>
        <v>0</v>
      </c>
      <c r="X727" s="135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 x14ac:dyDescent="0.2">
      <c r="A728" s="44">
        <f t="shared" si="415"/>
        <v>705</v>
      </c>
      <c r="B728" s="44"/>
      <c r="C728" s="138">
        <v>39202</v>
      </c>
      <c r="E728" s="137" t="s">
        <v>300</v>
      </c>
      <c r="G728" s="43">
        <v>6.6</v>
      </c>
      <c r="H728" s="135" t="str">
        <f t="shared" si="419"/>
        <v>P, S, T &amp; D Plant - Commodity</v>
      </c>
      <c r="I728" s="42">
        <f>'DepExp. Class.'!L$200</f>
        <v>0</v>
      </c>
      <c r="J728" s="135">
        <f t="shared" si="420"/>
        <v>0</v>
      </c>
      <c r="K728" s="135">
        <f t="shared" si="421"/>
        <v>0</v>
      </c>
      <c r="L728" s="135">
        <f t="shared" si="422"/>
        <v>0</v>
      </c>
      <c r="M728" s="135">
        <f t="shared" si="423"/>
        <v>0</v>
      </c>
      <c r="N728" s="135">
        <f t="shared" si="424"/>
        <v>0</v>
      </c>
      <c r="O728" s="135">
        <f t="shared" si="425"/>
        <v>0</v>
      </c>
      <c r="P728" s="135">
        <f t="shared" si="426"/>
        <v>0</v>
      </c>
      <c r="Q728" s="135">
        <f t="shared" si="427"/>
        <v>0</v>
      </c>
      <c r="R728" s="135">
        <f t="shared" si="428"/>
        <v>0</v>
      </c>
      <c r="S728" s="135">
        <f t="shared" si="429"/>
        <v>0</v>
      </c>
      <c r="T728" s="135">
        <f t="shared" si="430"/>
        <v>0</v>
      </c>
      <c r="U728" s="135">
        <f t="shared" si="431"/>
        <v>0</v>
      </c>
      <c r="V728" s="135">
        <f t="shared" si="432"/>
        <v>0</v>
      </c>
      <c r="W728" s="135">
        <f t="shared" si="433"/>
        <v>0</v>
      </c>
      <c r="X728" s="135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 x14ac:dyDescent="0.2">
      <c r="A729" s="44">
        <f t="shared" si="415"/>
        <v>706</v>
      </c>
      <c r="B729" s="44"/>
      <c r="C729" s="138">
        <v>39300</v>
      </c>
      <c r="E729" s="137" t="s">
        <v>186</v>
      </c>
      <c r="G729" s="43">
        <v>6.6</v>
      </c>
      <c r="H729" s="135" t="str">
        <f t="shared" si="419"/>
        <v>P, S, T &amp; D Plant - Commodity</v>
      </c>
      <c r="I729" s="42">
        <f>'DepExp. Class.'!L$201</f>
        <v>0</v>
      </c>
      <c r="J729" s="135">
        <f t="shared" si="420"/>
        <v>0</v>
      </c>
      <c r="K729" s="135">
        <f t="shared" si="421"/>
        <v>0</v>
      </c>
      <c r="L729" s="135">
        <f t="shared" si="422"/>
        <v>0</v>
      </c>
      <c r="M729" s="135">
        <f t="shared" si="423"/>
        <v>0</v>
      </c>
      <c r="N729" s="135">
        <f t="shared" si="424"/>
        <v>0</v>
      </c>
      <c r="O729" s="135">
        <f t="shared" si="425"/>
        <v>0</v>
      </c>
      <c r="P729" s="135">
        <f t="shared" si="426"/>
        <v>0</v>
      </c>
      <c r="Q729" s="135">
        <f t="shared" si="427"/>
        <v>0</v>
      </c>
      <c r="R729" s="135">
        <f t="shared" si="428"/>
        <v>0</v>
      </c>
      <c r="S729" s="135">
        <f t="shared" si="429"/>
        <v>0</v>
      </c>
      <c r="T729" s="135">
        <f t="shared" si="430"/>
        <v>0</v>
      </c>
      <c r="U729" s="135">
        <f t="shared" si="431"/>
        <v>0</v>
      </c>
      <c r="V729" s="135">
        <f t="shared" si="432"/>
        <v>0</v>
      </c>
      <c r="W729" s="135">
        <f t="shared" si="433"/>
        <v>0</v>
      </c>
      <c r="X729" s="135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 x14ac:dyDescent="0.2">
      <c r="A730" s="44">
        <f t="shared" si="415"/>
        <v>707</v>
      </c>
      <c r="B730" s="44"/>
      <c r="C730" s="138">
        <v>39400</v>
      </c>
      <c r="E730" s="137" t="s">
        <v>301</v>
      </c>
      <c r="G730" s="43">
        <v>6.6</v>
      </c>
      <c r="H730" s="135" t="str">
        <f t="shared" si="419"/>
        <v>P, S, T &amp; D Plant - Commodity</v>
      </c>
      <c r="I730" s="42">
        <f>'DepExp. Class.'!L$202</f>
        <v>0</v>
      </c>
      <c r="J730" s="135">
        <f t="shared" si="420"/>
        <v>0</v>
      </c>
      <c r="K730" s="135">
        <f t="shared" si="421"/>
        <v>0</v>
      </c>
      <c r="L730" s="135">
        <f t="shared" si="422"/>
        <v>0</v>
      </c>
      <c r="M730" s="135">
        <f t="shared" si="423"/>
        <v>0</v>
      </c>
      <c r="N730" s="135">
        <f t="shared" si="424"/>
        <v>0</v>
      </c>
      <c r="O730" s="135">
        <f t="shared" si="425"/>
        <v>0</v>
      </c>
      <c r="P730" s="135">
        <f t="shared" si="426"/>
        <v>0</v>
      </c>
      <c r="Q730" s="135">
        <f t="shared" si="427"/>
        <v>0</v>
      </c>
      <c r="R730" s="135">
        <f t="shared" si="428"/>
        <v>0</v>
      </c>
      <c r="S730" s="135">
        <f t="shared" si="429"/>
        <v>0</v>
      </c>
      <c r="T730" s="135">
        <f t="shared" si="430"/>
        <v>0</v>
      </c>
      <c r="U730" s="135">
        <f t="shared" si="431"/>
        <v>0</v>
      </c>
      <c r="V730" s="135">
        <f t="shared" si="432"/>
        <v>0</v>
      </c>
      <c r="W730" s="135">
        <f t="shared" si="433"/>
        <v>0</v>
      </c>
      <c r="X730" s="135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 x14ac:dyDescent="0.2">
      <c r="A731" s="44">
        <f t="shared" si="415"/>
        <v>708</v>
      </c>
      <c r="B731" s="44"/>
      <c r="C731" s="138">
        <v>39600</v>
      </c>
      <c r="E731" s="137" t="s">
        <v>302</v>
      </c>
      <c r="G731" s="43">
        <v>6.6</v>
      </c>
      <c r="H731" s="135" t="str">
        <f t="shared" si="419"/>
        <v>P, S, T &amp; D Plant - Commodity</v>
      </c>
      <c r="I731" s="42">
        <f>'DepExp. Class.'!L$203</f>
        <v>0</v>
      </c>
      <c r="J731" s="135">
        <f t="shared" si="420"/>
        <v>0</v>
      </c>
      <c r="K731" s="135">
        <f t="shared" si="421"/>
        <v>0</v>
      </c>
      <c r="L731" s="135">
        <f t="shared" si="422"/>
        <v>0</v>
      </c>
      <c r="M731" s="135">
        <f t="shared" si="423"/>
        <v>0</v>
      </c>
      <c r="N731" s="135">
        <f t="shared" si="424"/>
        <v>0</v>
      </c>
      <c r="O731" s="135">
        <f t="shared" si="425"/>
        <v>0</v>
      </c>
      <c r="P731" s="135">
        <f t="shared" si="426"/>
        <v>0</v>
      </c>
      <c r="Q731" s="135">
        <f t="shared" si="427"/>
        <v>0</v>
      </c>
      <c r="R731" s="135">
        <f t="shared" si="428"/>
        <v>0</v>
      </c>
      <c r="S731" s="135">
        <f t="shared" si="429"/>
        <v>0</v>
      </c>
      <c r="T731" s="135">
        <f t="shared" si="430"/>
        <v>0</v>
      </c>
      <c r="U731" s="135">
        <f t="shared" si="431"/>
        <v>0</v>
      </c>
      <c r="V731" s="135">
        <f t="shared" si="432"/>
        <v>0</v>
      </c>
      <c r="W731" s="135">
        <f t="shared" si="433"/>
        <v>0</v>
      </c>
      <c r="X731" s="135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 x14ac:dyDescent="0.2">
      <c r="A732" s="44">
        <f t="shared" si="415"/>
        <v>709</v>
      </c>
      <c r="B732" s="44"/>
      <c r="C732" s="138">
        <v>39603</v>
      </c>
      <c r="E732" s="137" t="s">
        <v>303</v>
      </c>
      <c r="G732" s="43">
        <v>6.6</v>
      </c>
      <c r="H732" s="135" t="str">
        <f t="shared" si="419"/>
        <v>P, S, T &amp; D Plant - Commodity</v>
      </c>
      <c r="I732" s="42">
        <f>'DepExp. Class.'!L$204</f>
        <v>0</v>
      </c>
      <c r="J732" s="135">
        <f t="shared" si="420"/>
        <v>0</v>
      </c>
      <c r="K732" s="135">
        <f t="shared" si="421"/>
        <v>0</v>
      </c>
      <c r="L732" s="135">
        <f t="shared" si="422"/>
        <v>0</v>
      </c>
      <c r="M732" s="135">
        <f t="shared" si="423"/>
        <v>0</v>
      </c>
      <c r="N732" s="135">
        <f t="shared" si="424"/>
        <v>0</v>
      </c>
      <c r="O732" s="135">
        <f t="shared" si="425"/>
        <v>0</v>
      </c>
      <c r="P732" s="135">
        <f t="shared" si="426"/>
        <v>0</v>
      </c>
      <c r="Q732" s="135">
        <f t="shared" si="427"/>
        <v>0</v>
      </c>
      <c r="R732" s="135">
        <f t="shared" si="428"/>
        <v>0</v>
      </c>
      <c r="S732" s="135">
        <f t="shared" si="429"/>
        <v>0</v>
      </c>
      <c r="T732" s="135">
        <f t="shared" si="430"/>
        <v>0</v>
      </c>
      <c r="U732" s="135">
        <f t="shared" si="431"/>
        <v>0</v>
      </c>
      <c r="V732" s="135">
        <f t="shared" si="432"/>
        <v>0</v>
      </c>
      <c r="W732" s="135">
        <f t="shared" si="433"/>
        <v>0</v>
      </c>
      <c r="X732" s="135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 x14ac:dyDescent="0.2">
      <c r="A733" s="44">
        <f t="shared" ref="A733:A796" si="436">A732+1</f>
        <v>710</v>
      </c>
      <c r="B733" s="44"/>
      <c r="C733" s="136">
        <v>39604</v>
      </c>
      <c r="E733" s="137" t="s">
        <v>304</v>
      </c>
      <c r="G733" s="43">
        <v>6.6</v>
      </c>
      <c r="H733" s="135" t="str">
        <f t="shared" si="419"/>
        <v>P, S, T &amp; D Plant - Commodity</v>
      </c>
      <c r="I733" s="42">
        <f>'DepExp. Class.'!L$205</f>
        <v>0</v>
      </c>
      <c r="J733" s="135">
        <f t="shared" si="420"/>
        <v>0</v>
      </c>
      <c r="K733" s="135">
        <f t="shared" si="421"/>
        <v>0</v>
      </c>
      <c r="L733" s="135">
        <f t="shared" si="422"/>
        <v>0</v>
      </c>
      <c r="M733" s="135">
        <f t="shared" si="423"/>
        <v>0</v>
      </c>
      <c r="N733" s="135">
        <f t="shared" si="424"/>
        <v>0</v>
      </c>
      <c r="O733" s="135">
        <f t="shared" si="425"/>
        <v>0</v>
      </c>
      <c r="P733" s="135">
        <f t="shared" si="426"/>
        <v>0</v>
      </c>
      <c r="Q733" s="135">
        <f t="shared" si="427"/>
        <v>0</v>
      </c>
      <c r="R733" s="135">
        <f t="shared" si="428"/>
        <v>0</v>
      </c>
      <c r="S733" s="135">
        <f t="shared" si="429"/>
        <v>0</v>
      </c>
      <c r="T733" s="135">
        <f t="shared" si="430"/>
        <v>0</v>
      </c>
      <c r="U733" s="135">
        <f t="shared" si="431"/>
        <v>0</v>
      </c>
      <c r="V733" s="135">
        <f t="shared" si="432"/>
        <v>0</v>
      </c>
      <c r="W733" s="135">
        <f t="shared" si="433"/>
        <v>0</v>
      </c>
      <c r="X733" s="135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 x14ac:dyDescent="0.2">
      <c r="A734" s="44">
        <f t="shared" si="436"/>
        <v>711</v>
      </c>
      <c r="B734" s="44"/>
      <c r="C734" s="136">
        <v>39605</v>
      </c>
      <c r="E734" s="140" t="s">
        <v>305</v>
      </c>
      <c r="G734" s="43">
        <v>6.6</v>
      </c>
      <c r="H734" s="135" t="str">
        <f t="shared" si="419"/>
        <v>P, S, T &amp; D Plant - Commodity</v>
      </c>
      <c r="I734" s="42">
        <f>'DepExp. Class.'!L$206</f>
        <v>0</v>
      </c>
      <c r="J734" s="135">
        <f t="shared" si="420"/>
        <v>0</v>
      </c>
      <c r="K734" s="135">
        <f t="shared" si="421"/>
        <v>0</v>
      </c>
      <c r="L734" s="135">
        <f t="shared" si="422"/>
        <v>0</v>
      </c>
      <c r="M734" s="135">
        <f t="shared" si="423"/>
        <v>0</v>
      </c>
      <c r="N734" s="135">
        <f t="shared" si="424"/>
        <v>0</v>
      </c>
      <c r="O734" s="135">
        <f t="shared" si="425"/>
        <v>0</v>
      </c>
      <c r="P734" s="135">
        <f t="shared" si="426"/>
        <v>0</v>
      </c>
      <c r="Q734" s="135">
        <f t="shared" si="427"/>
        <v>0</v>
      </c>
      <c r="R734" s="135">
        <f t="shared" si="428"/>
        <v>0</v>
      </c>
      <c r="S734" s="135">
        <f t="shared" si="429"/>
        <v>0</v>
      </c>
      <c r="T734" s="135">
        <f t="shared" si="430"/>
        <v>0</v>
      </c>
      <c r="U734" s="135">
        <f t="shared" si="431"/>
        <v>0</v>
      </c>
      <c r="V734" s="135">
        <f t="shared" si="432"/>
        <v>0</v>
      </c>
      <c r="W734" s="135">
        <f t="shared" si="433"/>
        <v>0</v>
      </c>
      <c r="X734" s="135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 x14ac:dyDescent="0.2">
      <c r="A735" s="44">
        <f t="shared" si="436"/>
        <v>712</v>
      </c>
      <c r="B735" s="44"/>
      <c r="C735" s="136">
        <v>39700</v>
      </c>
      <c r="E735" s="137" t="s">
        <v>306</v>
      </c>
      <c r="G735" s="43">
        <v>6.6</v>
      </c>
      <c r="H735" s="135" t="str">
        <f t="shared" si="419"/>
        <v>P, S, T &amp; D Plant - Commodity</v>
      </c>
      <c r="I735" s="42">
        <f>'DepExp. Class.'!L$207</f>
        <v>0.29434517798217957</v>
      </c>
      <c r="J735" s="135">
        <f t="shared" si="420"/>
        <v>0.11144765366016203</v>
      </c>
      <c r="K735" s="135">
        <f t="shared" si="421"/>
        <v>6.8961315608332394E-2</v>
      </c>
      <c r="L735" s="135">
        <f t="shared" si="422"/>
        <v>3.7711535708883298E-3</v>
      </c>
      <c r="M735" s="135">
        <f t="shared" si="423"/>
        <v>5.4109560215243976E-2</v>
      </c>
      <c r="N735" s="135">
        <f t="shared" si="424"/>
        <v>5.6055494927552831E-2</v>
      </c>
      <c r="O735" s="135">
        <f t="shared" si="425"/>
        <v>0</v>
      </c>
      <c r="P735" s="135">
        <f t="shared" si="426"/>
        <v>0</v>
      </c>
      <c r="Q735" s="135">
        <f t="shared" si="427"/>
        <v>0</v>
      </c>
      <c r="R735" s="135">
        <f t="shared" si="428"/>
        <v>0</v>
      </c>
      <c r="S735" s="135">
        <f t="shared" si="429"/>
        <v>0</v>
      </c>
      <c r="T735" s="135">
        <f t="shared" si="430"/>
        <v>0</v>
      </c>
      <c r="U735" s="135">
        <f t="shared" si="431"/>
        <v>0</v>
      </c>
      <c r="V735" s="135">
        <f t="shared" si="432"/>
        <v>0</v>
      </c>
      <c r="W735" s="135">
        <f t="shared" si="433"/>
        <v>0</v>
      </c>
      <c r="X735" s="135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 x14ac:dyDescent="0.2">
      <c r="A736" s="44">
        <f t="shared" si="436"/>
        <v>713</v>
      </c>
      <c r="B736" s="44"/>
      <c r="C736" s="136">
        <v>39701</v>
      </c>
      <c r="E736" s="137" t="s">
        <v>307</v>
      </c>
      <c r="G736" s="43">
        <v>6.6</v>
      </c>
      <c r="H736" s="135" t="str">
        <f t="shared" si="419"/>
        <v>P, S, T &amp; D Plant - Commodity</v>
      </c>
      <c r="I736" s="42">
        <f>'DepExp. Class.'!L$208</f>
        <v>0</v>
      </c>
      <c r="J736" s="135">
        <f t="shared" si="420"/>
        <v>0</v>
      </c>
      <c r="K736" s="135">
        <f t="shared" si="421"/>
        <v>0</v>
      </c>
      <c r="L736" s="135">
        <f t="shared" si="422"/>
        <v>0</v>
      </c>
      <c r="M736" s="135">
        <f t="shared" si="423"/>
        <v>0</v>
      </c>
      <c r="N736" s="135">
        <f t="shared" si="424"/>
        <v>0</v>
      </c>
      <c r="O736" s="135">
        <f t="shared" si="425"/>
        <v>0</v>
      </c>
      <c r="P736" s="135">
        <f t="shared" si="426"/>
        <v>0</v>
      </c>
      <c r="Q736" s="135">
        <f t="shared" si="427"/>
        <v>0</v>
      </c>
      <c r="R736" s="135">
        <f t="shared" si="428"/>
        <v>0</v>
      </c>
      <c r="S736" s="135">
        <f t="shared" si="429"/>
        <v>0</v>
      </c>
      <c r="T736" s="135">
        <f t="shared" si="430"/>
        <v>0</v>
      </c>
      <c r="U736" s="135">
        <f t="shared" si="431"/>
        <v>0</v>
      </c>
      <c r="V736" s="135">
        <f t="shared" si="432"/>
        <v>0</v>
      </c>
      <c r="W736" s="135">
        <f t="shared" si="433"/>
        <v>0</v>
      </c>
      <c r="X736" s="135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 x14ac:dyDescent="0.2">
      <c r="A737" s="44">
        <f t="shared" si="436"/>
        <v>714</v>
      </c>
      <c r="B737" s="44"/>
      <c r="C737" s="136">
        <v>39702</v>
      </c>
      <c r="E737" s="137" t="s">
        <v>308</v>
      </c>
      <c r="G737" s="43">
        <v>6.6</v>
      </c>
      <c r="H737" s="135" t="str">
        <f t="shared" si="419"/>
        <v>P, S, T &amp; D Plant - Commodity</v>
      </c>
      <c r="I737" s="42">
        <f>'DepExp. Class.'!L$209</f>
        <v>0</v>
      </c>
      <c r="J737" s="135">
        <f t="shared" si="420"/>
        <v>0</v>
      </c>
      <c r="K737" s="135">
        <f t="shared" si="421"/>
        <v>0</v>
      </c>
      <c r="L737" s="135">
        <f t="shared" si="422"/>
        <v>0</v>
      </c>
      <c r="M737" s="135">
        <f t="shared" si="423"/>
        <v>0</v>
      </c>
      <c r="N737" s="135">
        <f t="shared" si="424"/>
        <v>0</v>
      </c>
      <c r="O737" s="135">
        <f t="shared" si="425"/>
        <v>0</v>
      </c>
      <c r="P737" s="135">
        <f t="shared" si="426"/>
        <v>0</v>
      </c>
      <c r="Q737" s="135">
        <f t="shared" si="427"/>
        <v>0</v>
      </c>
      <c r="R737" s="135">
        <f t="shared" si="428"/>
        <v>0</v>
      </c>
      <c r="S737" s="135">
        <f t="shared" si="429"/>
        <v>0</v>
      </c>
      <c r="T737" s="135">
        <f t="shared" si="430"/>
        <v>0</v>
      </c>
      <c r="U737" s="135">
        <f t="shared" si="431"/>
        <v>0</v>
      </c>
      <c r="V737" s="135">
        <f t="shared" si="432"/>
        <v>0</v>
      </c>
      <c r="W737" s="135">
        <f t="shared" si="433"/>
        <v>0</v>
      </c>
      <c r="X737" s="135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 x14ac:dyDescent="0.2">
      <c r="A738" s="44">
        <f t="shared" si="436"/>
        <v>715</v>
      </c>
      <c r="B738" s="44"/>
      <c r="C738" s="136">
        <v>39705</v>
      </c>
      <c r="E738" s="137" t="s">
        <v>309</v>
      </c>
      <c r="G738" s="43">
        <v>6.6</v>
      </c>
      <c r="H738" s="135" t="str">
        <f t="shared" si="419"/>
        <v>P, S, T &amp; D Plant - Commodity</v>
      </c>
      <c r="I738" s="42">
        <f>'DepExp. Class.'!L$210</f>
        <v>0</v>
      </c>
      <c r="J738" s="135">
        <f t="shared" si="420"/>
        <v>0</v>
      </c>
      <c r="K738" s="135">
        <f t="shared" si="421"/>
        <v>0</v>
      </c>
      <c r="L738" s="135">
        <f t="shared" si="422"/>
        <v>0</v>
      </c>
      <c r="M738" s="135">
        <f t="shared" si="423"/>
        <v>0</v>
      </c>
      <c r="N738" s="135">
        <f t="shared" si="424"/>
        <v>0</v>
      </c>
      <c r="O738" s="135">
        <f t="shared" si="425"/>
        <v>0</v>
      </c>
      <c r="P738" s="135">
        <f t="shared" si="426"/>
        <v>0</v>
      </c>
      <c r="Q738" s="135">
        <f t="shared" si="427"/>
        <v>0</v>
      </c>
      <c r="R738" s="135">
        <f t="shared" si="428"/>
        <v>0</v>
      </c>
      <c r="S738" s="135">
        <f t="shared" si="429"/>
        <v>0</v>
      </c>
      <c r="T738" s="135">
        <f t="shared" si="430"/>
        <v>0</v>
      </c>
      <c r="U738" s="135">
        <f t="shared" si="431"/>
        <v>0</v>
      </c>
      <c r="V738" s="135">
        <f t="shared" si="432"/>
        <v>0</v>
      </c>
      <c r="W738" s="135">
        <f t="shared" si="433"/>
        <v>0</v>
      </c>
      <c r="X738" s="135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 x14ac:dyDescent="0.2">
      <c r="A739" s="44">
        <f t="shared" si="436"/>
        <v>716</v>
      </c>
      <c r="B739" s="44"/>
      <c r="C739" s="136">
        <v>39800</v>
      </c>
      <c r="E739" s="137" t="s">
        <v>310</v>
      </c>
      <c r="G739" s="43">
        <v>6.6</v>
      </c>
      <c r="H739" s="135" t="str">
        <f t="shared" si="419"/>
        <v>P, S, T &amp; D Plant - Commodity</v>
      </c>
      <c r="I739" s="42">
        <f>'DepExp. Class.'!L$211</f>
        <v>0.72307868615795812</v>
      </c>
      <c r="J739" s="135">
        <f t="shared" si="420"/>
        <v>0.27377864158133403</v>
      </c>
      <c r="K739" s="135">
        <f t="shared" si="421"/>
        <v>0.16940810047452587</v>
      </c>
      <c r="L739" s="135">
        <f t="shared" si="422"/>
        <v>9.264091866668581E-3</v>
      </c>
      <c r="M739" s="135">
        <f t="shared" si="423"/>
        <v>0.13292376650176443</v>
      </c>
      <c r="N739" s="135">
        <f t="shared" si="424"/>
        <v>0.13770408573366516</v>
      </c>
      <c r="O739" s="135">
        <f t="shared" si="425"/>
        <v>0</v>
      </c>
      <c r="P739" s="135">
        <f t="shared" si="426"/>
        <v>0</v>
      </c>
      <c r="Q739" s="135">
        <f t="shared" si="427"/>
        <v>0</v>
      </c>
      <c r="R739" s="135">
        <f t="shared" si="428"/>
        <v>0</v>
      </c>
      <c r="S739" s="135">
        <f t="shared" si="429"/>
        <v>0</v>
      </c>
      <c r="T739" s="135">
        <f t="shared" si="430"/>
        <v>0</v>
      </c>
      <c r="U739" s="135">
        <f t="shared" si="431"/>
        <v>0</v>
      </c>
      <c r="V739" s="135">
        <f t="shared" si="432"/>
        <v>0</v>
      </c>
      <c r="W739" s="135">
        <f t="shared" si="433"/>
        <v>0</v>
      </c>
      <c r="X739" s="135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 x14ac:dyDescent="0.2">
      <c r="A740" s="44">
        <f t="shared" si="436"/>
        <v>717</v>
      </c>
      <c r="B740" s="44"/>
      <c r="C740" s="136">
        <v>39900</v>
      </c>
      <c r="E740" s="137" t="s">
        <v>311</v>
      </c>
      <c r="G740" s="43">
        <v>6.6</v>
      </c>
      <c r="H740" s="135" t="str">
        <f t="shared" si="419"/>
        <v>P, S, T &amp; D Plant - Commodity</v>
      </c>
      <c r="I740" s="42">
        <f>'DepExp. Class.'!L$212</f>
        <v>0</v>
      </c>
      <c r="J740" s="135">
        <f t="shared" si="420"/>
        <v>0</v>
      </c>
      <c r="K740" s="135">
        <f t="shared" si="421"/>
        <v>0</v>
      </c>
      <c r="L740" s="135">
        <f t="shared" si="422"/>
        <v>0</v>
      </c>
      <c r="M740" s="135">
        <f t="shared" si="423"/>
        <v>0</v>
      </c>
      <c r="N740" s="135">
        <f t="shared" si="424"/>
        <v>0</v>
      </c>
      <c r="O740" s="135">
        <f t="shared" si="425"/>
        <v>0</v>
      </c>
      <c r="P740" s="135">
        <f t="shared" si="426"/>
        <v>0</v>
      </c>
      <c r="Q740" s="135">
        <f t="shared" si="427"/>
        <v>0</v>
      </c>
      <c r="R740" s="135">
        <f t="shared" si="428"/>
        <v>0</v>
      </c>
      <c r="S740" s="135">
        <f t="shared" si="429"/>
        <v>0</v>
      </c>
      <c r="T740" s="135">
        <f t="shared" si="430"/>
        <v>0</v>
      </c>
      <c r="U740" s="135">
        <f t="shared" si="431"/>
        <v>0</v>
      </c>
      <c r="V740" s="135">
        <f t="shared" si="432"/>
        <v>0</v>
      </c>
      <c r="W740" s="135">
        <f t="shared" si="433"/>
        <v>0</v>
      </c>
      <c r="X740" s="135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 x14ac:dyDescent="0.2">
      <c r="A741" s="44">
        <f t="shared" si="436"/>
        <v>718</v>
      </c>
      <c r="B741" s="44"/>
      <c r="C741" s="136">
        <v>39901</v>
      </c>
      <c r="E741" s="137" t="s">
        <v>312</v>
      </c>
      <c r="G741" s="43">
        <v>6.6</v>
      </c>
      <c r="H741" s="135" t="str">
        <f t="shared" si="419"/>
        <v>P, S, T &amp; D Plant - Commodity</v>
      </c>
      <c r="I741" s="42">
        <f>'DepExp. Class.'!L$213</f>
        <v>1474.5302776792676</v>
      </c>
      <c r="J741" s="135">
        <f t="shared" si="420"/>
        <v>558.30009115410303</v>
      </c>
      <c r="K741" s="135">
        <f t="shared" si="421"/>
        <v>345.46361027608981</v>
      </c>
      <c r="L741" s="135">
        <f t="shared" si="422"/>
        <v>18.891697700547311</v>
      </c>
      <c r="M741" s="135">
        <f t="shared" si="423"/>
        <v>271.06333250044685</v>
      </c>
      <c r="N741" s="135">
        <f t="shared" si="424"/>
        <v>280.81154604808046</v>
      </c>
      <c r="O741" s="135">
        <f t="shared" si="425"/>
        <v>0</v>
      </c>
      <c r="P741" s="135">
        <f t="shared" si="426"/>
        <v>0</v>
      </c>
      <c r="Q741" s="135">
        <f t="shared" si="427"/>
        <v>0</v>
      </c>
      <c r="R741" s="135">
        <f t="shared" si="428"/>
        <v>0</v>
      </c>
      <c r="S741" s="135">
        <f t="shared" si="429"/>
        <v>0</v>
      </c>
      <c r="T741" s="135">
        <f t="shared" si="430"/>
        <v>0</v>
      </c>
      <c r="U741" s="135">
        <f t="shared" si="431"/>
        <v>0</v>
      </c>
      <c r="V741" s="135">
        <f t="shared" si="432"/>
        <v>0</v>
      </c>
      <c r="W741" s="135">
        <f t="shared" si="433"/>
        <v>0</v>
      </c>
      <c r="X741" s="135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 x14ac:dyDescent="0.2">
      <c r="A742" s="44">
        <f t="shared" si="436"/>
        <v>719</v>
      </c>
      <c r="B742" s="44"/>
      <c r="C742" s="136">
        <v>39902</v>
      </c>
      <c r="E742" s="137" t="s">
        <v>313</v>
      </c>
      <c r="G742" s="43">
        <v>6.6</v>
      </c>
      <c r="H742" s="135" t="str">
        <f t="shared" si="419"/>
        <v>P, S, T &amp; D Plant - Commodity</v>
      </c>
      <c r="I742" s="42">
        <f>'DepExp. Class.'!L$214</f>
        <v>441.90670400863951</v>
      </c>
      <c r="J742" s="135">
        <f t="shared" si="420"/>
        <v>167.31874337496461</v>
      </c>
      <c r="K742" s="135">
        <f t="shared" si="421"/>
        <v>103.53309639209623</v>
      </c>
      <c r="L742" s="135">
        <f t="shared" si="422"/>
        <v>5.6617134217927205</v>
      </c>
      <c r="M742" s="135">
        <f t="shared" si="423"/>
        <v>81.235838731909283</v>
      </c>
      <c r="N742" s="135">
        <f t="shared" si="424"/>
        <v>84.157312087876647</v>
      </c>
      <c r="O742" s="135">
        <f t="shared" si="425"/>
        <v>0</v>
      </c>
      <c r="P742" s="135">
        <f t="shared" si="426"/>
        <v>0</v>
      </c>
      <c r="Q742" s="135">
        <f t="shared" si="427"/>
        <v>0</v>
      </c>
      <c r="R742" s="135">
        <f t="shared" si="428"/>
        <v>0</v>
      </c>
      <c r="S742" s="135">
        <f t="shared" si="429"/>
        <v>0</v>
      </c>
      <c r="T742" s="135">
        <f t="shared" si="430"/>
        <v>0</v>
      </c>
      <c r="U742" s="135">
        <f t="shared" si="431"/>
        <v>0</v>
      </c>
      <c r="V742" s="135">
        <f t="shared" si="432"/>
        <v>0</v>
      </c>
      <c r="W742" s="135">
        <f t="shared" si="433"/>
        <v>0</v>
      </c>
      <c r="X742" s="135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 x14ac:dyDescent="0.2">
      <c r="A743" s="44">
        <f t="shared" si="436"/>
        <v>720</v>
      </c>
      <c r="B743" s="44"/>
      <c r="C743" s="136">
        <v>39903</v>
      </c>
      <c r="E743" s="137" t="s">
        <v>314</v>
      </c>
      <c r="G743" s="43">
        <v>6.6</v>
      </c>
      <c r="H743" s="135" t="str">
        <f t="shared" si="419"/>
        <v>P, S, T &amp; D Plant - Commodity</v>
      </c>
      <c r="I743" s="42">
        <f>'DepExp. Class.'!L$215</f>
        <v>0</v>
      </c>
      <c r="J743" s="135">
        <f t="shared" si="420"/>
        <v>0</v>
      </c>
      <c r="K743" s="135">
        <f t="shared" si="421"/>
        <v>0</v>
      </c>
      <c r="L743" s="135">
        <f t="shared" si="422"/>
        <v>0</v>
      </c>
      <c r="M743" s="135">
        <f t="shared" si="423"/>
        <v>0</v>
      </c>
      <c r="N743" s="135">
        <f t="shared" si="424"/>
        <v>0</v>
      </c>
      <c r="O743" s="135">
        <f t="shared" si="425"/>
        <v>0</v>
      </c>
      <c r="P743" s="135">
        <f t="shared" si="426"/>
        <v>0</v>
      </c>
      <c r="Q743" s="135">
        <f t="shared" si="427"/>
        <v>0</v>
      </c>
      <c r="R743" s="135">
        <f t="shared" si="428"/>
        <v>0</v>
      </c>
      <c r="S743" s="135">
        <f t="shared" si="429"/>
        <v>0</v>
      </c>
      <c r="T743" s="135">
        <f t="shared" si="430"/>
        <v>0</v>
      </c>
      <c r="U743" s="135">
        <f t="shared" si="431"/>
        <v>0</v>
      </c>
      <c r="V743" s="135">
        <f t="shared" si="432"/>
        <v>0</v>
      </c>
      <c r="W743" s="135">
        <f t="shared" si="433"/>
        <v>0</v>
      </c>
      <c r="X743" s="135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 x14ac:dyDescent="0.2">
      <c r="A744" s="44">
        <f t="shared" si="436"/>
        <v>721</v>
      </c>
      <c r="B744" s="44"/>
      <c r="C744" s="136">
        <v>39904</v>
      </c>
      <c r="E744" s="137" t="s">
        <v>315</v>
      </c>
      <c r="G744" s="43">
        <v>6.6</v>
      </c>
      <c r="H744" s="135" t="str">
        <f t="shared" si="419"/>
        <v>P, S, T &amp; D Plant - Commodity</v>
      </c>
      <c r="I744" s="42">
        <f>'DepExp. Class.'!L$216</f>
        <v>0</v>
      </c>
      <c r="J744" s="135">
        <f t="shared" si="420"/>
        <v>0</v>
      </c>
      <c r="K744" s="135">
        <f t="shared" si="421"/>
        <v>0</v>
      </c>
      <c r="L744" s="135">
        <f t="shared" si="422"/>
        <v>0</v>
      </c>
      <c r="M744" s="135">
        <f t="shared" si="423"/>
        <v>0</v>
      </c>
      <c r="N744" s="135">
        <f t="shared" si="424"/>
        <v>0</v>
      </c>
      <c r="O744" s="135">
        <f t="shared" si="425"/>
        <v>0</v>
      </c>
      <c r="P744" s="135">
        <f t="shared" si="426"/>
        <v>0</v>
      </c>
      <c r="Q744" s="135">
        <f t="shared" si="427"/>
        <v>0</v>
      </c>
      <c r="R744" s="135">
        <f t="shared" si="428"/>
        <v>0</v>
      </c>
      <c r="S744" s="135">
        <f t="shared" si="429"/>
        <v>0</v>
      </c>
      <c r="T744" s="135">
        <f t="shared" si="430"/>
        <v>0</v>
      </c>
      <c r="U744" s="135">
        <f t="shared" si="431"/>
        <v>0</v>
      </c>
      <c r="V744" s="135">
        <f t="shared" si="432"/>
        <v>0</v>
      </c>
      <c r="W744" s="135">
        <f t="shared" si="433"/>
        <v>0</v>
      </c>
      <c r="X744" s="135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 x14ac:dyDescent="0.2">
      <c r="A745" s="44">
        <f t="shared" si="436"/>
        <v>722</v>
      </c>
      <c r="B745" s="44"/>
      <c r="C745" s="136">
        <v>39905</v>
      </c>
      <c r="E745" s="137" t="s">
        <v>316</v>
      </c>
      <c r="G745" s="43">
        <v>6.6</v>
      </c>
      <c r="H745" s="135" t="str">
        <f t="shared" si="419"/>
        <v>P, S, T &amp; D Plant - Commodity</v>
      </c>
      <c r="I745" s="42">
        <f>'DepExp. Class.'!L$217</f>
        <v>0</v>
      </c>
      <c r="J745" s="135">
        <f t="shared" si="420"/>
        <v>0</v>
      </c>
      <c r="K745" s="135">
        <f t="shared" si="421"/>
        <v>0</v>
      </c>
      <c r="L745" s="135">
        <f t="shared" si="422"/>
        <v>0</v>
      </c>
      <c r="M745" s="135">
        <f t="shared" si="423"/>
        <v>0</v>
      </c>
      <c r="N745" s="135">
        <f t="shared" si="424"/>
        <v>0</v>
      </c>
      <c r="O745" s="135">
        <f t="shared" si="425"/>
        <v>0</v>
      </c>
      <c r="P745" s="135">
        <f t="shared" si="426"/>
        <v>0</v>
      </c>
      <c r="Q745" s="135">
        <f t="shared" si="427"/>
        <v>0</v>
      </c>
      <c r="R745" s="135">
        <f t="shared" si="428"/>
        <v>0</v>
      </c>
      <c r="S745" s="135">
        <f t="shared" si="429"/>
        <v>0</v>
      </c>
      <c r="T745" s="135">
        <f t="shared" si="430"/>
        <v>0</v>
      </c>
      <c r="U745" s="135">
        <f t="shared" si="431"/>
        <v>0</v>
      </c>
      <c r="V745" s="135">
        <f t="shared" si="432"/>
        <v>0</v>
      </c>
      <c r="W745" s="135">
        <f t="shared" si="433"/>
        <v>0</v>
      </c>
      <c r="X745" s="135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 x14ac:dyDescent="0.2">
      <c r="A746" s="44">
        <f t="shared" si="436"/>
        <v>723</v>
      </c>
      <c r="B746" s="44"/>
      <c r="C746" s="136">
        <v>39906</v>
      </c>
      <c r="E746" s="137" t="s">
        <v>317</v>
      </c>
      <c r="G746" s="43">
        <v>6.6</v>
      </c>
      <c r="H746" s="135" t="str">
        <f t="shared" si="419"/>
        <v>P, S, T &amp; D Plant - Commodity</v>
      </c>
      <c r="I746" s="42">
        <f>'DepExp. Class.'!L$218</f>
        <v>99.921788856480646</v>
      </c>
      <c r="J746" s="135">
        <f t="shared" si="420"/>
        <v>37.833298285780302</v>
      </c>
      <c r="K746" s="135">
        <f t="shared" si="421"/>
        <v>23.41039885456556</v>
      </c>
      <c r="L746" s="135">
        <f t="shared" si="422"/>
        <v>1.2801990283614582</v>
      </c>
      <c r="M746" s="135">
        <f t="shared" si="423"/>
        <v>18.368651689860439</v>
      </c>
      <c r="N746" s="135">
        <f t="shared" si="424"/>
        <v>19.029240997912883</v>
      </c>
      <c r="O746" s="135">
        <f t="shared" si="425"/>
        <v>0</v>
      </c>
      <c r="P746" s="135">
        <f t="shared" si="426"/>
        <v>0</v>
      </c>
      <c r="Q746" s="135">
        <f t="shared" si="427"/>
        <v>0</v>
      </c>
      <c r="R746" s="135">
        <f t="shared" si="428"/>
        <v>0</v>
      </c>
      <c r="S746" s="135">
        <f t="shared" si="429"/>
        <v>0</v>
      </c>
      <c r="T746" s="135">
        <f t="shared" si="430"/>
        <v>0</v>
      </c>
      <c r="U746" s="135">
        <f t="shared" si="431"/>
        <v>0</v>
      </c>
      <c r="V746" s="135">
        <f t="shared" si="432"/>
        <v>0</v>
      </c>
      <c r="W746" s="135">
        <f t="shared" si="433"/>
        <v>0</v>
      </c>
      <c r="X746" s="135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 x14ac:dyDescent="0.2">
      <c r="A747" s="44">
        <f t="shared" si="436"/>
        <v>724</v>
      </c>
      <c r="B747" s="44"/>
      <c r="C747" s="136">
        <v>39907</v>
      </c>
      <c r="E747" s="137" t="s">
        <v>318</v>
      </c>
      <c r="G747" s="43">
        <v>6.6</v>
      </c>
      <c r="H747" s="135" t="str">
        <f t="shared" si="419"/>
        <v>P, S, T &amp; D Plant - Commodity</v>
      </c>
      <c r="I747" s="42">
        <f>'DepExp. Class.'!L$219</f>
        <v>0</v>
      </c>
      <c r="J747" s="135">
        <f t="shared" si="420"/>
        <v>0</v>
      </c>
      <c r="K747" s="135">
        <f t="shared" si="421"/>
        <v>0</v>
      </c>
      <c r="L747" s="135">
        <f t="shared" si="422"/>
        <v>0</v>
      </c>
      <c r="M747" s="135">
        <f t="shared" si="423"/>
        <v>0</v>
      </c>
      <c r="N747" s="135">
        <f t="shared" si="424"/>
        <v>0</v>
      </c>
      <c r="O747" s="135">
        <f t="shared" si="425"/>
        <v>0</v>
      </c>
      <c r="P747" s="135">
        <f t="shared" si="426"/>
        <v>0</v>
      </c>
      <c r="Q747" s="135">
        <f t="shared" si="427"/>
        <v>0</v>
      </c>
      <c r="R747" s="135">
        <f t="shared" si="428"/>
        <v>0</v>
      </c>
      <c r="S747" s="135">
        <f t="shared" si="429"/>
        <v>0</v>
      </c>
      <c r="T747" s="135">
        <f t="shared" si="430"/>
        <v>0</v>
      </c>
      <c r="U747" s="135">
        <f t="shared" si="431"/>
        <v>0</v>
      </c>
      <c r="V747" s="135">
        <f t="shared" si="432"/>
        <v>0</v>
      </c>
      <c r="W747" s="135">
        <f t="shared" si="433"/>
        <v>0</v>
      </c>
      <c r="X747" s="135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 x14ac:dyDescent="0.2">
      <c r="A748" s="44">
        <f t="shared" si="436"/>
        <v>725</v>
      </c>
      <c r="B748" s="44"/>
      <c r="C748" s="136">
        <v>39908</v>
      </c>
      <c r="E748" s="137" t="s">
        <v>319</v>
      </c>
      <c r="G748" s="43">
        <v>6.6</v>
      </c>
      <c r="H748" s="135" t="str">
        <f t="shared" si="419"/>
        <v>P, S, T &amp; D Plant - Commodity</v>
      </c>
      <c r="I748" s="42">
        <f>'DepExp. Class.'!L$220</f>
        <v>0</v>
      </c>
      <c r="J748" s="135">
        <f t="shared" si="420"/>
        <v>0</v>
      </c>
      <c r="K748" s="135">
        <f t="shared" si="421"/>
        <v>0</v>
      </c>
      <c r="L748" s="135">
        <f t="shared" si="422"/>
        <v>0</v>
      </c>
      <c r="M748" s="135">
        <f t="shared" si="423"/>
        <v>0</v>
      </c>
      <c r="N748" s="135">
        <f t="shared" si="424"/>
        <v>0</v>
      </c>
      <c r="O748" s="135">
        <f t="shared" si="425"/>
        <v>0</v>
      </c>
      <c r="P748" s="135">
        <f t="shared" si="426"/>
        <v>0</v>
      </c>
      <c r="Q748" s="135">
        <f t="shared" si="427"/>
        <v>0</v>
      </c>
      <c r="R748" s="135">
        <f t="shared" si="428"/>
        <v>0</v>
      </c>
      <c r="S748" s="135">
        <f t="shared" si="429"/>
        <v>0</v>
      </c>
      <c r="T748" s="135">
        <f t="shared" si="430"/>
        <v>0</v>
      </c>
      <c r="U748" s="135">
        <f t="shared" si="431"/>
        <v>0</v>
      </c>
      <c r="V748" s="135">
        <f t="shared" si="432"/>
        <v>0</v>
      </c>
      <c r="W748" s="135">
        <f t="shared" si="433"/>
        <v>0</v>
      </c>
      <c r="X748" s="135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 x14ac:dyDescent="0.2">
      <c r="A749" s="44">
        <f t="shared" si="436"/>
        <v>726</v>
      </c>
      <c r="B749" s="44"/>
      <c r="C749" s="136">
        <v>39909</v>
      </c>
      <c r="E749" s="137" t="s">
        <v>320</v>
      </c>
      <c r="G749" s="43">
        <v>6.6</v>
      </c>
      <c r="H749" s="135" t="str">
        <f t="shared" si="419"/>
        <v>P, S, T &amp; D Plant - Commodity</v>
      </c>
      <c r="I749" s="42">
        <f>'DepExp. Class.'!L$221</f>
        <v>15.040319191382137</v>
      </c>
      <c r="J749" s="135">
        <f t="shared" si="420"/>
        <v>5.6947027149224327</v>
      </c>
      <c r="K749" s="135">
        <f t="shared" si="421"/>
        <v>3.5237546805327895</v>
      </c>
      <c r="L749" s="135">
        <f t="shared" si="422"/>
        <v>0.19269673046695865</v>
      </c>
      <c r="M749" s="135">
        <f t="shared" si="423"/>
        <v>2.7648662788416818</v>
      </c>
      <c r="N749" s="135">
        <f t="shared" si="424"/>
        <v>2.8642987866182739</v>
      </c>
      <c r="O749" s="135">
        <f t="shared" si="425"/>
        <v>0</v>
      </c>
      <c r="P749" s="135">
        <f t="shared" si="426"/>
        <v>0</v>
      </c>
      <c r="Q749" s="135">
        <f t="shared" si="427"/>
        <v>0</v>
      </c>
      <c r="R749" s="135">
        <f t="shared" si="428"/>
        <v>0</v>
      </c>
      <c r="S749" s="135">
        <f t="shared" si="429"/>
        <v>0</v>
      </c>
      <c r="T749" s="135">
        <f t="shared" si="430"/>
        <v>0</v>
      </c>
      <c r="U749" s="135">
        <f t="shared" si="431"/>
        <v>0</v>
      </c>
      <c r="V749" s="135">
        <f t="shared" si="432"/>
        <v>0</v>
      </c>
      <c r="W749" s="135">
        <f t="shared" si="433"/>
        <v>0</v>
      </c>
      <c r="X749" s="135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 x14ac:dyDescent="0.2">
      <c r="A750" s="44">
        <f t="shared" si="436"/>
        <v>727</v>
      </c>
      <c r="B750" s="44"/>
      <c r="C750" s="136">
        <v>39924</v>
      </c>
      <c r="E750" s="137" t="s">
        <v>321</v>
      </c>
      <c r="G750" s="43">
        <v>6.6</v>
      </c>
      <c r="H750" s="135" t="str">
        <f t="shared" si="419"/>
        <v>P, S, T &amp; D Plant - Commodity</v>
      </c>
      <c r="I750" s="42">
        <f>'DepExp. Class.'!L$222</f>
        <v>0</v>
      </c>
      <c r="J750" s="135">
        <f t="shared" si="420"/>
        <v>0</v>
      </c>
      <c r="K750" s="135">
        <f t="shared" si="421"/>
        <v>0</v>
      </c>
      <c r="L750" s="135">
        <f t="shared" si="422"/>
        <v>0</v>
      </c>
      <c r="M750" s="135">
        <f t="shared" si="423"/>
        <v>0</v>
      </c>
      <c r="N750" s="135">
        <f t="shared" si="424"/>
        <v>0</v>
      </c>
      <c r="O750" s="135">
        <f t="shared" si="425"/>
        <v>0</v>
      </c>
      <c r="P750" s="135">
        <f t="shared" si="426"/>
        <v>0</v>
      </c>
      <c r="Q750" s="135">
        <f t="shared" si="427"/>
        <v>0</v>
      </c>
      <c r="R750" s="135">
        <f t="shared" si="428"/>
        <v>0</v>
      </c>
      <c r="S750" s="135">
        <f t="shared" si="429"/>
        <v>0</v>
      </c>
      <c r="T750" s="135">
        <f t="shared" si="430"/>
        <v>0</v>
      </c>
      <c r="U750" s="135">
        <f t="shared" si="431"/>
        <v>0</v>
      </c>
      <c r="V750" s="135">
        <f t="shared" si="432"/>
        <v>0</v>
      </c>
      <c r="W750" s="135">
        <f t="shared" si="433"/>
        <v>0</v>
      </c>
      <c r="X750" s="135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 x14ac:dyDescent="0.2">
      <c r="A751" s="44">
        <f t="shared" si="436"/>
        <v>728</v>
      </c>
      <c r="B751" s="44"/>
      <c r="C751" s="146"/>
      <c r="E751" s="137"/>
      <c r="G751" s="43"/>
      <c r="H751" s="135"/>
      <c r="I751" s="42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 x14ac:dyDescent="0.2">
      <c r="A752" s="44">
        <f t="shared" si="436"/>
        <v>729</v>
      </c>
      <c r="B752" s="44"/>
      <c r="C752" s="44"/>
      <c r="D752" s="44"/>
      <c r="E752" s="44"/>
      <c r="G752" s="43"/>
      <c r="H752" s="135"/>
      <c r="I752" s="42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 x14ac:dyDescent="0.2">
      <c r="A753" s="44">
        <f t="shared" si="436"/>
        <v>730</v>
      </c>
      <c r="B753" s="44"/>
      <c r="C753" s="44"/>
      <c r="D753" s="44" t="s">
        <v>149</v>
      </c>
      <c r="E753" s="44"/>
      <c r="G753" s="43"/>
      <c r="H753" s="135"/>
      <c r="I753" s="42">
        <f>'DepExp. Class.'!L$225</f>
        <v>2230.1988331924922</v>
      </c>
      <c r="J753" s="135">
        <f>SUM(J717:J750)</f>
        <v>844.41820606275462</v>
      </c>
      <c r="K753" s="135">
        <f t="shared" ref="K753:X753" si="437">SUM(K717:K750)</f>
        <v>522.50710087879679</v>
      </c>
      <c r="L753" s="135">
        <f t="shared" si="437"/>
        <v>28.573331322227549</v>
      </c>
      <c r="M753" s="135">
        <f t="shared" si="437"/>
        <v>409.97810422395293</v>
      </c>
      <c r="N753" s="135">
        <f t="shared" si="437"/>
        <v>424.72209070476003</v>
      </c>
      <c r="O753" s="135">
        <f t="shared" si="437"/>
        <v>0</v>
      </c>
      <c r="P753" s="135">
        <f t="shared" si="437"/>
        <v>0</v>
      </c>
      <c r="Q753" s="135">
        <f t="shared" si="437"/>
        <v>0</v>
      </c>
      <c r="R753" s="135">
        <f t="shared" si="437"/>
        <v>0</v>
      </c>
      <c r="S753" s="135">
        <f t="shared" si="437"/>
        <v>0</v>
      </c>
      <c r="T753" s="135">
        <f t="shared" si="437"/>
        <v>0</v>
      </c>
      <c r="U753" s="135">
        <f t="shared" si="437"/>
        <v>0</v>
      </c>
      <c r="V753" s="135">
        <f t="shared" si="437"/>
        <v>0</v>
      </c>
      <c r="W753" s="135">
        <f t="shared" si="437"/>
        <v>0</v>
      </c>
      <c r="X753" s="135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 x14ac:dyDescent="0.2">
      <c r="A754" s="44">
        <f t="shared" si="436"/>
        <v>731</v>
      </c>
      <c r="B754" s="44"/>
      <c r="C754" s="44"/>
      <c r="D754" s="44"/>
      <c r="E754" s="44"/>
      <c r="G754" s="43"/>
      <c r="H754" s="135"/>
      <c r="I754" s="42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 x14ac:dyDescent="0.2">
      <c r="A755" s="44">
        <f t="shared" si="436"/>
        <v>732</v>
      </c>
      <c r="B755" s="44"/>
      <c r="C755" s="44"/>
      <c r="D755" s="44" t="s">
        <v>352</v>
      </c>
      <c r="E755" s="44"/>
      <c r="G755" s="43"/>
      <c r="H755" s="135"/>
      <c r="I755" s="42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 x14ac:dyDescent="0.2">
      <c r="A756" s="44">
        <f t="shared" si="436"/>
        <v>733</v>
      </c>
      <c r="B756" s="44"/>
      <c r="C756" s="44"/>
      <c r="D756" s="44"/>
      <c r="E756" s="44"/>
      <c r="G756" s="43"/>
      <c r="H756" s="135"/>
      <c r="I756" s="42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 x14ac:dyDescent="0.2">
      <c r="A757" s="44">
        <f t="shared" si="436"/>
        <v>734</v>
      </c>
      <c r="B757" s="44"/>
      <c r="C757" s="44"/>
      <c r="D757" s="44" t="s">
        <v>148</v>
      </c>
      <c r="E757" s="44"/>
      <c r="G757" s="43"/>
      <c r="H757" s="135"/>
      <c r="I757" s="42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 x14ac:dyDescent="0.2">
      <c r="A758" s="44">
        <f t="shared" si="436"/>
        <v>735</v>
      </c>
      <c r="B758" s="44"/>
      <c r="C758" s="44"/>
      <c r="D758" s="44"/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 x14ac:dyDescent="0.2">
      <c r="A759" s="44">
        <f t="shared" si="436"/>
        <v>736</v>
      </c>
      <c r="B759" s="44"/>
      <c r="C759" s="138">
        <v>37400</v>
      </c>
      <c r="E759" s="137" t="s">
        <v>115</v>
      </c>
      <c r="G759" s="43">
        <v>6.6</v>
      </c>
      <c r="H759" s="135" t="str">
        <f t="shared" ref="H759:H792" si="438">VLOOKUP($G759,alloc,3)</f>
        <v>P, S, T &amp; D Plant - Commodity</v>
      </c>
      <c r="I759" s="42">
        <f>'DepExp. Class.'!L$231</f>
        <v>0</v>
      </c>
      <c r="J759" s="135">
        <f t="shared" ref="J759:J792" si="439">$I759*VLOOKUP($G759,alloc,6)</f>
        <v>0</v>
      </c>
      <c r="K759" s="135">
        <f t="shared" ref="K759:K792" si="440">$I759*VLOOKUP($G759,alloc,7)</f>
        <v>0</v>
      </c>
      <c r="L759" s="135">
        <f t="shared" ref="L759:L792" si="441">$I759*VLOOKUP($G759,alloc,8)</f>
        <v>0</v>
      </c>
      <c r="M759" s="135">
        <f t="shared" ref="M759:M792" si="442">$I759*VLOOKUP($G759,alloc,9)</f>
        <v>0</v>
      </c>
      <c r="N759" s="135">
        <f t="shared" ref="N759:N792" si="443">$I759*VLOOKUP($G759,alloc,10)</f>
        <v>0</v>
      </c>
      <c r="O759" s="135">
        <f t="shared" ref="O759:O792" si="444">$I759*VLOOKUP($G759,alloc,11)</f>
        <v>0</v>
      </c>
      <c r="P759" s="135">
        <f t="shared" ref="P759:P792" si="445">$I759*VLOOKUP($G759,alloc,12)</f>
        <v>0</v>
      </c>
      <c r="Q759" s="135">
        <f t="shared" ref="Q759:Q792" si="446">$I759*VLOOKUP($G759,alloc,13)</f>
        <v>0</v>
      </c>
      <c r="R759" s="135">
        <f t="shared" ref="R759:R792" si="447">$I759*VLOOKUP($G759,alloc,14)</f>
        <v>0</v>
      </c>
      <c r="S759" s="135">
        <f t="shared" ref="S759:S792" si="448">$I759*VLOOKUP($G759,alloc,15)</f>
        <v>0</v>
      </c>
      <c r="T759" s="135">
        <f t="shared" ref="T759:T792" si="449">$I759*VLOOKUP($G759,alloc,16)</f>
        <v>0</v>
      </c>
      <c r="U759" s="135">
        <f t="shared" ref="U759:U792" si="450">$I759*VLOOKUP($G759,alloc,17)</f>
        <v>0</v>
      </c>
      <c r="V759" s="135">
        <f t="shared" ref="V759:V792" si="451">$I759*VLOOKUP($G759,alloc,18)</f>
        <v>0</v>
      </c>
      <c r="W759" s="135">
        <f t="shared" ref="W759:W792" si="452">$I759*VLOOKUP($G759,alloc,19)</f>
        <v>0</v>
      </c>
      <c r="X759" s="135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 x14ac:dyDescent="0.2">
      <c r="A760" s="44">
        <f t="shared" si="436"/>
        <v>737</v>
      </c>
      <c r="B760" s="44"/>
      <c r="C760" s="138">
        <v>39001</v>
      </c>
      <c r="E760" s="137" t="s">
        <v>291</v>
      </c>
      <c r="G760" s="43">
        <v>6.6</v>
      </c>
      <c r="H760" s="135" t="str">
        <f t="shared" si="438"/>
        <v>P, S, T &amp; D Plant - Commodity</v>
      </c>
      <c r="I760" s="42">
        <f>'DepExp. Class.'!L$232</f>
        <v>0</v>
      </c>
      <c r="J760" s="135">
        <f t="shared" si="439"/>
        <v>0</v>
      </c>
      <c r="K760" s="135">
        <f t="shared" si="440"/>
        <v>0</v>
      </c>
      <c r="L760" s="135">
        <f t="shared" si="441"/>
        <v>0</v>
      </c>
      <c r="M760" s="135">
        <f t="shared" si="442"/>
        <v>0</v>
      </c>
      <c r="N760" s="135">
        <f t="shared" si="443"/>
        <v>0</v>
      </c>
      <c r="O760" s="135">
        <f t="shared" si="444"/>
        <v>0</v>
      </c>
      <c r="P760" s="135">
        <f t="shared" si="445"/>
        <v>0</v>
      </c>
      <c r="Q760" s="135">
        <f t="shared" si="446"/>
        <v>0</v>
      </c>
      <c r="R760" s="135">
        <f t="shared" si="447"/>
        <v>0</v>
      </c>
      <c r="S760" s="135">
        <f t="shared" si="448"/>
        <v>0</v>
      </c>
      <c r="T760" s="135">
        <f t="shared" si="449"/>
        <v>0</v>
      </c>
      <c r="U760" s="135">
        <f t="shared" si="450"/>
        <v>0</v>
      </c>
      <c r="V760" s="135">
        <f t="shared" si="451"/>
        <v>0</v>
      </c>
      <c r="W760" s="135">
        <f t="shared" si="452"/>
        <v>0</v>
      </c>
      <c r="X760" s="135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 x14ac:dyDescent="0.2">
      <c r="A761" s="44">
        <f t="shared" si="436"/>
        <v>738</v>
      </c>
      <c r="B761" s="44"/>
      <c r="C761" s="138">
        <v>36602</v>
      </c>
      <c r="E761" s="137" t="s">
        <v>139</v>
      </c>
      <c r="G761" s="43">
        <v>6.6</v>
      </c>
      <c r="H761" s="135" t="str">
        <f t="shared" si="438"/>
        <v>P, S, T &amp; D Plant - Commodity</v>
      </c>
      <c r="I761" s="42">
        <f>'DepExp. Class.'!L$233</f>
        <v>331.51407106962444</v>
      </c>
      <c r="J761" s="135">
        <f t="shared" si="439"/>
        <v>125.52087868167719</v>
      </c>
      <c r="K761" s="135">
        <f t="shared" si="440"/>
        <v>77.669512510307243</v>
      </c>
      <c r="L761" s="135">
        <f t="shared" si="441"/>
        <v>4.2473618269691222</v>
      </c>
      <c r="M761" s="135">
        <f t="shared" si="442"/>
        <v>60.942328709826981</v>
      </c>
      <c r="N761" s="135">
        <f t="shared" si="443"/>
        <v>63.133989340843883</v>
      </c>
      <c r="O761" s="135">
        <f t="shared" si="444"/>
        <v>0</v>
      </c>
      <c r="P761" s="135">
        <f t="shared" si="445"/>
        <v>0</v>
      </c>
      <c r="Q761" s="135">
        <f t="shared" si="446"/>
        <v>0</v>
      </c>
      <c r="R761" s="135">
        <f t="shared" si="447"/>
        <v>0</v>
      </c>
      <c r="S761" s="135">
        <f t="shared" si="448"/>
        <v>0</v>
      </c>
      <c r="T761" s="135">
        <f t="shared" si="449"/>
        <v>0</v>
      </c>
      <c r="U761" s="135">
        <f t="shared" si="450"/>
        <v>0</v>
      </c>
      <c r="V761" s="135">
        <f t="shared" si="451"/>
        <v>0</v>
      </c>
      <c r="W761" s="135">
        <f t="shared" si="452"/>
        <v>0</v>
      </c>
      <c r="X761" s="135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 x14ac:dyDescent="0.2">
      <c r="A762" s="44">
        <f t="shared" si="436"/>
        <v>739</v>
      </c>
      <c r="B762" s="44"/>
      <c r="C762" s="138">
        <v>37503</v>
      </c>
      <c r="E762" s="137" t="s">
        <v>278</v>
      </c>
      <c r="G762" s="43">
        <v>6.6</v>
      </c>
      <c r="H762" s="135" t="str">
        <f t="shared" si="438"/>
        <v>P, S, T &amp; D Plant - Commodity</v>
      </c>
      <c r="I762" s="42">
        <f>'DepExp. Class.'!L$234</f>
        <v>0</v>
      </c>
      <c r="J762" s="135">
        <f t="shared" si="439"/>
        <v>0</v>
      </c>
      <c r="K762" s="135">
        <f t="shared" si="440"/>
        <v>0</v>
      </c>
      <c r="L762" s="135">
        <f t="shared" si="441"/>
        <v>0</v>
      </c>
      <c r="M762" s="135">
        <f t="shared" si="442"/>
        <v>0</v>
      </c>
      <c r="N762" s="135">
        <f t="shared" si="443"/>
        <v>0</v>
      </c>
      <c r="O762" s="135">
        <f t="shared" si="444"/>
        <v>0</v>
      </c>
      <c r="P762" s="135">
        <f t="shared" si="445"/>
        <v>0</v>
      </c>
      <c r="Q762" s="135">
        <f t="shared" si="446"/>
        <v>0</v>
      </c>
      <c r="R762" s="135">
        <f t="shared" si="447"/>
        <v>0</v>
      </c>
      <c r="S762" s="135">
        <f t="shared" si="448"/>
        <v>0</v>
      </c>
      <c r="T762" s="135">
        <f t="shared" si="449"/>
        <v>0</v>
      </c>
      <c r="U762" s="135">
        <f t="shared" si="450"/>
        <v>0</v>
      </c>
      <c r="V762" s="135">
        <f t="shared" si="451"/>
        <v>0</v>
      </c>
      <c r="W762" s="135">
        <f t="shared" si="452"/>
        <v>0</v>
      </c>
      <c r="X762" s="135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 x14ac:dyDescent="0.2">
      <c r="A763" s="44">
        <f t="shared" si="436"/>
        <v>740</v>
      </c>
      <c r="B763" s="44"/>
      <c r="C763" s="138">
        <v>39004</v>
      </c>
      <c r="E763" s="137" t="s">
        <v>293</v>
      </c>
      <c r="G763" s="43">
        <v>6.6</v>
      </c>
      <c r="H763" s="135" t="str">
        <f t="shared" si="438"/>
        <v>P, S, T &amp; D Plant - Commodity</v>
      </c>
      <c r="I763" s="42">
        <f>'DepExp. Class.'!L$235</f>
        <v>0</v>
      </c>
      <c r="J763" s="135">
        <f t="shared" si="439"/>
        <v>0</v>
      </c>
      <c r="K763" s="135">
        <f t="shared" si="440"/>
        <v>0</v>
      </c>
      <c r="L763" s="135">
        <f t="shared" si="441"/>
        <v>0</v>
      </c>
      <c r="M763" s="135">
        <f t="shared" si="442"/>
        <v>0</v>
      </c>
      <c r="N763" s="135">
        <f t="shared" si="443"/>
        <v>0</v>
      </c>
      <c r="O763" s="135">
        <f t="shared" si="444"/>
        <v>0</v>
      </c>
      <c r="P763" s="135">
        <f t="shared" si="445"/>
        <v>0</v>
      </c>
      <c r="Q763" s="135">
        <f t="shared" si="446"/>
        <v>0</v>
      </c>
      <c r="R763" s="135">
        <f t="shared" si="447"/>
        <v>0</v>
      </c>
      <c r="S763" s="135">
        <f t="shared" si="448"/>
        <v>0</v>
      </c>
      <c r="T763" s="135">
        <f t="shared" si="449"/>
        <v>0</v>
      </c>
      <c r="U763" s="135">
        <f t="shared" si="450"/>
        <v>0</v>
      </c>
      <c r="V763" s="135">
        <f t="shared" si="451"/>
        <v>0</v>
      </c>
      <c r="W763" s="135">
        <f t="shared" si="452"/>
        <v>0</v>
      </c>
      <c r="X763" s="135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 x14ac:dyDescent="0.2">
      <c r="A764" s="44">
        <f t="shared" si="436"/>
        <v>741</v>
      </c>
      <c r="B764" s="44"/>
      <c r="C764" s="138">
        <v>39009</v>
      </c>
      <c r="E764" s="137" t="s">
        <v>294</v>
      </c>
      <c r="G764" s="43">
        <v>6.6</v>
      </c>
      <c r="H764" s="135" t="str">
        <f t="shared" si="438"/>
        <v>P, S, T &amp; D Plant - Commodity</v>
      </c>
      <c r="I764" s="42">
        <f>'DepExp. Class.'!L$236</f>
        <v>56.954812312392221</v>
      </c>
      <c r="J764" s="135">
        <f t="shared" si="439"/>
        <v>21.564750067878855</v>
      </c>
      <c r="K764" s="135">
        <f t="shared" si="440"/>
        <v>13.34378505608136</v>
      </c>
      <c r="L764" s="135">
        <f t="shared" si="441"/>
        <v>0.72970566497323841</v>
      </c>
      <c r="M764" s="135">
        <f t="shared" si="442"/>
        <v>10.470019816502264</v>
      </c>
      <c r="N764" s="135">
        <f t="shared" si="443"/>
        <v>10.846551706956504</v>
      </c>
      <c r="O764" s="135">
        <f t="shared" si="444"/>
        <v>0</v>
      </c>
      <c r="P764" s="135">
        <f t="shared" si="445"/>
        <v>0</v>
      </c>
      <c r="Q764" s="135">
        <f t="shared" si="446"/>
        <v>0</v>
      </c>
      <c r="R764" s="135">
        <f t="shared" si="447"/>
        <v>0</v>
      </c>
      <c r="S764" s="135">
        <f t="shared" si="448"/>
        <v>0</v>
      </c>
      <c r="T764" s="135">
        <f t="shared" si="449"/>
        <v>0</v>
      </c>
      <c r="U764" s="135">
        <f t="shared" si="450"/>
        <v>0</v>
      </c>
      <c r="V764" s="135">
        <f t="shared" si="451"/>
        <v>0</v>
      </c>
      <c r="W764" s="135">
        <f t="shared" si="452"/>
        <v>0</v>
      </c>
      <c r="X764" s="135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 x14ac:dyDescent="0.2">
      <c r="A765" s="44">
        <f t="shared" si="436"/>
        <v>742</v>
      </c>
      <c r="B765" s="44"/>
      <c r="C765" s="138">
        <v>39100</v>
      </c>
      <c r="E765" s="137" t="s">
        <v>295</v>
      </c>
      <c r="G765" s="43">
        <v>6.6</v>
      </c>
      <c r="H765" s="135" t="str">
        <f t="shared" si="438"/>
        <v>P, S, T &amp; D Plant - Commodity</v>
      </c>
      <c r="I765" s="42">
        <f>'DepExp. Class.'!L$237</f>
        <v>67.614887917492368</v>
      </c>
      <c r="J765" s="135">
        <f t="shared" si="439"/>
        <v>25.60096503892985</v>
      </c>
      <c r="K765" s="135">
        <f t="shared" si="440"/>
        <v>15.841304612037881</v>
      </c>
      <c r="L765" s="135">
        <f t="shared" si="441"/>
        <v>0.86628266772796625</v>
      </c>
      <c r="M765" s="135">
        <f t="shared" si="442"/>
        <v>12.429664634900279</v>
      </c>
      <c r="N765" s="135">
        <f t="shared" si="443"/>
        <v>12.876670963896389</v>
      </c>
      <c r="O765" s="135">
        <f t="shared" si="444"/>
        <v>0</v>
      </c>
      <c r="P765" s="135">
        <f t="shared" si="445"/>
        <v>0</v>
      </c>
      <c r="Q765" s="135">
        <f t="shared" si="446"/>
        <v>0</v>
      </c>
      <c r="R765" s="135">
        <f t="shared" si="447"/>
        <v>0</v>
      </c>
      <c r="S765" s="135">
        <f t="shared" si="448"/>
        <v>0</v>
      </c>
      <c r="T765" s="135">
        <f t="shared" si="449"/>
        <v>0</v>
      </c>
      <c r="U765" s="135">
        <f t="shared" si="450"/>
        <v>0</v>
      </c>
      <c r="V765" s="135">
        <f t="shared" si="451"/>
        <v>0</v>
      </c>
      <c r="W765" s="135">
        <f t="shared" si="452"/>
        <v>0</v>
      </c>
      <c r="X765" s="135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 x14ac:dyDescent="0.2">
      <c r="A766" s="44">
        <f t="shared" si="436"/>
        <v>743</v>
      </c>
      <c r="B766" s="44"/>
      <c r="C766" s="138">
        <v>39102</v>
      </c>
      <c r="E766" s="137" t="s">
        <v>296</v>
      </c>
      <c r="G766" s="43">
        <v>6.6</v>
      </c>
      <c r="H766" s="135" t="str">
        <f t="shared" si="438"/>
        <v>P, S, T &amp; D Plant - Commodity</v>
      </c>
      <c r="I766" s="42">
        <f>'DepExp. Class.'!L$238</f>
        <v>0</v>
      </c>
      <c r="J766" s="135">
        <f t="shared" si="439"/>
        <v>0</v>
      </c>
      <c r="K766" s="135">
        <f t="shared" si="440"/>
        <v>0</v>
      </c>
      <c r="L766" s="135">
        <f t="shared" si="441"/>
        <v>0</v>
      </c>
      <c r="M766" s="135">
        <f t="shared" si="442"/>
        <v>0</v>
      </c>
      <c r="N766" s="135">
        <f t="shared" si="443"/>
        <v>0</v>
      </c>
      <c r="O766" s="135">
        <f t="shared" si="444"/>
        <v>0</v>
      </c>
      <c r="P766" s="135">
        <f t="shared" si="445"/>
        <v>0</v>
      </c>
      <c r="Q766" s="135">
        <f t="shared" si="446"/>
        <v>0</v>
      </c>
      <c r="R766" s="135">
        <f t="shared" si="447"/>
        <v>0</v>
      </c>
      <c r="S766" s="135">
        <f t="shared" si="448"/>
        <v>0</v>
      </c>
      <c r="T766" s="135">
        <f t="shared" si="449"/>
        <v>0</v>
      </c>
      <c r="U766" s="135">
        <f t="shared" si="450"/>
        <v>0</v>
      </c>
      <c r="V766" s="135">
        <f t="shared" si="451"/>
        <v>0</v>
      </c>
      <c r="W766" s="135">
        <f t="shared" si="452"/>
        <v>0</v>
      </c>
      <c r="X766" s="135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 x14ac:dyDescent="0.2">
      <c r="A767" s="44">
        <f t="shared" si="436"/>
        <v>744</v>
      </c>
      <c r="B767" s="44"/>
      <c r="C767" s="145">
        <v>39103</v>
      </c>
      <c r="E767" s="137" t="s">
        <v>297</v>
      </c>
      <c r="G767" s="43">
        <v>6.6</v>
      </c>
      <c r="H767" s="135" t="str">
        <f t="shared" si="438"/>
        <v>P, S, T &amp; D Plant - Commodity</v>
      </c>
      <c r="I767" s="42">
        <f>'DepExp. Class.'!L$239</f>
        <v>0</v>
      </c>
      <c r="J767" s="135">
        <f t="shared" si="439"/>
        <v>0</v>
      </c>
      <c r="K767" s="135">
        <f t="shared" si="440"/>
        <v>0</v>
      </c>
      <c r="L767" s="135">
        <f t="shared" si="441"/>
        <v>0</v>
      </c>
      <c r="M767" s="135">
        <f t="shared" si="442"/>
        <v>0</v>
      </c>
      <c r="N767" s="135">
        <f t="shared" si="443"/>
        <v>0</v>
      </c>
      <c r="O767" s="135">
        <f t="shared" si="444"/>
        <v>0</v>
      </c>
      <c r="P767" s="135">
        <f t="shared" si="445"/>
        <v>0</v>
      </c>
      <c r="Q767" s="135">
        <f t="shared" si="446"/>
        <v>0</v>
      </c>
      <c r="R767" s="135">
        <f t="shared" si="447"/>
        <v>0</v>
      </c>
      <c r="S767" s="135">
        <f t="shared" si="448"/>
        <v>0</v>
      </c>
      <c r="T767" s="135">
        <f t="shared" si="449"/>
        <v>0</v>
      </c>
      <c r="U767" s="135">
        <f t="shared" si="450"/>
        <v>0</v>
      </c>
      <c r="V767" s="135">
        <f t="shared" si="451"/>
        <v>0</v>
      </c>
      <c r="W767" s="135">
        <f t="shared" si="452"/>
        <v>0</v>
      </c>
      <c r="X767" s="135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 x14ac:dyDescent="0.2">
      <c r="A768" s="44">
        <f t="shared" si="436"/>
        <v>745</v>
      </c>
      <c r="B768" s="44"/>
      <c r="C768" s="138">
        <v>39200</v>
      </c>
      <c r="E768" s="137" t="s">
        <v>298</v>
      </c>
      <c r="G768" s="43">
        <v>6.6</v>
      </c>
      <c r="H768" s="135" t="str">
        <f t="shared" si="438"/>
        <v>P, S, T &amp; D Plant - Commodity</v>
      </c>
      <c r="I768" s="42">
        <f>'DepExp. Class.'!L$240</f>
        <v>0</v>
      </c>
      <c r="J768" s="135">
        <f t="shared" si="439"/>
        <v>0</v>
      </c>
      <c r="K768" s="135">
        <f t="shared" si="440"/>
        <v>0</v>
      </c>
      <c r="L768" s="135">
        <f t="shared" si="441"/>
        <v>0</v>
      </c>
      <c r="M768" s="135">
        <f t="shared" si="442"/>
        <v>0</v>
      </c>
      <c r="N768" s="135">
        <f t="shared" si="443"/>
        <v>0</v>
      </c>
      <c r="O768" s="135">
        <f t="shared" si="444"/>
        <v>0</v>
      </c>
      <c r="P768" s="135">
        <f t="shared" si="445"/>
        <v>0</v>
      </c>
      <c r="Q768" s="135">
        <f t="shared" si="446"/>
        <v>0</v>
      </c>
      <c r="R768" s="135">
        <f t="shared" si="447"/>
        <v>0</v>
      </c>
      <c r="S768" s="135">
        <f t="shared" si="448"/>
        <v>0</v>
      </c>
      <c r="T768" s="135">
        <f t="shared" si="449"/>
        <v>0</v>
      </c>
      <c r="U768" s="135">
        <f t="shared" si="450"/>
        <v>0</v>
      </c>
      <c r="V768" s="135">
        <f t="shared" si="451"/>
        <v>0</v>
      </c>
      <c r="W768" s="135">
        <f t="shared" si="452"/>
        <v>0</v>
      </c>
      <c r="X768" s="135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 x14ac:dyDescent="0.2">
      <c r="A769" s="44">
        <f t="shared" si="436"/>
        <v>746</v>
      </c>
      <c r="B769" s="44"/>
      <c r="C769" s="138">
        <v>39201</v>
      </c>
      <c r="E769" s="137" t="s">
        <v>299</v>
      </c>
      <c r="G769" s="43">
        <v>6.6</v>
      </c>
      <c r="H769" s="135" t="str">
        <f t="shared" si="438"/>
        <v>P, S, T &amp; D Plant - Commodity</v>
      </c>
      <c r="I769" s="42">
        <f>'DepExp. Class.'!L$241</f>
        <v>0</v>
      </c>
      <c r="J769" s="135">
        <f t="shared" si="439"/>
        <v>0</v>
      </c>
      <c r="K769" s="135">
        <f t="shared" si="440"/>
        <v>0</v>
      </c>
      <c r="L769" s="135">
        <f t="shared" si="441"/>
        <v>0</v>
      </c>
      <c r="M769" s="135">
        <f t="shared" si="442"/>
        <v>0</v>
      </c>
      <c r="N769" s="135">
        <f t="shared" si="443"/>
        <v>0</v>
      </c>
      <c r="O769" s="135">
        <f t="shared" si="444"/>
        <v>0</v>
      </c>
      <c r="P769" s="135">
        <f t="shared" si="445"/>
        <v>0</v>
      </c>
      <c r="Q769" s="135">
        <f t="shared" si="446"/>
        <v>0</v>
      </c>
      <c r="R769" s="135">
        <f t="shared" si="447"/>
        <v>0</v>
      </c>
      <c r="S769" s="135">
        <f t="shared" si="448"/>
        <v>0</v>
      </c>
      <c r="T769" s="135">
        <f t="shared" si="449"/>
        <v>0</v>
      </c>
      <c r="U769" s="135">
        <f t="shared" si="450"/>
        <v>0</v>
      </c>
      <c r="V769" s="135">
        <f t="shared" si="451"/>
        <v>0</v>
      </c>
      <c r="W769" s="135">
        <f t="shared" si="452"/>
        <v>0</v>
      </c>
      <c r="X769" s="135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 x14ac:dyDescent="0.2">
      <c r="A770" s="44">
        <f t="shared" si="436"/>
        <v>747</v>
      </c>
      <c r="B770" s="44"/>
      <c r="C770" s="138">
        <v>39202</v>
      </c>
      <c r="E770" s="137" t="s">
        <v>300</v>
      </c>
      <c r="G770" s="43">
        <v>6.6</v>
      </c>
      <c r="H770" s="135" t="str">
        <f t="shared" si="438"/>
        <v>P, S, T &amp; D Plant - Commodity</v>
      </c>
      <c r="I770" s="42">
        <f>'DepExp. Class.'!L$242</f>
        <v>0</v>
      </c>
      <c r="J770" s="135">
        <f t="shared" si="439"/>
        <v>0</v>
      </c>
      <c r="K770" s="135">
        <f t="shared" si="440"/>
        <v>0</v>
      </c>
      <c r="L770" s="135">
        <f t="shared" si="441"/>
        <v>0</v>
      </c>
      <c r="M770" s="135">
        <f t="shared" si="442"/>
        <v>0</v>
      </c>
      <c r="N770" s="135">
        <f t="shared" si="443"/>
        <v>0</v>
      </c>
      <c r="O770" s="135">
        <f t="shared" si="444"/>
        <v>0</v>
      </c>
      <c r="P770" s="135">
        <f t="shared" si="445"/>
        <v>0</v>
      </c>
      <c r="Q770" s="135">
        <f t="shared" si="446"/>
        <v>0</v>
      </c>
      <c r="R770" s="135">
        <f t="shared" si="447"/>
        <v>0</v>
      </c>
      <c r="S770" s="135">
        <f t="shared" si="448"/>
        <v>0</v>
      </c>
      <c r="T770" s="135">
        <f t="shared" si="449"/>
        <v>0</v>
      </c>
      <c r="U770" s="135">
        <f t="shared" si="450"/>
        <v>0</v>
      </c>
      <c r="V770" s="135">
        <f t="shared" si="451"/>
        <v>0</v>
      </c>
      <c r="W770" s="135">
        <f t="shared" si="452"/>
        <v>0</v>
      </c>
      <c r="X770" s="135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 x14ac:dyDescent="0.2">
      <c r="A771" s="44">
        <f t="shared" si="436"/>
        <v>748</v>
      </c>
      <c r="B771" s="44"/>
      <c r="C771" s="138">
        <v>39300</v>
      </c>
      <c r="E771" s="137" t="s">
        <v>186</v>
      </c>
      <c r="G771" s="43">
        <v>6.6</v>
      </c>
      <c r="H771" s="135" t="str">
        <f t="shared" si="438"/>
        <v>P, S, T &amp; D Plant - Commodity</v>
      </c>
      <c r="I771" s="42">
        <f>'DepExp. Class.'!L$243</f>
        <v>0</v>
      </c>
      <c r="J771" s="135">
        <f t="shared" si="439"/>
        <v>0</v>
      </c>
      <c r="K771" s="135">
        <f t="shared" si="440"/>
        <v>0</v>
      </c>
      <c r="L771" s="135">
        <f t="shared" si="441"/>
        <v>0</v>
      </c>
      <c r="M771" s="135">
        <f t="shared" si="442"/>
        <v>0</v>
      </c>
      <c r="N771" s="135">
        <f t="shared" si="443"/>
        <v>0</v>
      </c>
      <c r="O771" s="135">
        <f t="shared" si="444"/>
        <v>0</v>
      </c>
      <c r="P771" s="135">
        <f t="shared" si="445"/>
        <v>0</v>
      </c>
      <c r="Q771" s="135">
        <f t="shared" si="446"/>
        <v>0</v>
      </c>
      <c r="R771" s="135">
        <f t="shared" si="447"/>
        <v>0</v>
      </c>
      <c r="S771" s="135">
        <f t="shared" si="448"/>
        <v>0</v>
      </c>
      <c r="T771" s="135">
        <f t="shared" si="449"/>
        <v>0</v>
      </c>
      <c r="U771" s="135">
        <f t="shared" si="450"/>
        <v>0</v>
      </c>
      <c r="V771" s="135">
        <f t="shared" si="451"/>
        <v>0</v>
      </c>
      <c r="W771" s="135">
        <f t="shared" si="452"/>
        <v>0</v>
      </c>
      <c r="X771" s="135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 x14ac:dyDescent="0.2">
      <c r="A772" s="44">
        <f t="shared" si="436"/>
        <v>749</v>
      </c>
      <c r="B772" s="44"/>
      <c r="C772" s="138">
        <v>39400</v>
      </c>
      <c r="E772" s="137" t="s">
        <v>301</v>
      </c>
      <c r="G772" s="43">
        <v>6.6</v>
      </c>
      <c r="H772" s="135" t="str">
        <f t="shared" si="438"/>
        <v>P, S, T &amp; D Plant - Commodity</v>
      </c>
      <c r="I772" s="42">
        <f>'DepExp. Class.'!L$244</f>
        <v>13.11719738172879</v>
      </c>
      <c r="J772" s="135">
        <f t="shared" si="439"/>
        <v>4.9665528099101399</v>
      </c>
      <c r="K772" s="135">
        <f t="shared" si="440"/>
        <v>3.0731918040558357</v>
      </c>
      <c r="L772" s="135">
        <f t="shared" si="441"/>
        <v>0.16805767325717305</v>
      </c>
      <c r="M772" s="135">
        <f t="shared" si="442"/>
        <v>2.4113382337279723</v>
      </c>
      <c r="N772" s="135">
        <f t="shared" si="443"/>
        <v>2.4980568607776679</v>
      </c>
      <c r="O772" s="135">
        <f t="shared" si="444"/>
        <v>0</v>
      </c>
      <c r="P772" s="135">
        <f t="shared" si="445"/>
        <v>0</v>
      </c>
      <c r="Q772" s="135">
        <f t="shared" si="446"/>
        <v>0</v>
      </c>
      <c r="R772" s="135">
        <f t="shared" si="447"/>
        <v>0</v>
      </c>
      <c r="S772" s="135">
        <f t="shared" si="448"/>
        <v>0</v>
      </c>
      <c r="T772" s="135">
        <f t="shared" si="449"/>
        <v>0</v>
      </c>
      <c r="U772" s="135">
        <f t="shared" si="450"/>
        <v>0</v>
      </c>
      <c r="V772" s="135">
        <f t="shared" si="451"/>
        <v>0</v>
      </c>
      <c r="W772" s="135">
        <f t="shared" si="452"/>
        <v>0</v>
      </c>
      <c r="X772" s="135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 x14ac:dyDescent="0.2">
      <c r="A773" s="44">
        <f t="shared" si="436"/>
        <v>750</v>
      </c>
      <c r="B773" s="44"/>
      <c r="C773" s="138">
        <v>39600</v>
      </c>
      <c r="E773" s="137" t="s">
        <v>302</v>
      </c>
      <c r="G773" s="43">
        <v>6.6</v>
      </c>
      <c r="H773" s="135" t="str">
        <f t="shared" si="438"/>
        <v>P, S, T &amp; D Plant - Commodity</v>
      </c>
      <c r="I773" s="42">
        <f>'DepExp. Class.'!L$245</f>
        <v>0.60649503431902774</v>
      </c>
      <c r="J773" s="135">
        <f t="shared" si="439"/>
        <v>0.22963667689330147</v>
      </c>
      <c r="K773" s="135">
        <f t="shared" si="440"/>
        <v>0.14209403994072917</v>
      </c>
      <c r="L773" s="135">
        <f t="shared" si="441"/>
        <v>7.7704208714324983E-3</v>
      </c>
      <c r="M773" s="135">
        <f t="shared" si="442"/>
        <v>0.11149215966336887</v>
      </c>
      <c r="N773" s="135">
        <f t="shared" si="443"/>
        <v>0.11550173695019569</v>
      </c>
      <c r="O773" s="135">
        <f t="shared" si="444"/>
        <v>0</v>
      </c>
      <c r="P773" s="135">
        <f t="shared" si="445"/>
        <v>0</v>
      </c>
      <c r="Q773" s="135">
        <f t="shared" si="446"/>
        <v>0</v>
      </c>
      <c r="R773" s="135">
        <f t="shared" si="447"/>
        <v>0</v>
      </c>
      <c r="S773" s="135">
        <f t="shared" si="448"/>
        <v>0</v>
      </c>
      <c r="T773" s="135">
        <f t="shared" si="449"/>
        <v>0</v>
      </c>
      <c r="U773" s="135">
        <f t="shared" si="450"/>
        <v>0</v>
      </c>
      <c r="V773" s="135">
        <f t="shared" si="451"/>
        <v>0</v>
      </c>
      <c r="W773" s="135">
        <f t="shared" si="452"/>
        <v>0</v>
      </c>
      <c r="X773" s="135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 x14ac:dyDescent="0.2">
      <c r="A774" s="44">
        <f t="shared" si="436"/>
        <v>751</v>
      </c>
      <c r="B774" s="44"/>
      <c r="C774" s="138">
        <v>39603</v>
      </c>
      <c r="E774" s="137" t="s">
        <v>303</v>
      </c>
      <c r="G774" s="43">
        <v>6.6</v>
      </c>
      <c r="H774" s="135" t="str">
        <f t="shared" si="438"/>
        <v>P, S, T &amp; D Plant - Commodity</v>
      </c>
      <c r="I774" s="42">
        <f>'DepExp. Class.'!L$246</f>
        <v>0</v>
      </c>
      <c r="J774" s="135">
        <f t="shared" si="439"/>
        <v>0</v>
      </c>
      <c r="K774" s="135">
        <f t="shared" si="440"/>
        <v>0</v>
      </c>
      <c r="L774" s="135">
        <f t="shared" si="441"/>
        <v>0</v>
      </c>
      <c r="M774" s="135">
        <f t="shared" si="442"/>
        <v>0</v>
      </c>
      <c r="N774" s="135">
        <f t="shared" si="443"/>
        <v>0</v>
      </c>
      <c r="O774" s="135">
        <f t="shared" si="444"/>
        <v>0</v>
      </c>
      <c r="P774" s="135">
        <f t="shared" si="445"/>
        <v>0</v>
      </c>
      <c r="Q774" s="135">
        <f t="shared" si="446"/>
        <v>0</v>
      </c>
      <c r="R774" s="135">
        <f t="shared" si="447"/>
        <v>0</v>
      </c>
      <c r="S774" s="135">
        <f t="shared" si="448"/>
        <v>0</v>
      </c>
      <c r="T774" s="135">
        <f t="shared" si="449"/>
        <v>0</v>
      </c>
      <c r="U774" s="135">
        <f t="shared" si="450"/>
        <v>0</v>
      </c>
      <c r="V774" s="135">
        <f t="shared" si="451"/>
        <v>0</v>
      </c>
      <c r="W774" s="135">
        <f t="shared" si="452"/>
        <v>0</v>
      </c>
      <c r="X774" s="135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 x14ac:dyDescent="0.2">
      <c r="A775" s="44">
        <f t="shared" si="436"/>
        <v>752</v>
      </c>
      <c r="B775" s="44"/>
      <c r="C775" s="136">
        <v>39604</v>
      </c>
      <c r="E775" s="137" t="s">
        <v>304</v>
      </c>
      <c r="G775" s="43">
        <v>6.6</v>
      </c>
      <c r="H775" s="135" t="str">
        <f t="shared" si="438"/>
        <v>P, S, T &amp; D Plant - Commodity</v>
      </c>
      <c r="I775" s="42">
        <f>'DepExp. Class.'!L$247</f>
        <v>0</v>
      </c>
      <c r="J775" s="135">
        <f t="shared" si="439"/>
        <v>0</v>
      </c>
      <c r="K775" s="135">
        <f t="shared" si="440"/>
        <v>0</v>
      </c>
      <c r="L775" s="135">
        <f t="shared" si="441"/>
        <v>0</v>
      </c>
      <c r="M775" s="135">
        <f t="shared" si="442"/>
        <v>0</v>
      </c>
      <c r="N775" s="135">
        <f t="shared" si="443"/>
        <v>0</v>
      </c>
      <c r="O775" s="135">
        <f t="shared" si="444"/>
        <v>0</v>
      </c>
      <c r="P775" s="135">
        <f t="shared" si="445"/>
        <v>0</v>
      </c>
      <c r="Q775" s="135">
        <f t="shared" si="446"/>
        <v>0</v>
      </c>
      <c r="R775" s="135">
        <f t="shared" si="447"/>
        <v>0</v>
      </c>
      <c r="S775" s="135">
        <f t="shared" si="448"/>
        <v>0</v>
      </c>
      <c r="T775" s="135">
        <f t="shared" si="449"/>
        <v>0</v>
      </c>
      <c r="U775" s="135">
        <f t="shared" si="450"/>
        <v>0</v>
      </c>
      <c r="V775" s="135">
        <f t="shared" si="451"/>
        <v>0</v>
      </c>
      <c r="W775" s="135">
        <f t="shared" si="452"/>
        <v>0</v>
      </c>
      <c r="X775" s="135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 x14ac:dyDescent="0.2">
      <c r="A776" s="44">
        <f t="shared" si="436"/>
        <v>753</v>
      </c>
      <c r="B776" s="44"/>
      <c r="C776" s="136">
        <v>39605</v>
      </c>
      <c r="E776" s="140" t="s">
        <v>305</v>
      </c>
      <c r="G776" s="43">
        <v>6.6</v>
      </c>
      <c r="H776" s="135" t="str">
        <f t="shared" si="438"/>
        <v>P, S, T &amp; D Plant - Commodity</v>
      </c>
      <c r="I776" s="42">
        <f>'DepExp. Class.'!L$248</f>
        <v>0</v>
      </c>
      <c r="J776" s="135">
        <f t="shared" si="439"/>
        <v>0</v>
      </c>
      <c r="K776" s="135">
        <f t="shared" si="440"/>
        <v>0</v>
      </c>
      <c r="L776" s="135">
        <f t="shared" si="441"/>
        <v>0</v>
      </c>
      <c r="M776" s="135">
        <f t="shared" si="442"/>
        <v>0</v>
      </c>
      <c r="N776" s="135">
        <f t="shared" si="443"/>
        <v>0</v>
      </c>
      <c r="O776" s="135">
        <f t="shared" si="444"/>
        <v>0</v>
      </c>
      <c r="P776" s="135">
        <f t="shared" si="445"/>
        <v>0</v>
      </c>
      <c r="Q776" s="135">
        <f t="shared" si="446"/>
        <v>0</v>
      </c>
      <c r="R776" s="135">
        <f t="shared" si="447"/>
        <v>0</v>
      </c>
      <c r="S776" s="135">
        <f t="shared" si="448"/>
        <v>0</v>
      </c>
      <c r="T776" s="135">
        <f t="shared" si="449"/>
        <v>0</v>
      </c>
      <c r="U776" s="135">
        <f t="shared" si="450"/>
        <v>0</v>
      </c>
      <c r="V776" s="135">
        <f t="shared" si="451"/>
        <v>0</v>
      </c>
      <c r="W776" s="135">
        <f t="shared" si="452"/>
        <v>0</v>
      </c>
      <c r="X776" s="135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 x14ac:dyDescent="0.2">
      <c r="A777" s="44">
        <f t="shared" si="436"/>
        <v>754</v>
      </c>
      <c r="B777" s="44"/>
      <c r="C777" s="136">
        <v>39700</v>
      </c>
      <c r="E777" s="137" t="s">
        <v>306</v>
      </c>
      <c r="G777" s="43">
        <v>6.6</v>
      </c>
      <c r="H777" s="135" t="str">
        <f t="shared" si="438"/>
        <v>P, S, T &amp; D Plant - Commodity</v>
      </c>
      <c r="I777" s="42">
        <f>'DepExp. Class.'!L$249</f>
        <v>73.889255189403855</v>
      </c>
      <c r="J777" s="135">
        <f t="shared" si="439"/>
        <v>27.976623153835277</v>
      </c>
      <c r="K777" s="135">
        <f t="shared" si="440"/>
        <v>17.311308723017664</v>
      </c>
      <c r="L777" s="135">
        <f t="shared" si="441"/>
        <v>0.94666992837460207</v>
      </c>
      <c r="M777" s="135">
        <f t="shared" si="442"/>
        <v>13.583083406831392</v>
      </c>
      <c r="N777" s="135">
        <f t="shared" si="443"/>
        <v>14.071569977344918</v>
      </c>
      <c r="O777" s="135">
        <f t="shared" si="444"/>
        <v>0</v>
      </c>
      <c r="P777" s="135">
        <f t="shared" si="445"/>
        <v>0</v>
      </c>
      <c r="Q777" s="135">
        <f t="shared" si="446"/>
        <v>0</v>
      </c>
      <c r="R777" s="135">
        <f t="shared" si="447"/>
        <v>0</v>
      </c>
      <c r="S777" s="135">
        <f t="shared" si="448"/>
        <v>0</v>
      </c>
      <c r="T777" s="135">
        <f t="shared" si="449"/>
        <v>0</v>
      </c>
      <c r="U777" s="135">
        <f t="shared" si="450"/>
        <v>0</v>
      </c>
      <c r="V777" s="135">
        <f t="shared" si="451"/>
        <v>0</v>
      </c>
      <c r="W777" s="135">
        <f t="shared" si="452"/>
        <v>0</v>
      </c>
      <c r="X777" s="135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 x14ac:dyDescent="0.2">
      <c r="A778" s="44">
        <f t="shared" si="436"/>
        <v>755</v>
      </c>
      <c r="B778" s="44"/>
      <c r="C778" s="136">
        <v>39701</v>
      </c>
      <c r="E778" s="137" t="s">
        <v>307</v>
      </c>
      <c r="G778" s="43">
        <v>6.6</v>
      </c>
      <c r="H778" s="135" t="str">
        <f t="shared" si="438"/>
        <v>P, S, T &amp; D Plant - Commodity</v>
      </c>
      <c r="I778" s="42">
        <f>'DepExp. Class.'!L$250</f>
        <v>0</v>
      </c>
      <c r="J778" s="135">
        <f t="shared" si="439"/>
        <v>0</v>
      </c>
      <c r="K778" s="135">
        <f t="shared" si="440"/>
        <v>0</v>
      </c>
      <c r="L778" s="135">
        <f t="shared" si="441"/>
        <v>0</v>
      </c>
      <c r="M778" s="135">
        <f t="shared" si="442"/>
        <v>0</v>
      </c>
      <c r="N778" s="135">
        <f t="shared" si="443"/>
        <v>0</v>
      </c>
      <c r="O778" s="135">
        <f t="shared" si="444"/>
        <v>0</v>
      </c>
      <c r="P778" s="135">
        <f t="shared" si="445"/>
        <v>0</v>
      </c>
      <c r="Q778" s="135">
        <f t="shared" si="446"/>
        <v>0</v>
      </c>
      <c r="R778" s="135">
        <f t="shared" si="447"/>
        <v>0</v>
      </c>
      <c r="S778" s="135">
        <f t="shared" si="448"/>
        <v>0</v>
      </c>
      <c r="T778" s="135">
        <f t="shared" si="449"/>
        <v>0</v>
      </c>
      <c r="U778" s="135">
        <f t="shared" si="450"/>
        <v>0</v>
      </c>
      <c r="V778" s="135">
        <f t="shared" si="451"/>
        <v>0</v>
      </c>
      <c r="W778" s="135">
        <f t="shared" si="452"/>
        <v>0</v>
      </c>
      <c r="X778" s="135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 x14ac:dyDescent="0.2">
      <c r="A779" s="44">
        <f t="shared" si="436"/>
        <v>756</v>
      </c>
      <c r="B779" s="44"/>
      <c r="C779" s="136">
        <v>39702</v>
      </c>
      <c r="E779" s="137" t="s">
        <v>308</v>
      </c>
      <c r="G779" s="43">
        <v>6.6</v>
      </c>
      <c r="H779" s="135" t="str">
        <f t="shared" si="438"/>
        <v>P, S, T &amp; D Plant - Commodity</v>
      </c>
      <c r="I779" s="42">
        <f>'DepExp. Class.'!L$251</f>
        <v>0</v>
      </c>
      <c r="J779" s="135">
        <f t="shared" si="439"/>
        <v>0</v>
      </c>
      <c r="K779" s="135">
        <f t="shared" si="440"/>
        <v>0</v>
      </c>
      <c r="L779" s="135">
        <f t="shared" si="441"/>
        <v>0</v>
      </c>
      <c r="M779" s="135">
        <f t="shared" si="442"/>
        <v>0</v>
      </c>
      <c r="N779" s="135">
        <f t="shared" si="443"/>
        <v>0</v>
      </c>
      <c r="O779" s="135">
        <f t="shared" si="444"/>
        <v>0</v>
      </c>
      <c r="P779" s="135">
        <f t="shared" si="445"/>
        <v>0</v>
      </c>
      <c r="Q779" s="135">
        <f t="shared" si="446"/>
        <v>0</v>
      </c>
      <c r="R779" s="135">
        <f t="shared" si="447"/>
        <v>0</v>
      </c>
      <c r="S779" s="135">
        <f t="shared" si="448"/>
        <v>0</v>
      </c>
      <c r="T779" s="135">
        <f t="shared" si="449"/>
        <v>0</v>
      </c>
      <c r="U779" s="135">
        <f t="shared" si="450"/>
        <v>0</v>
      </c>
      <c r="V779" s="135">
        <f t="shared" si="451"/>
        <v>0</v>
      </c>
      <c r="W779" s="135">
        <f t="shared" si="452"/>
        <v>0</v>
      </c>
      <c r="X779" s="135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 x14ac:dyDescent="0.2">
      <c r="A780" s="44">
        <f t="shared" si="436"/>
        <v>757</v>
      </c>
      <c r="B780" s="44"/>
      <c r="C780" s="136">
        <v>39705</v>
      </c>
      <c r="E780" s="137" t="s">
        <v>309</v>
      </c>
      <c r="G780" s="43">
        <v>6.6</v>
      </c>
      <c r="H780" s="135" t="str">
        <f t="shared" si="438"/>
        <v>P, S, T &amp; D Plant - Commodity</v>
      </c>
      <c r="I780" s="42">
        <f>'DepExp. Class.'!L$252</f>
        <v>0</v>
      </c>
      <c r="J780" s="135">
        <f t="shared" si="439"/>
        <v>0</v>
      </c>
      <c r="K780" s="135">
        <f t="shared" si="440"/>
        <v>0</v>
      </c>
      <c r="L780" s="135">
        <f t="shared" si="441"/>
        <v>0</v>
      </c>
      <c r="M780" s="135">
        <f t="shared" si="442"/>
        <v>0</v>
      </c>
      <c r="N780" s="135">
        <f t="shared" si="443"/>
        <v>0</v>
      </c>
      <c r="O780" s="135">
        <f t="shared" si="444"/>
        <v>0</v>
      </c>
      <c r="P780" s="135">
        <f t="shared" si="445"/>
        <v>0</v>
      </c>
      <c r="Q780" s="135">
        <f t="shared" si="446"/>
        <v>0</v>
      </c>
      <c r="R780" s="135">
        <f t="shared" si="447"/>
        <v>0</v>
      </c>
      <c r="S780" s="135">
        <f t="shared" si="448"/>
        <v>0</v>
      </c>
      <c r="T780" s="135">
        <f t="shared" si="449"/>
        <v>0</v>
      </c>
      <c r="U780" s="135">
        <f t="shared" si="450"/>
        <v>0</v>
      </c>
      <c r="V780" s="135">
        <f t="shared" si="451"/>
        <v>0</v>
      </c>
      <c r="W780" s="135">
        <f t="shared" si="452"/>
        <v>0</v>
      </c>
      <c r="X780" s="135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 x14ac:dyDescent="0.2">
      <c r="A781" s="44">
        <f t="shared" si="436"/>
        <v>758</v>
      </c>
      <c r="B781" s="44"/>
      <c r="C781" s="136">
        <v>39800</v>
      </c>
      <c r="E781" s="137" t="s">
        <v>310</v>
      </c>
      <c r="G781" s="43">
        <v>6.6</v>
      </c>
      <c r="H781" s="135" t="str">
        <f t="shared" si="438"/>
        <v>P, S, T &amp; D Plant - Commodity</v>
      </c>
      <c r="I781" s="42">
        <f>'DepExp. Class.'!L$253</f>
        <v>9.1809734448494993</v>
      </c>
      <c r="J781" s="135">
        <f t="shared" si="439"/>
        <v>3.4761838320540748</v>
      </c>
      <c r="K781" s="135">
        <f t="shared" si="440"/>
        <v>2.1509848119893999</v>
      </c>
      <c r="L781" s="135">
        <f t="shared" si="441"/>
        <v>0.11762673004573997</v>
      </c>
      <c r="M781" s="135">
        <f t="shared" si="442"/>
        <v>1.6877410353864066</v>
      </c>
      <c r="N781" s="135">
        <f t="shared" si="443"/>
        <v>1.7484370353738774</v>
      </c>
      <c r="O781" s="135">
        <f t="shared" si="444"/>
        <v>0</v>
      </c>
      <c r="P781" s="135">
        <f t="shared" si="445"/>
        <v>0</v>
      </c>
      <c r="Q781" s="135">
        <f t="shared" si="446"/>
        <v>0</v>
      </c>
      <c r="R781" s="135">
        <f t="shared" si="447"/>
        <v>0</v>
      </c>
      <c r="S781" s="135">
        <f t="shared" si="448"/>
        <v>0</v>
      </c>
      <c r="T781" s="135">
        <f t="shared" si="449"/>
        <v>0</v>
      </c>
      <c r="U781" s="135">
        <f t="shared" si="450"/>
        <v>0</v>
      </c>
      <c r="V781" s="135">
        <f t="shared" si="451"/>
        <v>0</v>
      </c>
      <c r="W781" s="135">
        <f t="shared" si="452"/>
        <v>0</v>
      </c>
      <c r="X781" s="135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 x14ac:dyDescent="0.2">
      <c r="A782" s="44">
        <f t="shared" si="436"/>
        <v>759</v>
      </c>
      <c r="B782" s="44"/>
      <c r="C782" s="136">
        <v>39900</v>
      </c>
      <c r="E782" s="137" t="s">
        <v>311</v>
      </c>
      <c r="G782" s="43">
        <v>6.6</v>
      </c>
      <c r="H782" s="135" t="str">
        <f t="shared" si="438"/>
        <v>P, S, T &amp; D Plant - Commodity</v>
      </c>
      <c r="I782" s="42">
        <f>'DepExp. Class.'!L$254</f>
        <v>62.379697656406798</v>
      </c>
      <c r="J782" s="135">
        <f t="shared" si="439"/>
        <v>23.618769593900879</v>
      </c>
      <c r="K782" s="135">
        <f t="shared" si="440"/>
        <v>14.614766401562262</v>
      </c>
      <c r="L782" s="135">
        <f t="shared" si="441"/>
        <v>0.7992093540670645</v>
      </c>
      <c r="M782" s="135">
        <f t="shared" si="442"/>
        <v>11.46727807700797</v>
      </c>
      <c r="N782" s="135">
        <f t="shared" si="443"/>
        <v>11.879674229868618</v>
      </c>
      <c r="O782" s="135">
        <f t="shared" si="444"/>
        <v>0</v>
      </c>
      <c r="P782" s="135">
        <f t="shared" si="445"/>
        <v>0</v>
      </c>
      <c r="Q782" s="135">
        <f t="shared" si="446"/>
        <v>0</v>
      </c>
      <c r="R782" s="135">
        <f t="shared" si="447"/>
        <v>0</v>
      </c>
      <c r="S782" s="135">
        <f t="shared" si="448"/>
        <v>0</v>
      </c>
      <c r="T782" s="135">
        <f t="shared" si="449"/>
        <v>0</v>
      </c>
      <c r="U782" s="135">
        <f t="shared" si="450"/>
        <v>0</v>
      </c>
      <c r="V782" s="135">
        <f t="shared" si="451"/>
        <v>0</v>
      </c>
      <c r="W782" s="135">
        <f t="shared" si="452"/>
        <v>0</v>
      </c>
      <c r="X782" s="135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 x14ac:dyDescent="0.2">
      <c r="A783" s="44">
        <f t="shared" si="436"/>
        <v>760</v>
      </c>
      <c r="B783" s="44"/>
      <c r="C783" s="136">
        <v>39901</v>
      </c>
      <c r="E783" s="137" t="s">
        <v>312</v>
      </c>
      <c r="G783" s="43">
        <v>6.6</v>
      </c>
      <c r="H783" s="135" t="str">
        <f t="shared" si="438"/>
        <v>P, S, T &amp; D Plant - Commodity</v>
      </c>
      <c r="I783" s="42">
        <f>'DepExp. Class.'!L$255</f>
        <v>609.21246145409918</v>
      </c>
      <c r="J783" s="135">
        <f t="shared" si="439"/>
        <v>230.66557391914134</v>
      </c>
      <c r="K783" s="135">
        <f t="shared" si="440"/>
        <v>142.73069840950032</v>
      </c>
      <c r="L783" s="135">
        <f t="shared" si="441"/>
        <v>7.8052365769735417</v>
      </c>
      <c r="M783" s="135">
        <f t="shared" si="442"/>
        <v>111.99170508892563</v>
      </c>
      <c r="N783" s="135">
        <f t="shared" si="443"/>
        <v>116.01924745955833</v>
      </c>
      <c r="O783" s="135">
        <f t="shared" si="444"/>
        <v>0</v>
      </c>
      <c r="P783" s="135">
        <f t="shared" si="445"/>
        <v>0</v>
      </c>
      <c r="Q783" s="135">
        <f t="shared" si="446"/>
        <v>0</v>
      </c>
      <c r="R783" s="135">
        <f t="shared" si="447"/>
        <v>0</v>
      </c>
      <c r="S783" s="135">
        <f t="shared" si="448"/>
        <v>0</v>
      </c>
      <c r="T783" s="135">
        <f t="shared" si="449"/>
        <v>0</v>
      </c>
      <c r="U783" s="135">
        <f t="shared" si="450"/>
        <v>0</v>
      </c>
      <c r="V783" s="135">
        <f t="shared" si="451"/>
        <v>0</v>
      </c>
      <c r="W783" s="135">
        <f t="shared" si="452"/>
        <v>0</v>
      </c>
      <c r="X783" s="135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 x14ac:dyDescent="0.2">
      <c r="A784" s="44">
        <f t="shared" si="436"/>
        <v>761</v>
      </c>
      <c r="B784" s="44"/>
      <c r="C784" s="136">
        <v>39902</v>
      </c>
      <c r="E784" s="137" t="s">
        <v>313</v>
      </c>
      <c r="G784" s="43">
        <v>6.6</v>
      </c>
      <c r="H784" s="135" t="str">
        <f t="shared" si="438"/>
        <v>P, S, T &amp; D Plant - Commodity</v>
      </c>
      <c r="I784" s="42">
        <f>'DepExp. Class.'!L$256</f>
        <v>112.29277308589033</v>
      </c>
      <c r="J784" s="135">
        <f t="shared" si="439"/>
        <v>42.517313071706397</v>
      </c>
      <c r="K784" s="135">
        <f t="shared" si="440"/>
        <v>26.308762448215713</v>
      </c>
      <c r="L784" s="135">
        <f t="shared" si="441"/>
        <v>1.4386962107238817</v>
      </c>
      <c r="M784" s="135">
        <f t="shared" si="442"/>
        <v>20.642813341401418</v>
      </c>
      <c r="N784" s="135">
        <f t="shared" si="443"/>
        <v>21.385188013842917</v>
      </c>
      <c r="O784" s="135">
        <f t="shared" si="444"/>
        <v>0</v>
      </c>
      <c r="P784" s="135">
        <f t="shared" si="445"/>
        <v>0</v>
      </c>
      <c r="Q784" s="135">
        <f t="shared" si="446"/>
        <v>0</v>
      </c>
      <c r="R784" s="135">
        <f t="shared" si="447"/>
        <v>0</v>
      </c>
      <c r="S784" s="135">
        <f t="shared" si="448"/>
        <v>0</v>
      </c>
      <c r="T784" s="135">
        <f t="shared" si="449"/>
        <v>0</v>
      </c>
      <c r="U784" s="135">
        <f t="shared" si="450"/>
        <v>0</v>
      </c>
      <c r="V784" s="135">
        <f t="shared" si="451"/>
        <v>0</v>
      </c>
      <c r="W784" s="135">
        <f t="shared" si="452"/>
        <v>0</v>
      </c>
      <c r="X784" s="135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 x14ac:dyDescent="0.2">
      <c r="A785" s="44">
        <f t="shared" si="436"/>
        <v>762</v>
      </c>
      <c r="B785" s="44"/>
      <c r="C785" s="136">
        <v>39903</v>
      </c>
      <c r="E785" s="137" t="s">
        <v>314</v>
      </c>
      <c r="G785" s="43">
        <v>6.6</v>
      </c>
      <c r="H785" s="135" t="str">
        <f t="shared" si="438"/>
        <v>P, S, T &amp; D Plant - Commodity</v>
      </c>
      <c r="I785" s="42">
        <f>'DepExp. Class.'!L$257</f>
        <v>27.326691206419135</v>
      </c>
      <c r="J785" s="135">
        <f t="shared" si="439"/>
        <v>10.346680853170209</v>
      </c>
      <c r="K785" s="135">
        <f t="shared" si="440"/>
        <v>6.402294713084796</v>
      </c>
      <c r="L785" s="135">
        <f t="shared" si="441"/>
        <v>0.35010986023317614</v>
      </c>
      <c r="M785" s="135">
        <f t="shared" si="442"/>
        <v>5.0234736422508499</v>
      </c>
      <c r="N785" s="135">
        <f t="shared" si="443"/>
        <v>5.2041321376801024</v>
      </c>
      <c r="O785" s="135">
        <f t="shared" si="444"/>
        <v>0</v>
      </c>
      <c r="P785" s="135">
        <f t="shared" si="445"/>
        <v>0</v>
      </c>
      <c r="Q785" s="135">
        <f t="shared" si="446"/>
        <v>0</v>
      </c>
      <c r="R785" s="135">
        <f t="shared" si="447"/>
        <v>0</v>
      </c>
      <c r="S785" s="135">
        <f t="shared" si="448"/>
        <v>0</v>
      </c>
      <c r="T785" s="135">
        <f t="shared" si="449"/>
        <v>0</v>
      </c>
      <c r="U785" s="135">
        <f t="shared" si="450"/>
        <v>0</v>
      </c>
      <c r="V785" s="135">
        <f t="shared" si="451"/>
        <v>0</v>
      </c>
      <c r="W785" s="135">
        <f t="shared" si="452"/>
        <v>0</v>
      </c>
      <c r="X785" s="135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 x14ac:dyDescent="0.2">
      <c r="A786" s="44">
        <f t="shared" si="436"/>
        <v>763</v>
      </c>
      <c r="B786" s="44"/>
      <c r="C786" s="136">
        <v>39904</v>
      </c>
      <c r="E786" s="137" t="s">
        <v>315</v>
      </c>
      <c r="G786" s="43">
        <v>6.6</v>
      </c>
      <c r="H786" s="135" t="str">
        <f t="shared" si="438"/>
        <v>P, S, T &amp; D Plant - Commodity</v>
      </c>
      <c r="I786" s="42">
        <f>'DepExp. Class.'!L$258</f>
        <v>0</v>
      </c>
      <c r="J786" s="135">
        <f t="shared" si="439"/>
        <v>0</v>
      </c>
      <c r="K786" s="135">
        <f t="shared" si="440"/>
        <v>0</v>
      </c>
      <c r="L786" s="135">
        <f t="shared" si="441"/>
        <v>0</v>
      </c>
      <c r="M786" s="135">
        <f t="shared" si="442"/>
        <v>0</v>
      </c>
      <c r="N786" s="135">
        <f t="shared" si="443"/>
        <v>0</v>
      </c>
      <c r="O786" s="135">
        <f t="shared" si="444"/>
        <v>0</v>
      </c>
      <c r="P786" s="135">
        <f t="shared" si="445"/>
        <v>0</v>
      </c>
      <c r="Q786" s="135">
        <f t="shared" si="446"/>
        <v>0</v>
      </c>
      <c r="R786" s="135">
        <f t="shared" si="447"/>
        <v>0</v>
      </c>
      <c r="S786" s="135">
        <f t="shared" si="448"/>
        <v>0</v>
      </c>
      <c r="T786" s="135">
        <f t="shared" si="449"/>
        <v>0</v>
      </c>
      <c r="U786" s="135">
        <f t="shared" si="450"/>
        <v>0</v>
      </c>
      <c r="V786" s="135">
        <f t="shared" si="451"/>
        <v>0</v>
      </c>
      <c r="W786" s="135">
        <f t="shared" si="452"/>
        <v>0</v>
      </c>
      <c r="X786" s="135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 x14ac:dyDescent="0.2">
      <c r="A787" s="44">
        <f t="shared" si="436"/>
        <v>764</v>
      </c>
      <c r="B787" s="44"/>
      <c r="C787" s="136">
        <v>39905</v>
      </c>
      <c r="E787" s="137" t="s">
        <v>316</v>
      </c>
      <c r="G787" s="43">
        <v>6.6</v>
      </c>
      <c r="H787" s="135" t="str">
        <f t="shared" si="438"/>
        <v>P, S, T &amp; D Plant - Commodity</v>
      </c>
      <c r="I787" s="42">
        <f>'DepExp. Class.'!L$259</f>
        <v>0</v>
      </c>
      <c r="J787" s="135">
        <f t="shared" si="439"/>
        <v>0</v>
      </c>
      <c r="K787" s="135">
        <f t="shared" si="440"/>
        <v>0</v>
      </c>
      <c r="L787" s="135">
        <f t="shared" si="441"/>
        <v>0</v>
      </c>
      <c r="M787" s="135">
        <f t="shared" si="442"/>
        <v>0</v>
      </c>
      <c r="N787" s="135">
        <f t="shared" si="443"/>
        <v>0</v>
      </c>
      <c r="O787" s="135">
        <f t="shared" si="444"/>
        <v>0</v>
      </c>
      <c r="P787" s="135">
        <f t="shared" si="445"/>
        <v>0</v>
      </c>
      <c r="Q787" s="135">
        <f t="shared" si="446"/>
        <v>0</v>
      </c>
      <c r="R787" s="135">
        <f t="shared" si="447"/>
        <v>0</v>
      </c>
      <c r="S787" s="135">
        <f t="shared" si="448"/>
        <v>0</v>
      </c>
      <c r="T787" s="135">
        <f t="shared" si="449"/>
        <v>0</v>
      </c>
      <c r="U787" s="135">
        <f t="shared" si="450"/>
        <v>0</v>
      </c>
      <c r="V787" s="135">
        <f t="shared" si="451"/>
        <v>0</v>
      </c>
      <c r="W787" s="135">
        <f t="shared" si="452"/>
        <v>0</v>
      </c>
      <c r="X787" s="135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 x14ac:dyDescent="0.2">
      <c r="A788" s="44">
        <f t="shared" si="436"/>
        <v>765</v>
      </c>
      <c r="B788" s="44"/>
      <c r="C788" s="136">
        <v>39906</v>
      </c>
      <c r="E788" s="137" t="s">
        <v>317</v>
      </c>
      <c r="G788" s="43">
        <v>6.6</v>
      </c>
      <c r="H788" s="135" t="str">
        <f t="shared" si="438"/>
        <v>P, S, T &amp; D Plant - Commodity</v>
      </c>
      <c r="I788" s="42">
        <f>'DepExp. Class.'!L$260</f>
        <v>80.499017754566566</v>
      </c>
      <c r="J788" s="135">
        <f t="shared" si="439"/>
        <v>30.479271691134421</v>
      </c>
      <c r="K788" s="135">
        <f t="shared" si="440"/>
        <v>18.85989166729108</v>
      </c>
      <c r="L788" s="135">
        <f t="shared" si="441"/>
        <v>1.031354277108341</v>
      </c>
      <c r="M788" s="135">
        <f t="shared" si="442"/>
        <v>14.798157993681905</v>
      </c>
      <c r="N788" s="135">
        <f t="shared" si="443"/>
        <v>15.330342125350818</v>
      </c>
      <c r="O788" s="135">
        <f t="shared" si="444"/>
        <v>0</v>
      </c>
      <c r="P788" s="135">
        <f t="shared" si="445"/>
        <v>0</v>
      </c>
      <c r="Q788" s="135">
        <f t="shared" si="446"/>
        <v>0</v>
      </c>
      <c r="R788" s="135">
        <f t="shared" si="447"/>
        <v>0</v>
      </c>
      <c r="S788" s="135">
        <f t="shared" si="448"/>
        <v>0</v>
      </c>
      <c r="T788" s="135">
        <f t="shared" si="449"/>
        <v>0</v>
      </c>
      <c r="U788" s="135">
        <f t="shared" si="450"/>
        <v>0</v>
      </c>
      <c r="V788" s="135">
        <f t="shared" si="451"/>
        <v>0</v>
      </c>
      <c r="W788" s="135">
        <f t="shared" si="452"/>
        <v>0</v>
      </c>
      <c r="X788" s="135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 x14ac:dyDescent="0.2">
      <c r="A789" s="44">
        <f t="shared" si="436"/>
        <v>766</v>
      </c>
      <c r="B789" s="44"/>
      <c r="C789" s="136">
        <v>39907</v>
      </c>
      <c r="E789" s="137" t="s">
        <v>318</v>
      </c>
      <c r="G789" s="43">
        <v>6.6</v>
      </c>
      <c r="H789" s="135" t="str">
        <f t="shared" si="438"/>
        <v>P, S, T &amp; D Plant - Commodity</v>
      </c>
      <c r="I789" s="42">
        <f>'DepExp. Class.'!L$261</f>
        <v>9.5956802463340658</v>
      </c>
      <c r="J789" s="135">
        <f t="shared" si="439"/>
        <v>3.6332039004622065</v>
      </c>
      <c r="K789" s="135">
        <f t="shared" si="440"/>
        <v>2.2481453186372469</v>
      </c>
      <c r="L789" s="135">
        <f t="shared" si="441"/>
        <v>0.12293995802525484</v>
      </c>
      <c r="M789" s="135">
        <f t="shared" si="442"/>
        <v>1.7639767080766484</v>
      </c>
      <c r="N789" s="135">
        <f t="shared" si="443"/>
        <v>1.8274143611327087</v>
      </c>
      <c r="O789" s="135">
        <f t="shared" si="444"/>
        <v>0</v>
      </c>
      <c r="P789" s="135">
        <f t="shared" si="445"/>
        <v>0</v>
      </c>
      <c r="Q789" s="135">
        <f t="shared" si="446"/>
        <v>0</v>
      </c>
      <c r="R789" s="135">
        <f t="shared" si="447"/>
        <v>0</v>
      </c>
      <c r="S789" s="135">
        <f t="shared" si="448"/>
        <v>0</v>
      </c>
      <c r="T789" s="135">
        <f t="shared" si="449"/>
        <v>0</v>
      </c>
      <c r="U789" s="135">
        <f t="shared" si="450"/>
        <v>0</v>
      </c>
      <c r="V789" s="135">
        <f t="shared" si="451"/>
        <v>0</v>
      </c>
      <c r="W789" s="135">
        <f t="shared" si="452"/>
        <v>0</v>
      </c>
      <c r="X789" s="135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 x14ac:dyDescent="0.2">
      <c r="A790" s="44">
        <f t="shared" si="436"/>
        <v>767</v>
      </c>
      <c r="B790" s="44"/>
      <c r="C790" s="136">
        <v>39908</v>
      </c>
      <c r="E790" s="137" t="s">
        <v>319</v>
      </c>
      <c r="G790" s="43">
        <v>6.6</v>
      </c>
      <c r="H790" s="135" t="str">
        <f t="shared" si="438"/>
        <v>P, S, T &amp; D Plant - Commodity</v>
      </c>
      <c r="I790" s="42">
        <f>'DepExp. Class.'!L$262</f>
        <v>0</v>
      </c>
      <c r="J790" s="135">
        <f t="shared" si="439"/>
        <v>0</v>
      </c>
      <c r="K790" s="135">
        <f t="shared" si="440"/>
        <v>0</v>
      </c>
      <c r="L790" s="135">
        <f t="shared" si="441"/>
        <v>0</v>
      </c>
      <c r="M790" s="135">
        <f t="shared" si="442"/>
        <v>0</v>
      </c>
      <c r="N790" s="135">
        <f t="shared" si="443"/>
        <v>0</v>
      </c>
      <c r="O790" s="135">
        <f t="shared" si="444"/>
        <v>0</v>
      </c>
      <c r="P790" s="135">
        <f t="shared" si="445"/>
        <v>0</v>
      </c>
      <c r="Q790" s="135">
        <f t="shared" si="446"/>
        <v>0</v>
      </c>
      <c r="R790" s="135">
        <f t="shared" si="447"/>
        <v>0</v>
      </c>
      <c r="S790" s="135">
        <f t="shared" si="448"/>
        <v>0</v>
      </c>
      <c r="T790" s="135">
        <f t="shared" si="449"/>
        <v>0</v>
      </c>
      <c r="U790" s="135">
        <f t="shared" si="450"/>
        <v>0</v>
      </c>
      <c r="V790" s="135">
        <f t="shared" si="451"/>
        <v>0</v>
      </c>
      <c r="W790" s="135">
        <f t="shared" si="452"/>
        <v>0</v>
      </c>
      <c r="X790" s="135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 x14ac:dyDescent="0.2">
      <c r="A791" s="44">
        <f t="shared" si="436"/>
        <v>768</v>
      </c>
      <c r="B791" s="44"/>
      <c r="C791" s="136">
        <v>39909</v>
      </c>
      <c r="E791" s="137" t="s">
        <v>320</v>
      </c>
      <c r="G791" s="43">
        <v>6.6</v>
      </c>
      <c r="H791" s="135" t="str">
        <f t="shared" si="438"/>
        <v>P, S, T &amp; D Plant - Commodity</v>
      </c>
      <c r="I791" s="42">
        <f>'DepExp. Class.'!L$263</f>
        <v>3772.4455275388373</v>
      </c>
      <c r="J791" s="135">
        <f t="shared" si="439"/>
        <v>1428.3577039961888</v>
      </c>
      <c r="K791" s="135">
        <f t="shared" si="440"/>
        <v>883.83580265615251</v>
      </c>
      <c r="L791" s="135">
        <f t="shared" si="441"/>
        <v>48.332612477929246</v>
      </c>
      <c r="M791" s="135">
        <f t="shared" si="442"/>
        <v>693.48976541905108</v>
      </c>
      <c r="N791" s="135">
        <f t="shared" si="443"/>
        <v>718.4296429895154</v>
      </c>
      <c r="O791" s="135">
        <f t="shared" si="444"/>
        <v>0</v>
      </c>
      <c r="P791" s="135">
        <f t="shared" si="445"/>
        <v>0</v>
      </c>
      <c r="Q791" s="135">
        <f t="shared" si="446"/>
        <v>0</v>
      </c>
      <c r="R791" s="135">
        <f t="shared" si="447"/>
        <v>0</v>
      </c>
      <c r="S791" s="135">
        <f t="shared" si="448"/>
        <v>0</v>
      </c>
      <c r="T791" s="135">
        <f t="shared" si="449"/>
        <v>0</v>
      </c>
      <c r="U791" s="135">
        <f t="shared" si="450"/>
        <v>0</v>
      </c>
      <c r="V791" s="135">
        <f t="shared" si="451"/>
        <v>0</v>
      </c>
      <c r="W791" s="135">
        <f t="shared" si="452"/>
        <v>0</v>
      </c>
      <c r="X791" s="135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 x14ac:dyDescent="0.2">
      <c r="A792" s="44">
        <f t="shared" si="436"/>
        <v>769</v>
      </c>
      <c r="B792" s="44"/>
      <c r="C792" s="136">
        <v>39924</v>
      </c>
      <c r="E792" s="137" t="s">
        <v>321</v>
      </c>
      <c r="G792" s="43">
        <v>6.6</v>
      </c>
      <c r="H792" s="135" t="str">
        <f t="shared" si="438"/>
        <v>P, S, T &amp; D Plant - Commodity</v>
      </c>
      <c r="I792" s="42">
        <f>'DepExp. Class.'!L$264</f>
        <v>0.34232097391058203</v>
      </c>
      <c r="J792" s="135">
        <f t="shared" si="439"/>
        <v>0.1296126867188076</v>
      </c>
      <c r="K792" s="135">
        <f t="shared" si="440"/>
        <v>8.0201431812239821E-2</v>
      </c>
      <c r="L792" s="135">
        <f t="shared" si="441"/>
        <v>4.3858199818412498E-3</v>
      </c>
      <c r="M792" s="135">
        <f t="shared" si="442"/>
        <v>6.2928964821964986E-2</v>
      </c>
      <c r="N792" s="135">
        <f t="shared" si="443"/>
        <v>6.5192070575728359E-2</v>
      </c>
      <c r="O792" s="135">
        <f t="shared" si="444"/>
        <v>0</v>
      </c>
      <c r="P792" s="135">
        <f t="shared" si="445"/>
        <v>0</v>
      </c>
      <c r="Q792" s="135">
        <f t="shared" si="446"/>
        <v>0</v>
      </c>
      <c r="R792" s="135">
        <f t="shared" si="447"/>
        <v>0</v>
      </c>
      <c r="S792" s="135">
        <f t="shared" si="448"/>
        <v>0</v>
      </c>
      <c r="T792" s="135">
        <f t="shared" si="449"/>
        <v>0</v>
      </c>
      <c r="U792" s="135">
        <f t="shared" si="450"/>
        <v>0</v>
      </c>
      <c r="V792" s="135">
        <f t="shared" si="451"/>
        <v>0</v>
      </c>
      <c r="W792" s="135">
        <f t="shared" si="452"/>
        <v>0</v>
      </c>
      <c r="X792" s="135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 x14ac:dyDescent="0.2">
      <c r="A793" s="44">
        <f t="shared" si="436"/>
        <v>770</v>
      </c>
      <c r="B793" s="44"/>
      <c r="C793" s="146"/>
      <c r="E793" s="137"/>
      <c r="G793" s="43"/>
      <c r="H793" s="135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 x14ac:dyDescent="0.2">
      <c r="A794" s="44">
        <f t="shared" si="436"/>
        <v>771</v>
      </c>
      <c r="B794" s="44"/>
      <c r="C794" s="44"/>
      <c r="D794" s="44"/>
      <c r="E794" s="137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 x14ac:dyDescent="0.2">
      <c r="A795" s="44">
        <f t="shared" si="436"/>
        <v>772</v>
      </c>
      <c r="B795" s="44"/>
      <c r="C795" s="44"/>
      <c r="D795" s="44" t="s">
        <v>149</v>
      </c>
      <c r="E795" s="44"/>
      <c r="G795" s="43"/>
      <c r="H795" s="135"/>
      <c r="I795" s="42">
        <f>'DepExp. Class.'!L$267</f>
        <v>5226.971862266274</v>
      </c>
      <c r="J795" s="135">
        <f>SUM(J759:J792)</f>
        <v>1979.0837199736015</v>
      </c>
      <c r="K795" s="135">
        <f t="shared" ref="K795:X795" si="455">SUM(K759:K792)</f>
        <v>1224.6127446036862</v>
      </c>
      <c r="L795" s="135">
        <f t="shared" si="455"/>
        <v>66.968019447261625</v>
      </c>
      <c r="M795" s="135">
        <f t="shared" si="455"/>
        <v>960.87576723205609</v>
      </c>
      <c r="N795" s="135">
        <f t="shared" si="455"/>
        <v>995.4316110096679</v>
      </c>
      <c r="O795" s="135">
        <f t="shared" si="455"/>
        <v>0</v>
      </c>
      <c r="P795" s="135">
        <f t="shared" si="455"/>
        <v>0</v>
      </c>
      <c r="Q795" s="135">
        <f t="shared" si="455"/>
        <v>0</v>
      </c>
      <c r="R795" s="135">
        <f t="shared" si="455"/>
        <v>0</v>
      </c>
      <c r="S795" s="135">
        <f t="shared" si="455"/>
        <v>0</v>
      </c>
      <c r="T795" s="135">
        <f t="shared" si="455"/>
        <v>0</v>
      </c>
      <c r="U795" s="135">
        <f t="shared" si="455"/>
        <v>0</v>
      </c>
      <c r="V795" s="135">
        <f t="shared" si="455"/>
        <v>0</v>
      </c>
      <c r="W795" s="135">
        <f t="shared" si="455"/>
        <v>0</v>
      </c>
      <c r="X795" s="135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 x14ac:dyDescent="0.2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 x14ac:dyDescent="0.2">
      <c r="A797" s="44">
        <f>A796+1</f>
        <v>774</v>
      </c>
      <c r="B797" s="44"/>
      <c r="C797" s="44"/>
      <c r="D797" s="44" t="s">
        <v>140</v>
      </c>
      <c r="E797" s="44"/>
      <c r="G797" s="43"/>
      <c r="H797" s="135"/>
      <c r="I797" s="42">
        <f>'DepExp. Class.'!L$269</f>
        <v>140766.86803465706</v>
      </c>
      <c r="J797" s="42">
        <f>J661+J671+J711+J753+J795</f>
        <v>53298.434386113804</v>
      </c>
      <c r="K797" s="42">
        <f t="shared" ref="K797:X797" si="456">K661+K671+K711+K753+K795</f>
        <v>32979.879202648866</v>
      </c>
      <c r="L797" s="42">
        <f t="shared" si="456"/>
        <v>1803.506619985473</v>
      </c>
      <c r="M797" s="42">
        <f t="shared" si="456"/>
        <v>25877.214549421697</v>
      </c>
      <c r="N797" s="42">
        <f t="shared" si="456"/>
        <v>26807.833276487181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 x14ac:dyDescent="0.2">
      <c r="A798" s="44"/>
      <c r="B798" s="44"/>
      <c r="C798" s="44"/>
      <c r="D798" s="44"/>
      <c r="E798" s="44"/>
      <c r="G798" s="128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 x14ac:dyDescent="0.2">
      <c r="A799" s="44"/>
      <c r="B799" s="44"/>
      <c r="C799" s="44"/>
      <c r="D799" s="44"/>
      <c r="E799" s="44"/>
      <c r="F799" s="45" t="s">
        <v>132</v>
      </c>
      <c r="G799" s="128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 x14ac:dyDescent="0.2">
      <c r="A800" s="44"/>
      <c r="B800" s="44"/>
      <c r="C800" s="44"/>
      <c r="D800" s="44"/>
      <c r="E800" s="44"/>
      <c r="F800" s="45"/>
      <c r="G800" s="128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 x14ac:dyDescent="0.2">
      <c r="A801" s="44"/>
      <c r="B801" s="44"/>
      <c r="C801" s="44"/>
      <c r="D801" s="44"/>
      <c r="E801" s="44"/>
      <c r="F801" s="44"/>
      <c r="G801" s="128"/>
      <c r="H801" s="44"/>
      <c r="I801" s="44"/>
      <c r="J801" s="42"/>
      <c r="K801" s="131"/>
      <c r="L801" s="131"/>
      <c r="M801" s="131"/>
      <c r="N801" s="45"/>
      <c r="O801" s="45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44"/>
      <c r="AB801" s="44"/>
      <c r="AC801" s="44"/>
      <c r="AD801" s="44"/>
      <c r="AE801" s="44"/>
      <c r="AF801" s="44"/>
      <c r="AG801" s="44"/>
    </row>
    <row r="802" spans="1:33" x14ac:dyDescent="0.2">
      <c r="A802" s="131" t="s">
        <v>290</v>
      </c>
      <c r="B802" s="44"/>
      <c r="C802" s="131" t="s">
        <v>288</v>
      </c>
      <c r="D802" s="44"/>
      <c r="E802" s="44"/>
      <c r="F802" s="44"/>
      <c r="G802" s="130" t="s">
        <v>38</v>
      </c>
      <c r="H802" s="148" t="s">
        <v>38</v>
      </c>
      <c r="I802" s="45" t="s">
        <v>1</v>
      </c>
      <c r="J802" s="3" t="s">
        <v>56</v>
      </c>
      <c r="K802" s="3" t="s">
        <v>545</v>
      </c>
      <c r="L802" s="3" t="s">
        <v>545</v>
      </c>
      <c r="M802" s="68" t="s">
        <v>546</v>
      </c>
      <c r="N802" s="68" t="s">
        <v>546</v>
      </c>
      <c r="O802" s="45"/>
      <c r="P802" s="45"/>
      <c r="Q802" s="45"/>
      <c r="R802" s="45"/>
      <c r="S802" s="45"/>
      <c r="T802" s="131"/>
      <c r="U802" s="131"/>
      <c r="V802" s="131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 x14ac:dyDescent="0.2">
      <c r="A803" s="132" t="s">
        <v>289</v>
      </c>
      <c r="B803" s="133"/>
      <c r="C803" s="132" t="s">
        <v>289</v>
      </c>
      <c r="D803" s="44"/>
      <c r="E803" s="44"/>
      <c r="F803" s="44"/>
      <c r="G803" s="130" t="s">
        <v>39</v>
      </c>
      <c r="H803" s="148" t="s">
        <v>21</v>
      </c>
      <c r="I803" s="45" t="s">
        <v>2</v>
      </c>
      <c r="J803" s="3" t="s">
        <v>467</v>
      </c>
      <c r="K803" s="68" t="s">
        <v>547</v>
      </c>
      <c r="L803" s="68" t="s">
        <v>548</v>
      </c>
      <c r="M803" s="68" t="s">
        <v>547</v>
      </c>
      <c r="N803" s="68" t="s">
        <v>548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 x14ac:dyDescent="0.2">
      <c r="A804" s="44">
        <f>+A797+1</f>
        <v>775</v>
      </c>
      <c r="B804" s="44"/>
      <c r="C804" s="44"/>
      <c r="D804" s="44" t="s">
        <v>322</v>
      </c>
      <c r="E804" s="44"/>
      <c r="G804" s="128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 x14ac:dyDescent="0.2">
      <c r="A805" s="44">
        <f t="shared" ref="A805:A868" si="457">A804+1</f>
        <v>776</v>
      </c>
      <c r="B805" s="44"/>
      <c r="C805" s="44"/>
      <c r="D805" s="44"/>
      <c r="E805" s="44"/>
      <c r="G805" s="43"/>
      <c r="H805" s="135"/>
      <c r="I805" s="42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 x14ac:dyDescent="0.2">
      <c r="A806" s="44">
        <f t="shared" si="457"/>
        <v>777</v>
      </c>
      <c r="B806" s="44"/>
      <c r="C806" s="136">
        <v>30100</v>
      </c>
      <c r="D806" s="44"/>
      <c r="E806" s="137" t="s">
        <v>323</v>
      </c>
      <c r="G806" s="43"/>
      <c r="H806" s="135"/>
      <c r="I806" s="42">
        <f>'DepExp. Class.'!G$14</f>
        <v>0</v>
      </c>
      <c r="J806" s="135">
        <f>+J14+J278+J542</f>
        <v>0</v>
      </c>
      <c r="K806" s="135">
        <f t="shared" ref="K806:X806" si="458">+K14+K278+K542</f>
        <v>0</v>
      </c>
      <c r="L806" s="135">
        <f t="shared" si="458"/>
        <v>0</v>
      </c>
      <c r="M806" s="135">
        <f t="shared" si="458"/>
        <v>0</v>
      </c>
      <c r="N806" s="135">
        <f t="shared" si="458"/>
        <v>0</v>
      </c>
      <c r="O806" s="135">
        <f t="shared" si="458"/>
        <v>0</v>
      </c>
      <c r="P806" s="135">
        <f t="shared" si="458"/>
        <v>0</v>
      </c>
      <c r="Q806" s="135">
        <f t="shared" si="458"/>
        <v>0</v>
      </c>
      <c r="R806" s="135">
        <f t="shared" si="458"/>
        <v>0</v>
      </c>
      <c r="S806" s="135">
        <f t="shared" si="458"/>
        <v>0</v>
      </c>
      <c r="T806" s="135">
        <f t="shared" si="458"/>
        <v>0</v>
      </c>
      <c r="U806" s="135">
        <f t="shared" si="458"/>
        <v>0</v>
      </c>
      <c r="V806" s="135">
        <f t="shared" si="458"/>
        <v>0</v>
      </c>
      <c r="W806" s="135">
        <f t="shared" si="458"/>
        <v>0</v>
      </c>
      <c r="X806" s="135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 x14ac:dyDescent="0.2">
      <c r="A807" s="44">
        <f t="shared" si="457"/>
        <v>778</v>
      </c>
      <c r="B807" s="44"/>
      <c r="C807" s="136">
        <v>30200</v>
      </c>
      <c r="D807" s="44"/>
      <c r="E807" s="137" t="s">
        <v>185</v>
      </c>
      <c r="G807" s="43"/>
      <c r="H807" s="135"/>
      <c r="I807" s="42">
        <f>'DepExp. Class.'!G$15</f>
        <v>0</v>
      </c>
      <c r="J807" s="135">
        <f t="shared" ref="J807:X807" si="459">+J15+J279+J543</f>
        <v>0</v>
      </c>
      <c r="K807" s="135">
        <f t="shared" si="459"/>
        <v>0</v>
      </c>
      <c r="L807" s="135">
        <f t="shared" si="459"/>
        <v>0</v>
      </c>
      <c r="M807" s="135">
        <f t="shared" si="459"/>
        <v>0</v>
      </c>
      <c r="N807" s="135">
        <f t="shared" si="459"/>
        <v>0</v>
      </c>
      <c r="O807" s="135">
        <f t="shared" si="459"/>
        <v>0</v>
      </c>
      <c r="P807" s="135">
        <f t="shared" si="459"/>
        <v>0</v>
      </c>
      <c r="Q807" s="135">
        <f t="shared" si="459"/>
        <v>0</v>
      </c>
      <c r="R807" s="135">
        <f t="shared" si="459"/>
        <v>0</v>
      </c>
      <c r="S807" s="135">
        <f t="shared" si="459"/>
        <v>0</v>
      </c>
      <c r="T807" s="135">
        <f t="shared" si="459"/>
        <v>0</v>
      </c>
      <c r="U807" s="135">
        <f t="shared" si="459"/>
        <v>0</v>
      </c>
      <c r="V807" s="135">
        <f t="shared" si="459"/>
        <v>0</v>
      </c>
      <c r="W807" s="135">
        <f t="shared" si="459"/>
        <v>0</v>
      </c>
      <c r="X807" s="135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 x14ac:dyDescent="0.2">
      <c r="A808" s="44">
        <f t="shared" si="457"/>
        <v>779</v>
      </c>
      <c r="B808" s="44"/>
      <c r="C808" s="138">
        <v>30300</v>
      </c>
      <c r="D808" s="44"/>
      <c r="E808" s="137" t="s">
        <v>324</v>
      </c>
      <c r="G808" s="43"/>
      <c r="H808" s="135"/>
      <c r="I808" s="42">
        <f>'DepExp. Class.'!G$16</f>
        <v>0</v>
      </c>
      <c r="J808" s="135">
        <f t="shared" ref="J808:X808" si="460">+J16+J280+J544</f>
        <v>0</v>
      </c>
      <c r="K808" s="135">
        <f t="shared" si="460"/>
        <v>0</v>
      </c>
      <c r="L808" s="135">
        <f t="shared" si="460"/>
        <v>0</v>
      </c>
      <c r="M808" s="135">
        <f t="shared" si="460"/>
        <v>0</v>
      </c>
      <c r="N808" s="135">
        <f t="shared" si="460"/>
        <v>0</v>
      </c>
      <c r="O808" s="135">
        <f t="shared" si="460"/>
        <v>0</v>
      </c>
      <c r="P808" s="135">
        <f t="shared" si="460"/>
        <v>0</v>
      </c>
      <c r="Q808" s="135">
        <f t="shared" si="460"/>
        <v>0</v>
      </c>
      <c r="R808" s="135">
        <f t="shared" si="460"/>
        <v>0</v>
      </c>
      <c r="S808" s="135">
        <f t="shared" si="460"/>
        <v>0</v>
      </c>
      <c r="T808" s="135">
        <f t="shared" si="460"/>
        <v>0</v>
      </c>
      <c r="U808" s="135">
        <f t="shared" si="460"/>
        <v>0</v>
      </c>
      <c r="V808" s="135">
        <f t="shared" si="460"/>
        <v>0</v>
      </c>
      <c r="W808" s="135">
        <f t="shared" si="460"/>
        <v>0</v>
      </c>
      <c r="X808" s="135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 x14ac:dyDescent="0.2">
      <c r="A809" s="44">
        <f t="shared" si="457"/>
        <v>780</v>
      </c>
      <c r="B809" s="44"/>
      <c r="C809" s="44"/>
      <c r="D809" s="44"/>
      <c r="E809" s="44"/>
      <c r="G809" s="43"/>
      <c r="H809" s="135"/>
      <c r="I809" s="42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 x14ac:dyDescent="0.2">
      <c r="A810" s="44">
        <f t="shared" si="457"/>
        <v>781</v>
      </c>
      <c r="B810" s="44"/>
      <c r="C810" s="44"/>
      <c r="D810" s="44" t="s">
        <v>325</v>
      </c>
      <c r="E810" s="44"/>
      <c r="G810" s="43"/>
      <c r="H810" s="44"/>
      <c r="I810" s="42">
        <f>'DepExp. Class.'!G$18</f>
        <v>0</v>
      </c>
      <c r="J810" s="135">
        <f>+J18+J282+J546</f>
        <v>0</v>
      </c>
      <c r="K810" s="135">
        <f t="shared" ref="K810:X810" si="461">+K18+K282+K546</f>
        <v>0</v>
      </c>
      <c r="L810" s="135">
        <f t="shared" si="461"/>
        <v>0</v>
      </c>
      <c r="M810" s="135">
        <f t="shared" si="461"/>
        <v>0</v>
      </c>
      <c r="N810" s="135">
        <f t="shared" si="461"/>
        <v>0</v>
      </c>
      <c r="O810" s="135">
        <f t="shared" si="461"/>
        <v>0</v>
      </c>
      <c r="P810" s="135">
        <f t="shared" si="461"/>
        <v>0</v>
      </c>
      <c r="Q810" s="135">
        <f t="shared" si="461"/>
        <v>0</v>
      </c>
      <c r="R810" s="135">
        <f t="shared" si="461"/>
        <v>0</v>
      </c>
      <c r="S810" s="135">
        <f t="shared" si="461"/>
        <v>0</v>
      </c>
      <c r="T810" s="135">
        <f t="shared" si="461"/>
        <v>0</v>
      </c>
      <c r="U810" s="135">
        <f t="shared" si="461"/>
        <v>0</v>
      </c>
      <c r="V810" s="135">
        <f t="shared" si="461"/>
        <v>0</v>
      </c>
      <c r="W810" s="135">
        <f t="shared" si="461"/>
        <v>0</v>
      </c>
      <c r="X810" s="135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 x14ac:dyDescent="0.2">
      <c r="A811" s="44">
        <f t="shared" si="457"/>
        <v>782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 x14ac:dyDescent="0.2">
      <c r="A812" s="44">
        <f t="shared" si="457"/>
        <v>783</v>
      </c>
      <c r="B812" s="44"/>
      <c r="C812" s="44"/>
      <c r="D812" s="44" t="s">
        <v>334</v>
      </c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 x14ac:dyDescent="0.2">
      <c r="A813" s="44">
        <f t="shared" si="457"/>
        <v>784</v>
      </c>
      <c r="B813" s="44"/>
      <c r="C813" s="44"/>
      <c r="D813" s="44"/>
      <c r="E813" s="44"/>
      <c r="G813" s="43"/>
      <c r="H813" s="135"/>
      <c r="I813" s="42">
        <f>'DepExp. Class.'!G$21</f>
        <v>0</v>
      </c>
      <c r="J813" s="135">
        <f t="shared" ref="J813:X813" si="462">+J21+J285+J549</f>
        <v>0</v>
      </c>
      <c r="K813" s="135">
        <f t="shared" si="462"/>
        <v>0</v>
      </c>
      <c r="L813" s="135">
        <f t="shared" si="462"/>
        <v>0</v>
      </c>
      <c r="M813" s="135">
        <f t="shared" si="462"/>
        <v>0</v>
      </c>
      <c r="N813" s="135">
        <f t="shared" si="462"/>
        <v>0</v>
      </c>
      <c r="O813" s="135">
        <f t="shared" si="462"/>
        <v>0</v>
      </c>
      <c r="P813" s="135">
        <f t="shared" si="462"/>
        <v>0</v>
      </c>
      <c r="Q813" s="135">
        <f t="shared" si="462"/>
        <v>0</v>
      </c>
      <c r="R813" s="135">
        <f t="shared" si="462"/>
        <v>0</v>
      </c>
      <c r="S813" s="135">
        <f t="shared" si="462"/>
        <v>0</v>
      </c>
      <c r="T813" s="135">
        <f t="shared" si="462"/>
        <v>0</v>
      </c>
      <c r="U813" s="135">
        <f t="shared" si="462"/>
        <v>0</v>
      </c>
      <c r="V813" s="135">
        <f t="shared" si="462"/>
        <v>0</v>
      </c>
      <c r="W813" s="135">
        <f t="shared" si="462"/>
        <v>0</v>
      </c>
      <c r="X813" s="135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 x14ac:dyDescent="0.2">
      <c r="A814" s="44">
        <f t="shared" si="457"/>
        <v>785</v>
      </c>
      <c r="B814" s="44"/>
      <c r="C814" s="136">
        <v>32520</v>
      </c>
      <c r="D814" s="44"/>
      <c r="E814" s="137" t="s">
        <v>326</v>
      </c>
      <c r="G814" s="43"/>
      <c r="H814" s="135"/>
      <c r="I814" s="42">
        <f>'DepExp. Class.'!G$22</f>
        <v>0</v>
      </c>
      <c r="J814" s="135">
        <f t="shared" ref="J814:X814" si="464">+J22+J286+J550</f>
        <v>0</v>
      </c>
      <c r="K814" s="135">
        <f t="shared" si="464"/>
        <v>0</v>
      </c>
      <c r="L814" s="135">
        <f t="shared" si="464"/>
        <v>0</v>
      </c>
      <c r="M814" s="135">
        <f t="shared" si="464"/>
        <v>0</v>
      </c>
      <c r="N814" s="135">
        <f t="shared" si="464"/>
        <v>0</v>
      </c>
      <c r="O814" s="135">
        <f t="shared" si="464"/>
        <v>0</v>
      </c>
      <c r="P814" s="135">
        <f t="shared" si="464"/>
        <v>0</v>
      </c>
      <c r="Q814" s="135">
        <f t="shared" si="464"/>
        <v>0</v>
      </c>
      <c r="R814" s="135">
        <f t="shared" si="464"/>
        <v>0</v>
      </c>
      <c r="S814" s="135">
        <f t="shared" si="464"/>
        <v>0</v>
      </c>
      <c r="T814" s="135">
        <f t="shared" si="464"/>
        <v>0</v>
      </c>
      <c r="U814" s="135">
        <f t="shared" si="464"/>
        <v>0</v>
      </c>
      <c r="V814" s="135">
        <f t="shared" si="464"/>
        <v>0</v>
      </c>
      <c r="W814" s="135">
        <f t="shared" si="464"/>
        <v>0</v>
      </c>
      <c r="X814" s="135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 x14ac:dyDescent="0.2">
      <c r="A815" s="44">
        <f t="shared" si="457"/>
        <v>786</v>
      </c>
      <c r="B815" s="44"/>
      <c r="C815" s="136">
        <v>32540</v>
      </c>
      <c r="D815" s="44"/>
      <c r="E815" s="137" t="s">
        <v>327</v>
      </c>
      <c r="G815" s="43"/>
      <c r="H815" s="135"/>
      <c r="I815" s="42">
        <f>'DepExp. Class.'!G$23</f>
        <v>0</v>
      </c>
      <c r="J815" s="135">
        <f t="shared" ref="J815:X815" si="465">+J23+J287+J551</f>
        <v>0</v>
      </c>
      <c r="K815" s="135">
        <f t="shared" si="465"/>
        <v>0</v>
      </c>
      <c r="L815" s="135">
        <f t="shared" si="465"/>
        <v>0</v>
      </c>
      <c r="M815" s="135">
        <f t="shared" si="465"/>
        <v>0</v>
      </c>
      <c r="N815" s="135">
        <f t="shared" si="465"/>
        <v>0</v>
      </c>
      <c r="O815" s="135">
        <f t="shared" si="465"/>
        <v>0</v>
      </c>
      <c r="P815" s="135">
        <f t="shared" si="465"/>
        <v>0</v>
      </c>
      <c r="Q815" s="135">
        <f t="shared" si="465"/>
        <v>0</v>
      </c>
      <c r="R815" s="135">
        <f t="shared" si="465"/>
        <v>0</v>
      </c>
      <c r="S815" s="135">
        <f t="shared" si="465"/>
        <v>0</v>
      </c>
      <c r="T815" s="135">
        <f t="shared" si="465"/>
        <v>0</v>
      </c>
      <c r="U815" s="135">
        <f t="shared" si="465"/>
        <v>0</v>
      </c>
      <c r="V815" s="135">
        <f t="shared" si="465"/>
        <v>0</v>
      </c>
      <c r="W815" s="135">
        <f t="shared" si="465"/>
        <v>0</v>
      </c>
      <c r="X815" s="135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 x14ac:dyDescent="0.2">
      <c r="A816" s="44">
        <f t="shared" si="457"/>
        <v>787</v>
      </c>
      <c r="B816" s="44"/>
      <c r="C816" s="136">
        <v>33100</v>
      </c>
      <c r="D816" s="44"/>
      <c r="E816" s="137" t="s">
        <v>328</v>
      </c>
      <c r="G816" s="43"/>
      <c r="H816" s="135"/>
      <c r="I816" s="42">
        <f>'DepExp. Class.'!G$24</f>
        <v>0</v>
      </c>
      <c r="J816" s="135">
        <f t="shared" ref="J816:X816" si="466">+J24+J288+J552</f>
        <v>0</v>
      </c>
      <c r="K816" s="135">
        <f t="shared" si="466"/>
        <v>0</v>
      </c>
      <c r="L816" s="135">
        <f t="shared" si="466"/>
        <v>0</v>
      </c>
      <c r="M816" s="135">
        <f t="shared" si="466"/>
        <v>0</v>
      </c>
      <c r="N816" s="135">
        <f t="shared" si="466"/>
        <v>0</v>
      </c>
      <c r="O816" s="135">
        <f t="shared" si="466"/>
        <v>0</v>
      </c>
      <c r="P816" s="135">
        <f t="shared" si="466"/>
        <v>0</v>
      </c>
      <c r="Q816" s="135">
        <f t="shared" si="466"/>
        <v>0</v>
      </c>
      <c r="R816" s="135">
        <f t="shared" si="466"/>
        <v>0</v>
      </c>
      <c r="S816" s="135">
        <f t="shared" si="466"/>
        <v>0</v>
      </c>
      <c r="T816" s="135">
        <f t="shared" si="466"/>
        <v>0</v>
      </c>
      <c r="U816" s="135">
        <f t="shared" si="466"/>
        <v>0</v>
      </c>
      <c r="V816" s="135">
        <f t="shared" si="466"/>
        <v>0</v>
      </c>
      <c r="W816" s="135">
        <f t="shared" si="466"/>
        <v>0</v>
      </c>
      <c r="X816" s="135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 x14ac:dyDescent="0.2">
      <c r="A817" s="44">
        <f t="shared" si="457"/>
        <v>788</v>
      </c>
      <c r="B817" s="44"/>
      <c r="C817" s="136">
        <v>33201</v>
      </c>
      <c r="D817" s="44"/>
      <c r="E817" s="137" t="s">
        <v>329</v>
      </c>
      <c r="G817" s="43"/>
      <c r="H817" s="135"/>
      <c r="I817" s="42">
        <f>'DepExp. Class.'!G$25</f>
        <v>0</v>
      </c>
      <c r="J817" s="135">
        <f t="shared" ref="J817:X817" si="467">+J25+J289+J553</f>
        <v>0</v>
      </c>
      <c r="K817" s="135">
        <f t="shared" si="467"/>
        <v>0</v>
      </c>
      <c r="L817" s="135">
        <f t="shared" si="467"/>
        <v>0</v>
      </c>
      <c r="M817" s="135">
        <f t="shared" si="467"/>
        <v>0</v>
      </c>
      <c r="N817" s="135">
        <f t="shared" si="467"/>
        <v>0</v>
      </c>
      <c r="O817" s="135">
        <f t="shared" si="467"/>
        <v>0</v>
      </c>
      <c r="P817" s="135">
        <f t="shared" si="467"/>
        <v>0</v>
      </c>
      <c r="Q817" s="135">
        <f t="shared" si="467"/>
        <v>0</v>
      </c>
      <c r="R817" s="135">
        <f t="shared" si="467"/>
        <v>0</v>
      </c>
      <c r="S817" s="135">
        <f t="shared" si="467"/>
        <v>0</v>
      </c>
      <c r="T817" s="135">
        <f t="shared" si="467"/>
        <v>0</v>
      </c>
      <c r="U817" s="135">
        <f t="shared" si="467"/>
        <v>0</v>
      </c>
      <c r="V817" s="135">
        <f t="shared" si="467"/>
        <v>0</v>
      </c>
      <c r="W817" s="135">
        <f t="shared" si="467"/>
        <v>0</v>
      </c>
      <c r="X817" s="135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 x14ac:dyDescent="0.2">
      <c r="A818" s="44">
        <f t="shared" si="457"/>
        <v>789</v>
      </c>
      <c r="B818" s="44"/>
      <c r="C818" s="136">
        <v>33202</v>
      </c>
      <c r="D818" s="44"/>
      <c r="E818" s="137" t="s">
        <v>330</v>
      </c>
      <c r="G818" s="43"/>
      <c r="H818" s="135"/>
      <c r="I818" s="42">
        <f>'DepExp. Class.'!G$26</f>
        <v>0</v>
      </c>
      <c r="J818" s="135">
        <f t="shared" ref="J818:X818" si="468">+J26+J290+J554</f>
        <v>0</v>
      </c>
      <c r="K818" s="135">
        <f t="shared" si="468"/>
        <v>0</v>
      </c>
      <c r="L818" s="135">
        <f t="shared" si="468"/>
        <v>0</v>
      </c>
      <c r="M818" s="135">
        <f t="shared" si="468"/>
        <v>0</v>
      </c>
      <c r="N818" s="135">
        <f t="shared" si="468"/>
        <v>0</v>
      </c>
      <c r="O818" s="135">
        <f t="shared" si="468"/>
        <v>0</v>
      </c>
      <c r="P818" s="135">
        <f t="shared" si="468"/>
        <v>0</v>
      </c>
      <c r="Q818" s="135">
        <f t="shared" si="468"/>
        <v>0</v>
      </c>
      <c r="R818" s="135">
        <f t="shared" si="468"/>
        <v>0</v>
      </c>
      <c r="S818" s="135">
        <f t="shared" si="468"/>
        <v>0</v>
      </c>
      <c r="T818" s="135">
        <f t="shared" si="468"/>
        <v>0</v>
      </c>
      <c r="U818" s="135">
        <f t="shared" si="468"/>
        <v>0</v>
      </c>
      <c r="V818" s="135">
        <f t="shared" si="468"/>
        <v>0</v>
      </c>
      <c r="W818" s="135">
        <f t="shared" si="468"/>
        <v>0</v>
      </c>
      <c r="X818" s="135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 x14ac:dyDescent="0.2">
      <c r="A819" s="44">
        <f t="shared" si="457"/>
        <v>790</v>
      </c>
      <c r="B819" s="44"/>
      <c r="C819" s="136">
        <v>33400</v>
      </c>
      <c r="D819" s="44"/>
      <c r="E819" s="137" t="s">
        <v>331</v>
      </c>
      <c r="G819" s="43"/>
      <c r="H819" s="135"/>
      <c r="I819" s="42">
        <f>'DepExp. Class.'!G$27</f>
        <v>0</v>
      </c>
      <c r="J819" s="135">
        <f t="shared" ref="J819:X819" si="469">+J27+J291+J555</f>
        <v>0</v>
      </c>
      <c r="K819" s="135">
        <f t="shared" si="469"/>
        <v>0</v>
      </c>
      <c r="L819" s="135">
        <f t="shared" si="469"/>
        <v>0</v>
      </c>
      <c r="M819" s="135">
        <f t="shared" si="469"/>
        <v>0</v>
      </c>
      <c r="N819" s="135">
        <f t="shared" si="469"/>
        <v>0</v>
      </c>
      <c r="O819" s="135">
        <f t="shared" si="469"/>
        <v>0</v>
      </c>
      <c r="P819" s="135">
        <f t="shared" si="469"/>
        <v>0</v>
      </c>
      <c r="Q819" s="135">
        <f t="shared" si="469"/>
        <v>0</v>
      </c>
      <c r="R819" s="135">
        <f t="shared" si="469"/>
        <v>0</v>
      </c>
      <c r="S819" s="135">
        <f t="shared" si="469"/>
        <v>0</v>
      </c>
      <c r="T819" s="135">
        <f t="shared" si="469"/>
        <v>0</v>
      </c>
      <c r="U819" s="135">
        <f t="shared" si="469"/>
        <v>0</v>
      </c>
      <c r="V819" s="135">
        <f t="shared" si="469"/>
        <v>0</v>
      </c>
      <c r="W819" s="135">
        <f t="shared" si="469"/>
        <v>0</v>
      </c>
      <c r="X819" s="135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 x14ac:dyDescent="0.2">
      <c r="A820" s="44">
        <f t="shared" si="457"/>
        <v>791</v>
      </c>
      <c r="B820" s="44"/>
      <c r="C820" s="136">
        <v>33600</v>
      </c>
      <c r="D820" s="44"/>
      <c r="E820" s="137" t="s">
        <v>332</v>
      </c>
      <c r="G820" s="43"/>
      <c r="H820" s="135"/>
      <c r="I820" s="42">
        <f>'DepExp. Class.'!G$28</f>
        <v>0</v>
      </c>
      <c r="J820" s="135">
        <f t="shared" ref="J820:X820" si="470">+J28+J292+J556</f>
        <v>0</v>
      </c>
      <c r="K820" s="135">
        <f t="shared" si="470"/>
        <v>0</v>
      </c>
      <c r="L820" s="135">
        <f t="shared" si="470"/>
        <v>0</v>
      </c>
      <c r="M820" s="135">
        <f t="shared" si="470"/>
        <v>0</v>
      </c>
      <c r="N820" s="135">
        <f t="shared" si="470"/>
        <v>0</v>
      </c>
      <c r="O820" s="135">
        <f t="shared" si="470"/>
        <v>0</v>
      </c>
      <c r="P820" s="135">
        <f t="shared" si="470"/>
        <v>0</v>
      </c>
      <c r="Q820" s="135">
        <f t="shared" si="470"/>
        <v>0</v>
      </c>
      <c r="R820" s="135">
        <f t="shared" si="470"/>
        <v>0</v>
      </c>
      <c r="S820" s="135">
        <f t="shared" si="470"/>
        <v>0</v>
      </c>
      <c r="T820" s="135">
        <f t="shared" si="470"/>
        <v>0</v>
      </c>
      <c r="U820" s="135">
        <f t="shared" si="470"/>
        <v>0</v>
      </c>
      <c r="V820" s="135">
        <f t="shared" si="470"/>
        <v>0</v>
      </c>
      <c r="W820" s="135">
        <f t="shared" si="470"/>
        <v>0</v>
      </c>
      <c r="X820" s="135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 x14ac:dyDescent="0.2">
      <c r="A821" s="44">
        <f t="shared" si="457"/>
        <v>792</v>
      </c>
      <c r="B821" s="44"/>
      <c r="C821" s="44"/>
      <c r="D821" s="44"/>
      <c r="E821" s="44"/>
      <c r="G821" s="43"/>
      <c r="H821" s="135"/>
      <c r="I821" s="42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 x14ac:dyDescent="0.2">
      <c r="A822" s="44">
        <f t="shared" si="457"/>
        <v>793</v>
      </c>
      <c r="B822" s="44"/>
      <c r="C822" s="44"/>
      <c r="D822" s="44" t="s">
        <v>333</v>
      </c>
      <c r="E822" s="44"/>
      <c r="G822" s="43"/>
      <c r="H822" s="135"/>
      <c r="I822" s="42">
        <f>'DepExp. Class.'!G$30</f>
        <v>0</v>
      </c>
      <c r="J822" s="135">
        <f>+J30+J294+J558</f>
        <v>0</v>
      </c>
      <c r="K822" s="135">
        <f t="shared" ref="K822:X822" si="471">+K30+K294+K558</f>
        <v>0</v>
      </c>
      <c r="L822" s="135">
        <f t="shared" si="471"/>
        <v>0</v>
      </c>
      <c r="M822" s="135">
        <f t="shared" si="471"/>
        <v>0</v>
      </c>
      <c r="N822" s="135">
        <f t="shared" si="471"/>
        <v>0</v>
      </c>
      <c r="O822" s="135">
        <f t="shared" si="471"/>
        <v>0</v>
      </c>
      <c r="P822" s="135">
        <f t="shared" si="471"/>
        <v>0</v>
      </c>
      <c r="Q822" s="135">
        <f t="shared" si="471"/>
        <v>0</v>
      </c>
      <c r="R822" s="135">
        <f t="shared" si="471"/>
        <v>0</v>
      </c>
      <c r="S822" s="135">
        <f t="shared" si="471"/>
        <v>0</v>
      </c>
      <c r="T822" s="135">
        <f t="shared" si="471"/>
        <v>0</v>
      </c>
      <c r="U822" s="135">
        <f t="shared" si="471"/>
        <v>0</v>
      </c>
      <c r="V822" s="135">
        <f t="shared" si="471"/>
        <v>0</v>
      </c>
      <c r="W822" s="135">
        <f t="shared" si="471"/>
        <v>0</v>
      </c>
      <c r="X822" s="135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 x14ac:dyDescent="0.2">
      <c r="A823" s="44">
        <f t="shared" si="457"/>
        <v>794</v>
      </c>
      <c r="B823" s="44"/>
      <c r="C823" s="44"/>
      <c r="D823" s="44"/>
      <c r="E823" s="44"/>
      <c r="G823" s="43"/>
      <c r="H823" s="135"/>
      <c r="I823" s="42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 x14ac:dyDescent="0.2">
      <c r="A824" s="44">
        <f t="shared" si="457"/>
        <v>795</v>
      </c>
      <c r="B824" s="44"/>
      <c r="C824" s="44"/>
      <c r="D824" s="44" t="s">
        <v>346</v>
      </c>
      <c r="E824" s="44"/>
      <c r="G824" s="43"/>
      <c r="H824" s="135"/>
      <c r="I824" s="42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 x14ac:dyDescent="0.2">
      <c r="A825" s="44">
        <f t="shared" si="457"/>
        <v>796</v>
      </c>
      <c r="B825" s="44"/>
      <c r="C825" s="44"/>
      <c r="D825" s="44"/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 x14ac:dyDescent="0.2">
      <c r="A826" s="44">
        <f t="shared" si="457"/>
        <v>797</v>
      </c>
      <c r="B826" s="44"/>
      <c r="C826" s="136">
        <v>35010</v>
      </c>
      <c r="D826" s="44"/>
      <c r="E826" s="137" t="s">
        <v>274</v>
      </c>
      <c r="G826" s="43"/>
      <c r="H826" s="135"/>
      <c r="I826" s="42">
        <f>'DepExp. Class.'!G$34</f>
        <v>0</v>
      </c>
      <c r="J826" s="135">
        <f t="shared" ref="J826:X826" si="472">+J34+J298+J562</f>
        <v>0</v>
      </c>
      <c r="K826" s="135">
        <f t="shared" si="472"/>
        <v>0</v>
      </c>
      <c r="L826" s="135">
        <f t="shared" si="472"/>
        <v>0</v>
      </c>
      <c r="M826" s="135">
        <f t="shared" si="472"/>
        <v>0</v>
      </c>
      <c r="N826" s="135">
        <f t="shared" si="472"/>
        <v>0</v>
      </c>
      <c r="O826" s="135">
        <f t="shared" si="472"/>
        <v>0</v>
      </c>
      <c r="P826" s="135">
        <f t="shared" si="472"/>
        <v>0</v>
      </c>
      <c r="Q826" s="135">
        <f t="shared" si="472"/>
        <v>0</v>
      </c>
      <c r="R826" s="135">
        <f t="shared" si="472"/>
        <v>0</v>
      </c>
      <c r="S826" s="135">
        <f t="shared" si="472"/>
        <v>0</v>
      </c>
      <c r="T826" s="135">
        <f t="shared" si="472"/>
        <v>0</v>
      </c>
      <c r="U826" s="135">
        <f t="shared" si="472"/>
        <v>0</v>
      </c>
      <c r="V826" s="135">
        <f t="shared" si="472"/>
        <v>0</v>
      </c>
      <c r="W826" s="135">
        <f t="shared" si="472"/>
        <v>0</v>
      </c>
      <c r="X826" s="135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 x14ac:dyDescent="0.2">
      <c r="A827" s="44">
        <f t="shared" si="457"/>
        <v>798</v>
      </c>
      <c r="B827" s="44"/>
      <c r="C827" s="136">
        <v>35020</v>
      </c>
      <c r="D827" s="44"/>
      <c r="E827" s="137" t="s">
        <v>137</v>
      </c>
      <c r="G827" s="43"/>
      <c r="H827" s="135"/>
      <c r="I827" s="42">
        <f>'DepExp. Class.'!G$35</f>
        <v>22.003425999999994</v>
      </c>
      <c r="J827" s="135">
        <f t="shared" ref="J827:X827" si="474">+J35+J299+J563</f>
        <v>9.1398225633200632</v>
      </c>
      <c r="K827" s="135">
        <f t="shared" si="474"/>
        <v>5.4219369823364225</v>
      </c>
      <c r="L827" s="135">
        <f t="shared" si="474"/>
        <v>0.29056131329275336</v>
      </c>
      <c r="M827" s="135">
        <f t="shared" si="474"/>
        <v>3.6159711328777213</v>
      </c>
      <c r="N827" s="135">
        <f t="shared" si="474"/>
        <v>3.5351340081730314</v>
      </c>
      <c r="O827" s="135">
        <f t="shared" si="474"/>
        <v>0</v>
      </c>
      <c r="P827" s="135">
        <f t="shared" si="474"/>
        <v>0</v>
      </c>
      <c r="Q827" s="135">
        <f t="shared" si="474"/>
        <v>0</v>
      </c>
      <c r="R827" s="135">
        <f t="shared" si="474"/>
        <v>0</v>
      </c>
      <c r="S827" s="135">
        <f t="shared" si="474"/>
        <v>0</v>
      </c>
      <c r="T827" s="135">
        <f t="shared" si="474"/>
        <v>0</v>
      </c>
      <c r="U827" s="135">
        <f t="shared" si="474"/>
        <v>0</v>
      </c>
      <c r="V827" s="135">
        <f t="shared" si="474"/>
        <v>0</v>
      </c>
      <c r="W827" s="135">
        <f t="shared" si="474"/>
        <v>0</v>
      </c>
      <c r="X827" s="135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 x14ac:dyDescent="0.2">
      <c r="A828" s="44">
        <f t="shared" si="457"/>
        <v>799</v>
      </c>
      <c r="B828" s="44"/>
      <c r="C828" s="136">
        <v>35100</v>
      </c>
      <c r="D828" s="44"/>
      <c r="E828" s="137" t="s">
        <v>80</v>
      </c>
      <c r="G828" s="43"/>
      <c r="H828" s="135"/>
      <c r="I828" s="42">
        <f>'DepExp. Class.'!G$36</f>
        <v>297.40875399999999</v>
      </c>
      <c r="J828" s="135">
        <f t="shared" ref="J828:X828" si="475">+J36+J300+J564</f>
        <v>123.53818175124668</v>
      </c>
      <c r="K828" s="135">
        <f t="shared" si="475"/>
        <v>73.285474824838445</v>
      </c>
      <c r="L828" s="135">
        <f t="shared" si="475"/>
        <v>3.9273646816182817</v>
      </c>
      <c r="M828" s="135">
        <f t="shared" si="475"/>
        <v>48.875182852394524</v>
      </c>
      <c r="N828" s="135">
        <f t="shared" si="475"/>
        <v>47.782549889902022</v>
      </c>
      <c r="O828" s="135">
        <f t="shared" si="475"/>
        <v>0</v>
      </c>
      <c r="P828" s="135">
        <f t="shared" si="475"/>
        <v>0</v>
      </c>
      <c r="Q828" s="135">
        <f t="shared" si="475"/>
        <v>0</v>
      </c>
      <c r="R828" s="135">
        <f t="shared" si="475"/>
        <v>0</v>
      </c>
      <c r="S828" s="135">
        <f t="shared" si="475"/>
        <v>0</v>
      </c>
      <c r="T828" s="135">
        <f t="shared" si="475"/>
        <v>0</v>
      </c>
      <c r="U828" s="135">
        <f t="shared" si="475"/>
        <v>0</v>
      </c>
      <c r="V828" s="135">
        <f t="shared" si="475"/>
        <v>0</v>
      </c>
      <c r="W828" s="135">
        <f t="shared" si="475"/>
        <v>0</v>
      </c>
      <c r="X828" s="135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 x14ac:dyDescent="0.2">
      <c r="A829" s="44">
        <f t="shared" si="457"/>
        <v>800</v>
      </c>
      <c r="B829" s="44"/>
      <c r="C829" s="136">
        <v>35102</v>
      </c>
      <c r="D829" s="44"/>
      <c r="E829" s="137" t="s">
        <v>335</v>
      </c>
      <c r="G829" s="43"/>
      <c r="H829" s="135"/>
      <c r="I829" s="42">
        <f>'DepExp. Class.'!G$37</f>
        <v>1915.7662499999999</v>
      </c>
      <c r="J829" s="135">
        <f t="shared" ref="J829:X829" si="476">+J37+J301+J565</f>
        <v>795.77442157403448</v>
      </c>
      <c r="K829" s="135">
        <f t="shared" si="476"/>
        <v>472.07029852473727</v>
      </c>
      <c r="L829" s="135">
        <f t="shared" si="476"/>
        <v>25.298222084230581</v>
      </c>
      <c r="M829" s="135">
        <f t="shared" si="476"/>
        <v>314.83076577899305</v>
      </c>
      <c r="N829" s="135">
        <f t="shared" si="476"/>
        <v>307.7925420380044</v>
      </c>
      <c r="O829" s="135">
        <f t="shared" si="476"/>
        <v>0</v>
      </c>
      <c r="P829" s="135">
        <f t="shared" si="476"/>
        <v>0</v>
      </c>
      <c r="Q829" s="135">
        <f t="shared" si="476"/>
        <v>0</v>
      </c>
      <c r="R829" s="135">
        <f t="shared" si="476"/>
        <v>0</v>
      </c>
      <c r="S829" s="135">
        <f t="shared" si="476"/>
        <v>0</v>
      </c>
      <c r="T829" s="135">
        <f t="shared" si="476"/>
        <v>0</v>
      </c>
      <c r="U829" s="135">
        <f t="shared" si="476"/>
        <v>0</v>
      </c>
      <c r="V829" s="135">
        <f t="shared" si="476"/>
        <v>0</v>
      </c>
      <c r="W829" s="135">
        <f t="shared" si="476"/>
        <v>0</v>
      </c>
      <c r="X829" s="135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 x14ac:dyDescent="0.2">
      <c r="A830" s="44">
        <f t="shared" si="457"/>
        <v>801</v>
      </c>
      <c r="B830" s="44"/>
      <c r="C830" s="136">
        <v>35103</v>
      </c>
      <c r="D830" s="44"/>
      <c r="E830" s="137" t="s">
        <v>336</v>
      </c>
      <c r="G830" s="43"/>
      <c r="H830" s="135"/>
      <c r="I830" s="42">
        <f>'DepExp. Class.'!G$38</f>
        <v>208.24541999999994</v>
      </c>
      <c r="J830" s="135">
        <f t="shared" ref="J830:X830" si="477">+J38+J302+J566</f>
        <v>86.501356126271574</v>
      </c>
      <c r="K830" s="135">
        <f t="shared" si="477"/>
        <v>51.314442764512251</v>
      </c>
      <c r="L830" s="135">
        <f t="shared" si="477"/>
        <v>2.7499382469984903</v>
      </c>
      <c r="M830" s="135">
        <f t="shared" si="477"/>
        <v>34.222371883087519</v>
      </c>
      <c r="N830" s="135">
        <f t="shared" si="477"/>
        <v>33.457310979130085</v>
      </c>
      <c r="O830" s="135">
        <f t="shared" si="477"/>
        <v>0</v>
      </c>
      <c r="P830" s="135">
        <f t="shared" si="477"/>
        <v>0</v>
      </c>
      <c r="Q830" s="135">
        <f t="shared" si="477"/>
        <v>0</v>
      </c>
      <c r="R830" s="135">
        <f t="shared" si="477"/>
        <v>0</v>
      </c>
      <c r="S830" s="135">
        <f t="shared" si="477"/>
        <v>0</v>
      </c>
      <c r="T830" s="135">
        <f t="shared" si="477"/>
        <v>0</v>
      </c>
      <c r="U830" s="135">
        <f t="shared" si="477"/>
        <v>0</v>
      </c>
      <c r="V830" s="135">
        <f t="shared" si="477"/>
        <v>0</v>
      </c>
      <c r="W830" s="135">
        <f t="shared" si="477"/>
        <v>0</v>
      </c>
      <c r="X830" s="135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 x14ac:dyDescent="0.2">
      <c r="A831" s="44">
        <f t="shared" si="457"/>
        <v>802</v>
      </c>
      <c r="B831" s="44"/>
      <c r="C831" s="136">
        <v>35104</v>
      </c>
      <c r="D831" s="44"/>
      <c r="E831" s="137" t="s">
        <v>337</v>
      </c>
      <c r="G831" s="43"/>
      <c r="H831" s="135"/>
      <c r="I831" s="42">
        <f>'DepExp. Class.'!G$39</f>
        <v>1773.0086369999997</v>
      </c>
      <c r="J831" s="135">
        <f t="shared" ref="J831:X831" si="478">+J39+J303+J567</f>
        <v>736.47550819649427</v>
      </c>
      <c r="K831" s="135">
        <f t="shared" si="478"/>
        <v>436.89292289992449</v>
      </c>
      <c r="L831" s="135">
        <f t="shared" si="478"/>
        <v>23.413068403352945</v>
      </c>
      <c r="M831" s="135">
        <f t="shared" si="478"/>
        <v>291.3704461175671</v>
      </c>
      <c r="N831" s="135">
        <f t="shared" si="478"/>
        <v>284.85669138266076</v>
      </c>
      <c r="O831" s="135">
        <f t="shared" si="478"/>
        <v>0</v>
      </c>
      <c r="P831" s="135">
        <f t="shared" si="478"/>
        <v>0</v>
      </c>
      <c r="Q831" s="135">
        <f t="shared" si="478"/>
        <v>0</v>
      </c>
      <c r="R831" s="135">
        <f t="shared" si="478"/>
        <v>0</v>
      </c>
      <c r="S831" s="135">
        <f t="shared" si="478"/>
        <v>0</v>
      </c>
      <c r="T831" s="135">
        <f t="shared" si="478"/>
        <v>0</v>
      </c>
      <c r="U831" s="135">
        <f t="shared" si="478"/>
        <v>0</v>
      </c>
      <c r="V831" s="135">
        <f t="shared" si="478"/>
        <v>0</v>
      </c>
      <c r="W831" s="135">
        <f t="shared" si="478"/>
        <v>0</v>
      </c>
      <c r="X831" s="135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 x14ac:dyDescent="0.2">
      <c r="A832" s="44">
        <f t="shared" si="457"/>
        <v>803</v>
      </c>
      <c r="B832" s="44"/>
      <c r="C832" s="136">
        <v>35200</v>
      </c>
      <c r="D832" s="44"/>
      <c r="E832" s="137" t="s">
        <v>338</v>
      </c>
      <c r="G832" s="43"/>
      <c r="H832" s="135"/>
      <c r="I832" s="42">
        <f>'DepExp. Class.'!G$40</f>
        <v>161121.79611350238</v>
      </c>
      <c r="J832" s="135">
        <f t="shared" ref="J832:X832" si="479">+J40+J304+J568</f>
        <v>66927.06070231265</v>
      </c>
      <c r="K832" s="135">
        <f t="shared" si="479"/>
        <v>39702.554729807423</v>
      </c>
      <c r="L832" s="135">
        <f t="shared" si="479"/>
        <v>2127.6577874203094</v>
      </c>
      <c r="M832" s="135">
        <f t="shared" si="479"/>
        <v>26478.229509524317</v>
      </c>
      <c r="N832" s="135">
        <f t="shared" si="479"/>
        <v>25886.293384437668</v>
      </c>
      <c r="O832" s="135">
        <f t="shared" si="479"/>
        <v>0</v>
      </c>
      <c r="P832" s="135">
        <f t="shared" si="479"/>
        <v>0</v>
      </c>
      <c r="Q832" s="135">
        <f t="shared" si="479"/>
        <v>0</v>
      </c>
      <c r="R832" s="135">
        <f t="shared" si="479"/>
        <v>0</v>
      </c>
      <c r="S832" s="135">
        <f t="shared" si="479"/>
        <v>0</v>
      </c>
      <c r="T832" s="135">
        <f t="shared" si="479"/>
        <v>0</v>
      </c>
      <c r="U832" s="135">
        <f t="shared" si="479"/>
        <v>0</v>
      </c>
      <c r="V832" s="135">
        <f t="shared" si="479"/>
        <v>0</v>
      </c>
      <c r="W832" s="135">
        <f t="shared" si="479"/>
        <v>0</v>
      </c>
      <c r="X832" s="135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 x14ac:dyDescent="0.2">
      <c r="A833" s="44">
        <f t="shared" si="457"/>
        <v>804</v>
      </c>
      <c r="B833" s="44"/>
      <c r="C833" s="136">
        <v>35201</v>
      </c>
      <c r="D833" s="44"/>
      <c r="E833" s="137" t="s">
        <v>339</v>
      </c>
      <c r="G833" s="43"/>
      <c r="H833" s="135"/>
      <c r="I833" s="42">
        <f>'DepExp. Class.'!G$41</f>
        <v>25839.977807999992</v>
      </c>
      <c r="J833" s="135">
        <f t="shared" ref="J833:X833" si="480">+J41+J305+J569</f>
        <v>10733.456335629193</v>
      </c>
      <c r="K833" s="135">
        <f t="shared" si="480"/>
        <v>6367.3144036727572</v>
      </c>
      <c r="L833" s="135">
        <f t="shared" si="480"/>
        <v>341.2240388086874</v>
      </c>
      <c r="M833" s="135">
        <f t="shared" si="480"/>
        <v>4246.4575211118918</v>
      </c>
      <c r="N833" s="135">
        <f t="shared" si="480"/>
        <v>4151.5255087774613</v>
      </c>
      <c r="O833" s="135">
        <f t="shared" si="480"/>
        <v>0</v>
      </c>
      <c r="P833" s="135">
        <f t="shared" si="480"/>
        <v>0</v>
      </c>
      <c r="Q833" s="135">
        <f t="shared" si="480"/>
        <v>0</v>
      </c>
      <c r="R833" s="135">
        <f t="shared" si="480"/>
        <v>0</v>
      </c>
      <c r="S833" s="135">
        <f t="shared" si="480"/>
        <v>0</v>
      </c>
      <c r="T833" s="135">
        <f t="shared" si="480"/>
        <v>0</v>
      </c>
      <c r="U833" s="135">
        <f t="shared" si="480"/>
        <v>0</v>
      </c>
      <c r="V833" s="135">
        <f t="shared" si="480"/>
        <v>0</v>
      </c>
      <c r="W833" s="135">
        <f t="shared" si="480"/>
        <v>0</v>
      </c>
      <c r="X833" s="135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 x14ac:dyDescent="0.2">
      <c r="A834" s="44">
        <f t="shared" si="457"/>
        <v>805</v>
      </c>
      <c r="B834" s="44"/>
      <c r="C834" s="136">
        <v>35202</v>
      </c>
      <c r="D834" s="44"/>
      <c r="E834" s="137" t="s">
        <v>340</v>
      </c>
      <c r="G834" s="43"/>
      <c r="H834" s="135"/>
      <c r="I834" s="42">
        <f>'DepExp. Class.'!G$42</f>
        <v>0</v>
      </c>
      <c r="J834" s="135">
        <f t="shared" ref="J834:X834" si="481">+J42+J306+J570</f>
        <v>0</v>
      </c>
      <c r="K834" s="135">
        <f t="shared" si="481"/>
        <v>0</v>
      </c>
      <c r="L834" s="135">
        <f t="shared" si="481"/>
        <v>0</v>
      </c>
      <c r="M834" s="135">
        <f t="shared" si="481"/>
        <v>0</v>
      </c>
      <c r="N834" s="135">
        <f t="shared" si="481"/>
        <v>0</v>
      </c>
      <c r="O834" s="135">
        <f t="shared" si="481"/>
        <v>0</v>
      </c>
      <c r="P834" s="135">
        <f t="shared" si="481"/>
        <v>0</v>
      </c>
      <c r="Q834" s="135">
        <f t="shared" si="481"/>
        <v>0</v>
      </c>
      <c r="R834" s="135">
        <f t="shared" si="481"/>
        <v>0</v>
      </c>
      <c r="S834" s="135">
        <f t="shared" si="481"/>
        <v>0</v>
      </c>
      <c r="T834" s="135">
        <f t="shared" si="481"/>
        <v>0</v>
      </c>
      <c r="U834" s="135">
        <f t="shared" si="481"/>
        <v>0</v>
      </c>
      <c r="V834" s="135">
        <f t="shared" si="481"/>
        <v>0</v>
      </c>
      <c r="W834" s="135">
        <f t="shared" si="481"/>
        <v>0</v>
      </c>
      <c r="X834" s="135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 x14ac:dyDescent="0.2">
      <c r="A835" s="44">
        <f t="shared" si="457"/>
        <v>806</v>
      </c>
      <c r="B835" s="44"/>
      <c r="C835" s="136">
        <v>35203</v>
      </c>
      <c r="D835" s="44"/>
      <c r="E835" s="137" t="s">
        <v>341</v>
      </c>
      <c r="G835" s="43"/>
      <c r="H835" s="135"/>
      <c r="I835" s="42">
        <f>'DepExp. Class.'!G$43</f>
        <v>23388.694848000003</v>
      </c>
      <c r="J835" s="135">
        <f t="shared" ref="J835:X835" si="482">+J43+J307+J571</f>
        <v>9715.2380224042481</v>
      </c>
      <c r="K835" s="135">
        <f t="shared" si="482"/>
        <v>5763.2856612853193</v>
      </c>
      <c r="L835" s="135">
        <f t="shared" si="482"/>
        <v>308.85417076587692</v>
      </c>
      <c r="M835" s="135">
        <f t="shared" si="482"/>
        <v>3843.6216890066994</v>
      </c>
      <c r="N835" s="135">
        <f t="shared" si="482"/>
        <v>3757.6953045378568</v>
      </c>
      <c r="O835" s="135">
        <f t="shared" si="482"/>
        <v>0</v>
      </c>
      <c r="P835" s="135">
        <f t="shared" si="482"/>
        <v>0</v>
      </c>
      <c r="Q835" s="135">
        <f t="shared" si="482"/>
        <v>0</v>
      </c>
      <c r="R835" s="135">
        <f t="shared" si="482"/>
        <v>0</v>
      </c>
      <c r="S835" s="135">
        <f t="shared" si="482"/>
        <v>0</v>
      </c>
      <c r="T835" s="135">
        <f t="shared" si="482"/>
        <v>0</v>
      </c>
      <c r="U835" s="135">
        <f t="shared" si="482"/>
        <v>0</v>
      </c>
      <c r="V835" s="135">
        <f t="shared" si="482"/>
        <v>0</v>
      </c>
      <c r="W835" s="135">
        <f t="shared" si="482"/>
        <v>0</v>
      </c>
      <c r="X835" s="135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 x14ac:dyDescent="0.2">
      <c r="A836" s="44">
        <f t="shared" si="457"/>
        <v>807</v>
      </c>
      <c r="B836" s="44"/>
      <c r="C836" s="136">
        <v>35210</v>
      </c>
      <c r="D836" s="44"/>
      <c r="E836" s="137" t="s">
        <v>342</v>
      </c>
      <c r="G836" s="43"/>
      <c r="H836" s="135"/>
      <c r="I836" s="42">
        <f>'DepExp. Class.'!G$44</f>
        <v>553.44327899999985</v>
      </c>
      <c r="J836" s="135">
        <f t="shared" ref="J836:X836" si="483">+J44+J308+J572</f>
        <v>229.89026204019507</v>
      </c>
      <c r="K836" s="135">
        <f t="shared" si="483"/>
        <v>136.37578902647408</v>
      </c>
      <c r="L836" s="135">
        <f t="shared" si="483"/>
        <v>7.3083712499720583</v>
      </c>
      <c r="M836" s="135">
        <f t="shared" si="483"/>
        <v>90.951060100785696</v>
      </c>
      <c r="N836" s="135">
        <f t="shared" si="483"/>
        <v>88.917796582572876</v>
      </c>
      <c r="O836" s="135">
        <f t="shared" si="483"/>
        <v>0</v>
      </c>
      <c r="P836" s="135">
        <f t="shared" si="483"/>
        <v>0</v>
      </c>
      <c r="Q836" s="135">
        <f t="shared" si="483"/>
        <v>0</v>
      </c>
      <c r="R836" s="135">
        <f t="shared" si="483"/>
        <v>0</v>
      </c>
      <c r="S836" s="135">
        <f t="shared" si="483"/>
        <v>0</v>
      </c>
      <c r="T836" s="135">
        <f t="shared" si="483"/>
        <v>0</v>
      </c>
      <c r="U836" s="135">
        <f t="shared" si="483"/>
        <v>0</v>
      </c>
      <c r="V836" s="135">
        <f t="shared" si="483"/>
        <v>0</v>
      </c>
      <c r="W836" s="135">
        <f t="shared" si="483"/>
        <v>0</v>
      </c>
      <c r="X836" s="135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 x14ac:dyDescent="0.2">
      <c r="A837" s="44">
        <f t="shared" si="457"/>
        <v>808</v>
      </c>
      <c r="B837" s="44"/>
      <c r="C837" s="136">
        <v>35211</v>
      </c>
      <c r="D837" s="44"/>
      <c r="E837" s="137" t="s">
        <v>343</v>
      </c>
      <c r="G837" s="43"/>
      <c r="H837" s="135"/>
      <c r="I837" s="42">
        <f>'DepExp. Class.'!G$45</f>
        <v>480.60557599999987</v>
      </c>
      <c r="J837" s="135">
        <f t="shared" ref="J837:X837" si="484">+J45+J309+J573</f>
        <v>199.63480630617414</v>
      </c>
      <c r="K837" s="135">
        <f t="shared" si="484"/>
        <v>118.42760970184816</v>
      </c>
      <c r="L837" s="135">
        <f t="shared" si="484"/>
        <v>6.3465292785941685</v>
      </c>
      <c r="M837" s="135">
        <f t="shared" si="484"/>
        <v>78.981149986191696</v>
      </c>
      <c r="N837" s="135">
        <f t="shared" si="484"/>
        <v>77.215480727191689</v>
      </c>
      <c r="O837" s="135">
        <f t="shared" si="484"/>
        <v>0</v>
      </c>
      <c r="P837" s="135">
        <f t="shared" si="484"/>
        <v>0</v>
      </c>
      <c r="Q837" s="135">
        <f t="shared" si="484"/>
        <v>0</v>
      </c>
      <c r="R837" s="135">
        <f t="shared" si="484"/>
        <v>0</v>
      </c>
      <c r="S837" s="135">
        <f t="shared" si="484"/>
        <v>0</v>
      </c>
      <c r="T837" s="135">
        <f t="shared" si="484"/>
        <v>0</v>
      </c>
      <c r="U837" s="135">
        <f t="shared" si="484"/>
        <v>0</v>
      </c>
      <c r="V837" s="135">
        <f t="shared" si="484"/>
        <v>0</v>
      </c>
      <c r="W837" s="135">
        <f t="shared" si="484"/>
        <v>0</v>
      </c>
      <c r="X837" s="135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 x14ac:dyDescent="0.2">
      <c r="A838" s="44">
        <f t="shared" si="457"/>
        <v>809</v>
      </c>
      <c r="B838" s="44"/>
      <c r="C838" s="136">
        <v>35301</v>
      </c>
      <c r="D838" s="44"/>
      <c r="E838" s="140" t="s">
        <v>329</v>
      </c>
      <c r="G838" s="43"/>
      <c r="H838" s="135"/>
      <c r="I838" s="42">
        <f>'DepExp. Class.'!G$46</f>
        <v>1595.6883670000004</v>
      </c>
      <c r="J838" s="135">
        <f t="shared" ref="J838:X838" si="485">+J46+J310+J574</f>
        <v>662.81989635313857</v>
      </c>
      <c r="K838" s="135">
        <f t="shared" si="485"/>
        <v>393.19884863935818</v>
      </c>
      <c r="L838" s="135">
        <f t="shared" si="485"/>
        <v>21.071505297470004</v>
      </c>
      <c r="M838" s="135">
        <f t="shared" si="485"/>
        <v>262.23021233787841</v>
      </c>
      <c r="N838" s="135">
        <f t="shared" si="485"/>
        <v>256.36790437215512</v>
      </c>
      <c r="O838" s="135">
        <f t="shared" si="485"/>
        <v>0</v>
      </c>
      <c r="P838" s="135">
        <f t="shared" si="485"/>
        <v>0</v>
      </c>
      <c r="Q838" s="135">
        <f t="shared" si="485"/>
        <v>0</v>
      </c>
      <c r="R838" s="135">
        <f t="shared" si="485"/>
        <v>0</v>
      </c>
      <c r="S838" s="135">
        <f t="shared" si="485"/>
        <v>0</v>
      </c>
      <c r="T838" s="135">
        <f t="shared" si="485"/>
        <v>0</v>
      </c>
      <c r="U838" s="135">
        <f t="shared" si="485"/>
        <v>0</v>
      </c>
      <c r="V838" s="135">
        <f t="shared" si="485"/>
        <v>0</v>
      </c>
      <c r="W838" s="135">
        <f t="shared" si="485"/>
        <v>0</v>
      </c>
      <c r="X838" s="135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 x14ac:dyDescent="0.2">
      <c r="A839" s="44">
        <f t="shared" si="457"/>
        <v>810</v>
      </c>
      <c r="B839" s="44"/>
      <c r="C839" s="136">
        <v>35302</v>
      </c>
      <c r="D839" s="44"/>
      <c r="E839" s="137" t="s">
        <v>330</v>
      </c>
      <c r="G839" s="43"/>
      <c r="H839" s="135"/>
      <c r="I839" s="42">
        <f>'DepExp. Class.'!G$47</f>
        <v>1904.8019899999999</v>
      </c>
      <c r="J839" s="135">
        <f t="shared" ref="J839:X839" si="486">+J47+J311+J575</f>
        <v>791.22006758670045</v>
      </c>
      <c r="K839" s="135">
        <f t="shared" si="486"/>
        <v>469.36855895118401</v>
      </c>
      <c r="L839" s="135">
        <f t="shared" si="486"/>
        <v>25.153436004786258</v>
      </c>
      <c r="M839" s="135">
        <f t="shared" si="486"/>
        <v>313.02893511619686</v>
      </c>
      <c r="N839" s="135">
        <f t="shared" si="486"/>
        <v>306.03099234113216</v>
      </c>
      <c r="O839" s="135">
        <f t="shared" si="486"/>
        <v>0</v>
      </c>
      <c r="P839" s="135">
        <f t="shared" si="486"/>
        <v>0</v>
      </c>
      <c r="Q839" s="135">
        <f t="shared" si="486"/>
        <v>0</v>
      </c>
      <c r="R839" s="135">
        <f t="shared" si="486"/>
        <v>0</v>
      </c>
      <c r="S839" s="135">
        <f t="shared" si="486"/>
        <v>0</v>
      </c>
      <c r="T839" s="135">
        <f t="shared" si="486"/>
        <v>0</v>
      </c>
      <c r="U839" s="135">
        <f t="shared" si="486"/>
        <v>0</v>
      </c>
      <c r="V839" s="135">
        <f t="shared" si="486"/>
        <v>0</v>
      </c>
      <c r="W839" s="135">
        <f t="shared" si="486"/>
        <v>0</v>
      </c>
      <c r="X839" s="135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 x14ac:dyDescent="0.2">
      <c r="A840" s="44">
        <f t="shared" si="457"/>
        <v>811</v>
      </c>
      <c r="B840" s="44"/>
      <c r="C840" s="136">
        <v>35400</v>
      </c>
      <c r="D840" s="44"/>
      <c r="E840" s="137" t="s">
        <v>116</v>
      </c>
      <c r="G840" s="43"/>
      <c r="H840" s="135"/>
      <c r="I840" s="42">
        <f>'DepExp. Class.'!G$48</f>
        <v>15698.582850000004</v>
      </c>
      <c r="J840" s="135">
        <f t="shared" ref="J840:X840" si="487">+J48+J312+J576</f>
        <v>6520.9055055598828</v>
      </c>
      <c r="K840" s="135">
        <f t="shared" si="487"/>
        <v>3868.339726944675</v>
      </c>
      <c r="L840" s="135">
        <f t="shared" si="487"/>
        <v>207.30411935537208</v>
      </c>
      <c r="M840" s="135">
        <f t="shared" si="487"/>
        <v>2579.8538106151877</v>
      </c>
      <c r="N840" s="135">
        <f t="shared" si="487"/>
        <v>2522.1796875248856</v>
      </c>
      <c r="O840" s="135">
        <f t="shared" si="487"/>
        <v>0</v>
      </c>
      <c r="P840" s="135">
        <f t="shared" si="487"/>
        <v>0</v>
      </c>
      <c r="Q840" s="135">
        <f t="shared" si="487"/>
        <v>0</v>
      </c>
      <c r="R840" s="135">
        <f t="shared" si="487"/>
        <v>0</v>
      </c>
      <c r="S840" s="135">
        <f t="shared" si="487"/>
        <v>0</v>
      </c>
      <c r="T840" s="135">
        <f t="shared" si="487"/>
        <v>0</v>
      </c>
      <c r="U840" s="135">
        <f t="shared" si="487"/>
        <v>0</v>
      </c>
      <c r="V840" s="135">
        <f t="shared" si="487"/>
        <v>0</v>
      </c>
      <c r="W840" s="135">
        <f t="shared" si="487"/>
        <v>0</v>
      </c>
      <c r="X840" s="135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 x14ac:dyDescent="0.2">
      <c r="A841" s="44">
        <f t="shared" si="457"/>
        <v>812</v>
      </c>
      <c r="B841" s="44"/>
      <c r="C841" s="136">
        <v>35500</v>
      </c>
      <c r="D841" s="44"/>
      <c r="E841" s="137" t="s">
        <v>344</v>
      </c>
      <c r="G841" s="43"/>
      <c r="H841" s="135"/>
      <c r="I841" s="42">
        <f>'DepExp. Class.'!G$49</f>
        <v>4560.5091460000003</v>
      </c>
      <c r="J841" s="135">
        <f t="shared" ref="J841:X841" si="488">+J49+J313+J577</f>
        <v>1894.352470057996</v>
      </c>
      <c r="K841" s="135">
        <f t="shared" si="488"/>
        <v>1123.7701436576697</v>
      </c>
      <c r="L841" s="135">
        <f t="shared" si="488"/>
        <v>60.222781977014549</v>
      </c>
      <c r="M841" s="135">
        <f t="shared" si="488"/>
        <v>749.45917163812737</v>
      </c>
      <c r="N841" s="135">
        <f t="shared" si="488"/>
        <v>732.70457866919241</v>
      </c>
      <c r="O841" s="135">
        <f t="shared" si="488"/>
        <v>0</v>
      </c>
      <c r="P841" s="135">
        <f t="shared" si="488"/>
        <v>0</v>
      </c>
      <c r="Q841" s="135">
        <f t="shared" si="488"/>
        <v>0</v>
      </c>
      <c r="R841" s="135">
        <f t="shared" si="488"/>
        <v>0</v>
      </c>
      <c r="S841" s="135">
        <f t="shared" si="488"/>
        <v>0</v>
      </c>
      <c r="T841" s="135">
        <f t="shared" si="488"/>
        <v>0</v>
      </c>
      <c r="U841" s="135">
        <f t="shared" si="488"/>
        <v>0</v>
      </c>
      <c r="V841" s="135">
        <f t="shared" si="488"/>
        <v>0</v>
      </c>
      <c r="W841" s="135">
        <f t="shared" si="488"/>
        <v>0</v>
      </c>
      <c r="X841" s="135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 x14ac:dyDescent="0.2">
      <c r="A842" s="44">
        <f t="shared" si="457"/>
        <v>813</v>
      </c>
      <c r="B842" s="44"/>
      <c r="C842" s="136">
        <v>35600</v>
      </c>
      <c r="D842" s="44"/>
      <c r="E842" s="137" t="s">
        <v>332</v>
      </c>
      <c r="G842" s="43"/>
      <c r="H842" s="135"/>
      <c r="I842" s="42">
        <f>'DepExp. Class.'!G$50</f>
        <v>8210.3363100000006</v>
      </c>
      <c r="J842" s="135">
        <f t="shared" ref="J842:X842" si="489">+J50+J314+J578</f>
        <v>3410.42422478136</v>
      </c>
      <c r="K842" s="135">
        <f t="shared" si="489"/>
        <v>2023.1361278288468</v>
      </c>
      <c r="L842" s="135">
        <f t="shared" si="489"/>
        <v>108.41975703278112</v>
      </c>
      <c r="M842" s="135">
        <f t="shared" si="489"/>
        <v>1349.2598419981418</v>
      </c>
      <c r="N842" s="135">
        <f t="shared" si="489"/>
        <v>1319.0963583588705</v>
      </c>
      <c r="O842" s="135">
        <f t="shared" si="489"/>
        <v>0</v>
      </c>
      <c r="P842" s="135">
        <f t="shared" si="489"/>
        <v>0</v>
      </c>
      <c r="Q842" s="135">
        <f t="shared" si="489"/>
        <v>0</v>
      </c>
      <c r="R842" s="135">
        <f t="shared" si="489"/>
        <v>0</v>
      </c>
      <c r="S842" s="135">
        <f t="shared" si="489"/>
        <v>0</v>
      </c>
      <c r="T842" s="135">
        <f t="shared" si="489"/>
        <v>0</v>
      </c>
      <c r="U842" s="135">
        <f t="shared" si="489"/>
        <v>0</v>
      </c>
      <c r="V842" s="135">
        <f t="shared" si="489"/>
        <v>0</v>
      </c>
      <c r="W842" s="135">
        <f t="shared" si="489"/>
        <v>0</v>
      </c>
      <c r="X842" s="135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 x14ac:dyDescent="0.2">
      <c r="A843" s="44">
        <f t="shared" si="457"/>
        <v>814</v>
      </c>
      <c r="B843" s="44"/>
      <c r="C843" s="44"/>
      <c r="D843" s="44"/>
      <c r="E843" s="44"/>
      <c r="G843" s="43"/>
      <c r="H843" s="135"/>
      <c r="I843" s="42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 x14ac:dyDescent="0.2">
      <c r="A844" s="44">
        <f t="shared" si="457"/>
        <v>815</v>
      </c>
      <c r="B844" s="44"/>
      <c r="C844" s="44"/>
      <c r="D844" s="44" t="s">
        <v>345</v>
      </c>
      <c r="E844" s="44"/>
      <c r="G844" s="43"/>
      <c r="H844" s="135"/>
      <c r="I844" s="42">
        <f>'DepExp. Class.'!G$52</f>
        <v>247570.86877450242</v>
      </c>
      <c r="J844" s="135">
        <f>+J52+J316+J580</f>
        <v>102836.4315832429</v>
      </c>
      <c r="K844" s="135">
        <f t="shared" ref="K844:X844" si="490">+K52+K316+K580</f>
        <v>61004.756675511911</v>
      </c>
      <c r="L844" s="135">
        <f t="shared" si="490"/>
        <v>3269.2416519203571</v>
      </c>
      <c r="M844" s="135">
        <f t="shared" si="490"/>
        <v>40684.987639200335</v>
      </c>
      <c r="N844" s="135">
        <f t="shared" si="490"/>
        <v>39775.451224626857</v>
      </c>
      <c r="O844" s="135">
        <f t="shared" si="490"/>
        <v>0</v>
      </c>
      <c r="P844" s="135">
        <f t="shared" si="490"/>
        <v>0</v>
      </c>
      <c r="Q844" s="135">
        <f t="shared" si="490"/>
        <v>0</v>
      </c>
      <c r="R844" s="135">
        <f t="shared" si="490"/>
        <v>0</v>
      </c>
      <c r="S844" s="135">
        <f t="shared" si="490"/>
        <v>0</v>
      </c>
      <c r="T844" s="135">
        <f t="shared" si="490"/>
        <v>0</v>
      </c>
      <c r="U844" s="135">
        <f t="shared" si="490"/>
        <v>0</v>
      </c>
      <c r="V844" s="135">
        <f t="shared" si="490"/>
        <v>0</v>
      </c>
      <c r="W844" s="135">
        <f t="shared" si="490"/>
        <v>0</v>
      </c>
      <c r="X844" s="135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 x14ac:dyDescent="0.2">
      <c r="A845" s="44">
        <f t="shared" si="457"/>
        <v>816</v>
      </c>
      <c r="B845" s="44"/>
      <c r="C845" s="44"/>
      <c r="D845" s="44"/>
      <c r="E845" s="44"/>
      <c r="G845" s="43"/>
      <c r="H845" s="135"/>
      <c r="I845" s="42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 x14ac:dyDescent="0.2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 x14ac:dyDescent="0.2">
      <c r="A847" s="44">
        <f t="shared" si="457"/>
        <v>818</v>
      </c>
      <c r="B847" s="44"/>
      <c r="C847" s="44"/>
      <c r="D847" s="44"/>
      <c r="E847" s="44"/>
      <c r="G847" s="43"/>
      <c r="H847" s="135"/>
      <c r="I847" s="42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 x14ac:dyDescent="0.2">
      <c r="A848" s="44">
        <f t="shared" si="457"/>
        <v>819</v>
      </c>
      <c r="B848" s="44"/>
      <c r="C848" s="136">
        <v>36510</v>
      </c>
      <c r="E848" s="44" t="s">
        <v>115</v>
      </c>
      <c r="G848" s="43"/>
      <c r="H848" s="135"/>
      <c r="I848" s="42">
        <f>'DepExp. Class.'!G$56</f>
        <v>0</v>
      </c>
      <c r="J848" s="135">
        <f t="shared" ref="J848:X848" si="491">+J56+J320+J584</f>
        <v>0</v>
      </c>
      <c r="K848" s="135">
        <f t="shared" si="491"/>
        <v>0</v>
      </c>
      <c r="L848" s="135">
        <f t="shared" si="491"/>
        <v>0</v>
      </c>
      <c r="M848" s="135">
        <f t="shared" si="491"/>
        <v>0</v>
      </c>
      <c r="N848" s="135">
        <f t="shared" si="491"/>
        <v>0</v>
      </c>
      <c r="O848" s="135">
        <f t="shared" si="491"/>
        <v>0</v>
      </c>
      <c r="P848" s="135">
        <f t="shared" si="491"/>
        <v>0</v>
      </c>
      <c r="Q848" s="135">
        <f t="shared" si="491"/>
        <v>0</v>
      </c>
      <c r="R848" s="135">
        <f t="shared" si="491"/>
        <v>0</v>
      </c>
      <c r="S848" s="135">
        <f t="shared" si="491"/>
        <v>0</v>
      </c>
      <c r="T848" s="135">
        <f t="shared" si="491"/>
        <v>0</v>
      </c>
      <c r="U848" s="135">
        <f t="shared" si="491"/>
        <v>0</v>
      </c>
      <c r="V848" s="135">
        <f t="shared" si="491"/>
        <v>0</v>
      </c>
      <c r="W848" s="135">
        <f t="shared" si="491"/>
        <v>0</v>
      </c>
      <c r="X848" s="135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 x14ac:dyDescent="0.2">
      <c r="A849" s="44">
        <f t="shared" si="457"/>
        <v>820</v>
      </c>
      <c r="B849" s="44"/>
      <c r="C849" s="136">
        <v>36520</v>
      </c>
      <c r="E849" s="44" t="s">
        <v>137</v>
      </c>
      <c r="G849" s="43"/>
      <c r="H849" s="135"/>
      <c r="I849" s="42">
        <f>'DepExp. Class.'!G$57</f>
        <v>9111.6059999999998</v>
      </c>
      <c r="J849" s="135">
        <f t="shared" ref="J849:X849" si="493">+J57+J321+J585</f>
        <v>4119.6711928226068</v>
      </c>
      <c r="K849" s="135">
        <f t="shared" si="493"/>
        <v>2355.7090409472157</v>
      </c>
      <c r="L849" s="135">
        <f t="shared" si="493"/>
        <v>123.904550480898</v>
      </c>
      <c r="M849" s="135">
        <f t="shared" si="493"/>
        <v>1319.7539182293092</v>
      </c>
      <c r="N849" s="135">
        <f t="shared" si="493"/>
        <v>1192.5672975199689</v>
      </c>
      <c r="O849" s="135">
        <f t="shared" si="493"/>
        <v>0</v>
      </c>
      <c r="P849" s="135">
        <f t="shared" si="493"/>
        <v>0</v>
      </c>
      <c r="Q849" s="135">
        <f t="shared" si="493"/>
        <v>0</v>
      </c>
      <c r="R849" s="135">
        <f t="shared" si="493"/>
        <v>0</v>
      </c>
      <c r="S849" s="135">
        <f t="shared" si="493"/>
        <v>0</v>
      </c>
      <c r="T849" s="135">
        <f t="shared" si="493"/>
        <v>0</v>
      </c>
      <c r="U849" s="135">
        <f t="shared" si="493"/>
        <v>0</v>
      </c>
      <c r="V849" s="135">
        <f t="shared" si="493"/>
        <v>0</v>
      </c>
      <c r="W849" s="135">
        <f t="shared" si="493"/>
        <v>0</v>
      </c>
      <c r="X849" s="135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 x14ac:dyDescent="0.2">
      <c r="A850" s="44">
        <f t="shared" si="457"/>
        <v>821</v>
      </c>
      <c r="B850" s="44"/>
      <c r="C850" s="136">
        <v>36602</v>
      </c>
      <c r="E850" s="137" t="s">
        <v>139</v>
      </c>
      <c r="G850" s="43"/>
      <c r="H850" s="135"/>
      <c r="I850" s="42">
        <f>'DepExp. Class.'!G$58</f>
        <v>607.62132799999995</v>
      </c>
      <c r="J850" s="135">
        <f t="shared" ref="J850:X850" si="494">+J58+J322+J586</f>
        <v>274.72654997441902</v>
      </c>
      <c r="K850" s="135">
        <f t="shared" si="494"/>
        <v>157.09404641091302</v>
      </c>
      <c r="L850" s="135">
        <f t="shared" si="494"/>
        <v>8.2627637222731405</v>
      </c>
      <c r="M850" s="135">
        <f t="shared" si="494"/>
        <v>88.009800734107273</v>
      </c>
      <c r="N850" s="135">
        <f t="shared" si="494"/>
        <v>79.528167158287417</v>
      </c>
      <c r="O850" s="135">
        <f t="shared" si="494"/>
        <v>0</v>
      </c>
      <c r="P850" s="135">
        <f t="shared" si="494"/>
        <v>0</v>
      </c>
      <c r="Q850" s="135">
        <f t="shared" si="494"/>
        <v>0</v>
      </c>
      <c r="R850" s="135">
        <f t="shared" si="494"/>
        <v>0</v>
      </c>
      <c r="S850" s="135">
        <f t="shared" si="494"/>
        <v>0</v>
      </c>
      <c r="T850" s="135">
        <f t="shared" si="494"/>
        <v>0</v>
      </c>
      <c r="U850" s="135">
        <f t="shared" si="494"/>
        <v>0</v>
      </c>
      <c r="V850" s="135">
        <f t="shared" si="494"/>
        <v>0</v>
      </c>
      <c r="W850" s="135">
        <f t="shared" si="494"/>
        <v>0</v>
      </c>
      <c r="X850" s="135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 x14ac:dyDescent="0.2">
      <c r="A851" s="44">
        <f t="shared" si="457"/>
        <v>822</v>
      </c>
      <c r="B851" s="44"/>
      <c r="C851" s="136">
        <v>36603</v>
      </c>
      <c r="E851" s="137" t="s">
        <v>270</v>
      </c>
      <c r="G851" s="43"/>
      <c r="H851" s="135"/>
      <c r="I851" s="42">
        <f>'DepExp. Class.'!G$59</f>
        <v>754.24599599999999</v>
      </c>
      <c r="J851" s="135">
        <f t="shared" ref="J851:X851" si="495">+J59+J323+J587</f>
        <v>341.02061722411997</v>
      </c>
      <c r="K851" s="135">
        <f t="shared" si="495"/>
        <v>195.00229837368269</v>
      </c>
      <c r="L851" s="135">
        <f t="shared" si="495"/>
        <v>10.256645325357264</v>
      </c>
      <c r="M851" s="135">
        <f t="shared" si="495"/>
        <v>109.24738279176776</v>
      </c>
      <c r="N851" s="135">
        <f t="shared" si="495"/>
        <v>98.719052285072166</v>
      </c>
      <c r="O851" s="135">
        <f t="shared" si="495"/>
        <v>0</v>
      </c>
      <c r="P851" s="135">
        <f t="shared" si="495"/>
        <v>0</v>
      </c>
      <c r="Q851" s="135">
        <f t="shared" si="495"/>
        <v>0</v>
      </c>
      <c r="R851" s="135">
        <f t="shared" si="495"/>
        <v>0</v>
      </c>
      <c r="S851" s="135">
        <f t="shared" si="495"/>
        <v>0</v>
      </c>
      <c r="T851" s="135">
        <f t="shared" si="495"/>
        <v>0</v>
      </c>
      <c r="U851" s="135">
        <f t="shared" si="495"/>
        <v>0</v>
      </c>
      <c r="V851" s="135">
        <f t="shared" si="495"/>
        <v>0</v>
      </c>
      <c r="W851" s="135">
        <f t="shared" si="495"/>
        <v>0</v>
      </c>
      <c r="X851" s="135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 x14ac:dyDescent="0.2">
      <c r="A852" s="44">
        <f t="shared" si="457"/>
        <v>823</v>
      </c>
      <c r="B852" s="44"/>
      <c r="C852" s="136">
        <v>36700</v>
      </c>
      <c r="E852" s="137" t="s">
        <v>271</v>
      </c>
      <c r="G852" s="43"/>
      <c r="H852" s="135"/>
      <c r="I852" s="42">
        <f>'DepExp. Class.'!G$60</f>
        <v>5362.0869119999988</v>
      </c>
      <c r="J852" s="135">
        <f t="shared" ref="J852:X852" si="496">+J60+J324+J588</f>
        <v>2424.3843494525031</v>
      </c>
      <c r="K852" s="135">
        <f t="shared" si="496"/>
        <v>1386.3106698142055</v>
      </c>
      <c r="L852" s="135">
        <f t="shared" si="496"/>
        <v>72.916560315587205</v>
      </c>
      <c r="M852" s="135">
        <f t="shared" si="496"/>
        <v>776.66167874226517</v>
      </c>
      <c r="N852" s="135">
        <f t="shared" si="496"/>
        <v>701.81365367543697</v>
      </c>
      <c r="O852" s="135">
        <f t="shared" si="496"/>
        <v>0</v>
      </c>
      <c r="P852" s="135">
        <f t="shared" si="496"/>
        <v>0</v>
      </c>
      <c r="Q852" s="135">
        <f t="shared" si="496"/>
        <v>0</v>
      </c>
      <c r="R852" s="135">
        <f t="shared" si="496"/>
        <v>0</v>
      </c>
      <c r="S852" s="135">
        <f t="shared" si="496"/>
        <v>0</v>
      </c>
      <c r="T852" s="135">
        <f t="shared" si="496"/>
        <v>0</v>
      </c>
      <c r="U852" s="135">
        <f t="shared" si="496"/>
        <v>0</v>
      </c>
      <c r="V852" s="135">
        <f t="shared" si="496"/>
        <v>0</v>
      </c>
      <c r="W852" s="135">
        <f t="shared" si="496"/>
        <v>0</v>
      </c>
      <c r="X852" s="135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 x14ac:dyDescent="0.2">
      <c r="A853" s="44">
        <f t="shared" si="457"/>
        <v>824</v>
      </c>
      <c r="B853" s="44"/>
      <c r="C853" s="136">
        <v>36701</v>
      </c>
      <c r="E853" s="137" t="s">
        <v>272</v>
      </c>
      <c r="G853" s="43"/>
      <c r="H853" s="135"/>
      <c r="I853" s="42">
        <f>'DepExp. Class.'!G$61</f>
        <v>381166.59547307726</v>
      </c>
      <c r="J853" s="135">
        <f t="shared" ref="J853:X853" si="497">+J61+J325+J589</f>
        <v>172338.55843159856</v>
      </c>
      <c r="K853" s="135">
        <f t="shared" si="497"/>
        <v>98546.578403741136</v>
      </c>
      <c r="L853" s="135">
        <f t="shared" si="497"/>
        <v>5183.3096899082257</v>
      </c>
      <c r="M853" s="135">
        <f t="shared" si="497"/>
        <v>55209.378881584635</v>
      </c>
      <c r="N853" s="135">
        <f t="shared" si="497"/>
        <v>49888.77006624463</v>
      </c>
      <c r="O853" s="135">
        <f t="shared" si="497"/>
        <v>0</v>
      </c>
      <c r="P853" s="135">
        <f t="shared" si="497"/>
        <v>0</v>
      </c>
      <c r="Q853" s="135">
        <f t="shared" si="497"/>
        <v>0</v>
      </c>
      <c r="R853" s="135">
        <f t="shared" si="497"/>
        <v>0</v>
      </c>
      <c r="S853" s="135">
        <f t="shared" si="497"/>
        <v>0</v>
      </c>
      <c r="T853" s="135">
        <f t="shared" si="497"/>
        <v>0</v>
      </c>
      <c r="U853" s="135">
        <f t="shared" si="497"/>
        <v>0</v>
      </c>
      <c r="V853" s="135">
        <f t="shared" si="497"/>
        <v>0</v>
      </c>
      <c r="W853" s="135">
        <f t="shared" si="497"/>
        <v>0</v>
      </c>
      <c r="X853" s="135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 x14ac:dyDescent="0.2">
      <c r="A854" s="44">
        <f t="shared" si="457"/>
        <v>825</v>
      </c>
      <c r="B854" s="44"/>
      <c r="C854" s="136">
        <v>36900</v>
      </c>
      <c r="E854" s="137" t="s">
        <v>273</v>
      </c>
      <c r="G854" s="43"/>
      <c r="H854" s="135"/>
      <c r="I854" s="42">
        <f>'DepExp. Class.'!G$62</f>
        <v>11264.586256000001</v>
      </c>
      <c r="J854" s="135">
        <f t="shared" ref="J854:X854" si="498">+J62+J326+J590</f>
        <v>5093.1077899887969</v>
      </c>
      <c r="K854" s="135">
        <f t="shared" si="498"/>
        <v>2912.3392391845027</v>
      </c>
      <c r="L854" s="135">
        <f t="shared" si="498"/>
        <v>153.18194140560752</v>
      </c>
      <c r="M854" s="135">
        <f t="shared" si="498"/>
        <v>1631.5984085119601</v>
      </c>
      <c r="N854" s="135">
        <f t="shared" si="498"/>
        <v>1474.3588769091316</v>
      </c>
      <c r="O854" s="135">
        <f t="shared" si="498"/>
        <v>0</v>
      </c>
      <c r="P854" s="135">
        <f t="shared" si="498"/>
        <v>0</v>
      </c>
      <c r="Q854" s="135">
        <f t="shared" si="498"/>
        <v>0</v>
      </c>
      <c r="R854" s="135">
        <f t="shared" si="498"/>
        <v>0</v>
      </c>
      <c r="S854" s="135">
        <f t="shared" si="498"/>
        <v>0</v>
      </c>
      <c r="T854" s="135">
        <f t="shared" si="498"/>
        <v>0</v>
      </c>
      <c r="U854" s="135">
        <f t="shared" si="498"/>
        <v>0</v>
      </c>
      <c r="V854" s="135">
        <f t="shared" si="498"/>
        <v>0</v>
      </c>
      <c r="W854" s="135">
        <f t="shared" si="498"/>
        <v>0</v>
      </c>
      <c r="X854" s="135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 x14ac:dyDescent="0.2">
      <c r="A855" s="44">
        <f t="shared" si="457"/>
        <v>826</v>
      </c>
      <c r="B855" s="44"/>
      <c r="C855" s="136">
        <v>36901</v>
      </c>
      <c r="E855" s="137" t="s">
        <v>273</v>
      </c>
      <c r="G855" s="43"/>
      <c r="H855" s="135"/>
      <c r="I855" s="42">
        <f>'DepExp. Class.'!G$63</f>
        <v>34951.161014000005</v>
      </c>
      <c r="J855" s="135">
        <f t="shared" ref="J855:X855" si="499">+J63+J327+J591</f>
        <v>15802.624826521294</v>
      </c>
      <c r="K855" s="135">
        <f t="shared" si="499"/>
        <v>9036.2517861595061</v>
      </c>
      <c r="L855" s="135">
        <f t="shared" si="499"/>
        <v>475.28480645729826</v>
      </c>
      <c r="M855" s="135">
        <f t="shared" si="499"/>
        <v>5062.4370385297589</v>
      </c>
      <c r="N855" s="135">
        <f t="shared" si="499"/>
        <v>4574.5625563321419</v>
      </c>
      <c r="O855" s="135">
        <f t="shared" si="499"/>
        <v>0</v>
      </c>
      <c r="P855" s="135">
        <f t="shared" si="499"/>
        <v>0</v>
      </c>
      <c r="Q855" s="135">
        <f t="shared" si="499"/>
        <v>0</v>
      </c>
      <c r="R855" s="135">
        <f t="shared" si="499"/>
        <v>0</v>
      </c>
      <c r="S855" s="135">
        <f t="shared" si="499"/>
        <v>0</v>
      </c>
      <c r="T855" s="135">
        <f t="shared" si="499"/>
        <v>0</v>
      </c>
      <c r="U855" s="135">
        <f t="shared" si="499"/>
        <v>0</v>
      </c>
      <c r="V855" s="135">
        <f t="shared" si="499"/>
        <v>0</v>
      </c>
      <c r="W855" s="135">
        <f t="shared" si="499"/>
        <v>0</v>
      </c>
      <c r="X855" s="135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 x14ac:dyDescent="0.2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1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 x14ac:dyDescent="0.2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5"/>
      <c r="I857" s="42">
        <f>'DepExp. Class.'!G$65</f>
        <v>443217.90297907725</v>
      </c>
      <c r="J857" s="135">
        <f>+J65+J329+J593</f>
        <v>200394.0937575823</v>
      </c>
      <c r="K857" s="135">
        <f t="shared" ref="K857:X857" si="500">+K65+K329+K593</f>
        <v>114589.28548463117</v>
      </c>
      <c r="L857" s="135">
        <f t="shared" si="500"/>
        <v>6027.116957615247</v>
      </c>
      <c r="M857" s="135">
        <f t="shared" si="500"/>
        <v>64197.087109123808</v>
      </c>
      <c r="N857" s="135">
        <f t="shared" si="500"/>
        <v>58010.319670124671</v>
      </c>
      <c r="O857" s="135">
        <f t="shared" si="500"/>
        <v>0</v>
      </c>
      <c r="P857" s="135">
        <f t="shared" si="500"/>
        <v>0</v>
      </c>
      <c r="Q857" s="135">
        <f t="shared" si="500"/>
        <v>0</v>
      </c>
      <c r="R857" s="135">
        <f t="shared" si="500"/>
        <v>0</v>
      </c>
      <c r="S857" s="135">
        <f t="shared" si="500"/>
        <v>0</v>
      </c>
      <c r="T857" s="135">
        <f t="shared" si="500"/>
        <v>0</v>
      </c>
      <c r="U857" s="135">
        <f t="shared" si="500"/>
        <v>0</v>
      </c>
      <c r="V857" s="135">
        <f t="shared" si="500"/>
        <v>0</v>
      </c>
      <c r="W857" s="135">
        <f t="shared" si="500"/>
        <v>0</v>
      </c>
      <c r="X857" s="135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 x14ac:dyDescent="0.2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 x14ac:dyDescent="0.2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 x14ac:dyDescent="0.2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 x14ac:dyDescent="0.2">
      <c r="A861" s="44">
        <f t="shared" si="457"/>
        <v>832</v>
      </c>
      <c r="B861" s="44"/>
      <c r="C861" s="136">
        <v>37400</v>
      </c>
      <c r="E861" s="137" t="s">
        <v>115</v>
      </c>
      <c r="G861" s="43"/>
      <c r="H861" s="135"/>
      <c r="I861" s="42">
        <f>'DepExp. Class.'!G$69</f>
        <v>0</v>
      </c>
      <c r="J861" s="135">
        <f t="shared" ref="J861:X861" si="501">+J69+J333+J597</f>
        <v>0</v>
      </c>
      <c r="K861" s="135">
        <f t="shared" si="501"/>
        <v>0</v>
      </c>
      <c r="L861" s="135">
        <f t="shared" si="501"/>
        <v>0</v>
      </c>
      <c r="M861" s="135">
        <f t="shared" si="501"/>
        <v>0</v>
      </c>
      <c r="N861" s="135">
        <f t="shared" si="501"/>
        <v>0</v>
      </c>
      <c r="O861" s="135">
        <f t="shared" si="501"/>
        <v>0</v>
      </c>
      <c r="P861" s="135">
        <f t="shared" si="501"/>
        <v>0</v>
      </c>
      <c r="Q861" s="135">
        <f t="shared" si="501"/>
        <v>0</v>
      </c>
      <c r="R861" s="135">
        <f t="shared" si="501"/>
        <v>0</v>
      </c>
      <c r="S861" s="135">
        <f t="shared" si="501"/>
        <v>0</v>
      </c>
      <c r="T861" s="135">
        <f t="shared" si="501"/>
        <v>0</v>
      </c>
      <c r="U861" s="135">
        <f t="shared" si="501"/>
        <v>0</v>
      </c>
      <c r="V861" s="135">
        <f t="shared" si="501"/>
        <v>0</v>
      </c>
      <c r="W861" s="135">
        <f t="shared" si="501"/>
        <v>0</v>
      </c>
      <c r="X861" s="135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 x14ac:dyDescent="0.2">
      <c r="A862" s="44">
        <f t="shared" si="457"/>
        <v>833</v>
      </c>
      <c r="B862" s="44"/>
      <c r="C862" s="136">
        <v>37401</v>
      </c>
      <c r="E862" s="137" t="s">
        <v>274</v>
      </c>
      <c r="G862" s="43"/>
      <c r="H862" s="135"/>
      <c r="I862" s="42">
        <f>'DepExp. Class.'!G$70</f>
        <v>0</v>
      </c>
      <c r="J862" s="135">
        <f t="shared" ref="J862:X862" si="503">+J70+J334+J598</f>
        <v>0</v>
      </c>
      <c r="K862" s="135">
        <f t="shared" si="503"/>
        <v>0</v>
      </c>
      <c r="L862" s="135">
        <f t="shared" si="503"/>
        <v>0</v>
      </c>
      <c r="M862" s="135">
        <f t="shared" si="503"/>
        <v>0</v>
      </c>
      <c r="N862" s="135">
        <f t="shared" si="503"/>
        <v>0</v>
      </c>
      <c r="O862" s="135">
        <f t="shared" si="503"/>
        <v>0</v>
      </c>
      <c r="P862" s="135">
        <f t="shared" si="503"/>
        <v>0</v>
      </c>
      <c r="Q862" s="135">
        <f t="shared" si="503"/>
        <v>0</v>
      </c>
      <c r="R862" s="135">
        <f t="shared" si="503"/>
        <v>0</v>
      </c>
      <c r="S862" s="135">
        <f t="shared" si="503"/>
        <v>0</v>
      </c>
      <c r="T862" s="135">
        <f t="shared" si="503"/>
        <v>0</v>
      </c>
      <c r="U862" s="135">
        <f t="shared" si="503"/>
        <v>0</v>
      </c>
      <c r="V862" s="135">
        <f t="shared" si="503"/>
        <v>0</v>
      </c>
      <c r="W862" s="135">
        <f t="shared" si="503"/>
        <v>0</v>
      </c>
      <c r="X862" s="135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 x14ac:dyDescent="0.2">
      <c r="A863" s="44">
        <f t="shared" si="457"/>
        <v>834</v>
      </c>
      <c r="B863" s="44"/>
      <c r="C863" s="136">
        <v>37402</v>
      </c>
      <c r="E863" s="137" t="s">
        <v>275</v>
      </c>
      <c r="G863" s="43"/>
      <c r="H863" s="135"/>
      <c r="I863" s="42">
        <f>'DepExp. Class.'!G$71</f>
        <v>49907.826002742251</v>
      </c>
      <c r="J863" s="135">
        <f t="shared" ref="J863:X863" si="504">+J71+J335+J599</f>
        <v>22565.04869502701</v>
      </c>
      <c r="K863" s="135">
        <f t="shared" si="504"/>
        <v>12903.138802169504</v>
      </c>
      <c r="L863" s="135">
        <f t="shared" si="504"/>
        <v>678.67363298507985</v>
      </c>
      <c r="M863" s="135">
        <f t="shared" si="504"/>
        <v>7228.8078432524071</v>
      </c>
      <c r="N863" s="135">
        <f t="shared" si="504"/>
        <v>6532.1570293082423</v>
      </c>
      <c r="O863" s="135">
        <f t="shared" si="504"/>
        <v>0</v>
      </c>
      <c r="P863" s="135">
        <f t="shared" si="504"/>
        <v>0</v>
      </c>
      <c r="Q863" s="135">
        <f t="shared" si="504"/>
        <v>0</v>
      </c>
      <c r="R863" s="135">
        <f t="shared" si="504"/>
        <v>0</v>
      </c>
      <c r="S863" s="135">
        <f t="shared" si="504"/>
        <v>0</v>
      </c>
      <c r="T863" s="135">
        <f t="shared" si="504"/>
        <v>0</v>
      </c>
      <c r="U863" s="135">
        <f t="shared" si="504"/>
        <v>0</v>
      </c>
      <c r="V863" s="135">
        <f t="shared" si="504"/>
        <v>0</v>
      </c>
      <c r="W863" s="135">
        <f t="shared" si="504"/>
        <v>0</v>
      </c>
      <c r="X863" s="135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 x14ac:dyDescent="0.2">
      <c r="A864" s="44">
        <f t="shared" si="457"/>
        <v>835</v>
      </c>
      <c r="B864" s="44"/>
      <c r="C864" s="136">
        <v>37403</v>
      </c>
      <c r="E864" s="137" t="s">
        <v>276</v>
      </c>
      <c r="G864" s="43"/>
      <c r="H864" s="135"/>
      <c r="I864" s="42">
        <f>'DepExp. Class.'!G$72</f>
        <v>0</v>
      </c>
      <c r="J864" s="135">
        <f t="shared" ref="J864:X864" si="505">+J72+J336+J600</f>
        <v>0</v>
      </c>
      <c r="K864" s="135">
        <f t="shared" si="505"/>
        <v>0</v>
      </c>
      <c r="L864" s="135">
        <f t="shared" si="505"/>
        <v>0</v>
      </c>
      <c r="M864" s="135">
        <f t="shared" si="505"/>
        <v>0</v>
      </c>
      <c r="N864" s="135">
        <f t="shared" si="505"/>
        <v>0</v>
      </c>
      <c r="O864" s="135">
        <f t="shared" si="505"/>
        <v>0</v>
      </c>
      <c r="P864" s="135">
        <f t="shared" si="505"/>
        <v>0</v>
      </c>
      <c r="Q864" s="135">
        <f t="shared" si="505"/>
        <v>0</v>
      </c>
      <c r="R864" s="135">
        <f t="shared" si="505"/>
        <v>0</v>
      </c>
      <c r="S864" s="135">
        <f t="shared" si="505"/>
        <v>0</v>
      </c>
      <c r="T864" s="135">
        <f t="shared" si="505"/>
        <v>0</v>
      </c>
      <c r="U864" s="135">
        <f t="shared" si="505"/>
        <v>0</v>
      </c>
      <c r="V864" s="135">
        <f t="shared" si="505"/>
        <v>0</v>
      </c>
      <c r="W864" s="135">
        <f t="shared" si="505"/>
        <v>0</v>
      </c>
      <c r="X864" s="135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 x14ac:dyDescent="0.2">
      <c r="A865" s="44">
        <f t="shared" si="457"/>
        <v>836</v>
      </c>
      <c r="B865" s="44"/>
      <c r="C865" s="136">
        <v>37500</v>
      </c>
      <c r="E865" s="137" t="s">
        <v>139</v>
      </c>
      <c r="G865" s="43"/>
      <c r="H865" s="135"/>
      <c r="I865" s="42">
        <f>'DepExp. Class.'!G$73</f>
        <v>6017.3989659999979</v>
      </c>
      <c r="J865" s="135">
        <f t="shared" ref="J865:X865" si="506">+J73+J337+J601</f>
        <v>2720.6735207767688</v>
      </c>
      <c r="K865" s="135">
        <f t="shared" si="506"/>
        <v>1555.7346473489549</v>
      </c>
      <c r="L865" s="135">
        <f t="shared" si="506"/>
        <v>81.827848344896623</v>
      </c>
      <c r="M865" s="135">
        <f t="shared" si="506"/>
        <v>871.57915552181373</v>
      </c>
      <c r="N865" s="135">
        <f t="shared" si="506"/>
        <v>787.58379400756269</v>
      </c>
      <c r="O865" s="135">
        <f t="shared" si="506"/>
        <v>0</v>
      </c>
      <c r="P865" s="135">
        <f t="shared" si="506"/>
        <v>0</v>
      </c>
      <c r="Q865" s="135">
        <f t="shared" si="506"/>
        <v>0</v>
      </c>
      <c r="R865" s="135">
        <f t="shared" si="506"/>
        <v>0</v>
      </c>
      <c r="S865" s="135">
        <f t="shared" si="506"/>
        <v>0</v>
      </c>
      <c r="T865" s="135">
        <f t="shared" si="506"/>
        <v>0</v>
      </c>
      <c r="U865" s="135">
        <f t="shared" si="506"/>
        <v>0</v>
      </c>
      <c r="V865" s="135">
        <f t="shared" si="506"/>
        <v>0</v>
      </c>
      <c r="W865" s="135">
        <f t="shared" si="506"/>
        <v>0</v>
      </c>
      <c r="X865" s="135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 x14ac:dyDescent="0.2">
      <c r="A866" s="44">
        <f t="shared" si="457"/>
        <v>837</v>
      </c>
      <c r="B866" s="44"/>
      <c r="C866" s="136">
        <v>37501</v>
      </c>
      <c r="E866" s="137" t="s">
        <v>277</v>
      </c>
      <c r="G866" s="43"/>
      <c r="H866" s="135"/>
      <c r="I866" s="42">
        <f>'DepExp. Class.'!G$74</f>
        <v>1786.7445269999996</v>
      </c>
      <c r="J866" s="135">
        <f t="shared" ref="J866:X866" si="507">+J74+J338+J602</f>
        <v>807.84879820476783</v>
      </c>
      <c r="K866" s="135">
        <f t="shared" si="507"/>
        <v>461.94383691709845</v>
      </c>
      <c r="L866" s="135">
        <f t="shared" si="507"/>
        <v>24.297119239148365</v>
      </c>
      <c r="M866" s="135">
        <f t="shared" si="507"/>
        <v>258.79774546693784</v>
      </c>
      <c r="N866" s="135">
        <f t="shared" si="507"/>
        <v>233.8570271720468</v>
      </c>
      <c r="O866" s="135">
        <f t="shared" si="507"/>
        <v>0</v>
      </c>
      <c r="P866" s="135">
        <f t="shared" si="507"/>
        <v>0</v>
      </c>
      <c r="Q866" s="135">
        <f t="shared" si="507"/>
        <v>0</v>
      </c>
      <c r="R866" s="135">
        <f t="shared" si="507"/>
        <v>0</v>
      </c>
      <c r="S866" s="135">
        <f t="shared" si="507"/>
        <v>0</v>
      </c>
      <c r="T866" s="135">
        <f t="shared" si="507"/>
        <v>0</v>
      </c>
      <c r="U866" s="135">
        <f t="shared" si="507"/>
        <v>0</v>
      </c>
      <c r="V866" s="135">
        <f t="shared" si="507"/>
        <v>0</v>
      </c>
      <c r="W866" s="135">
        <f t="shared" si="507"/>
        <v>0</v>
      </c>
      <c r="X866" s="135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 x14ac:dyDescent="0.2">
      <c r="A867" s="44">
        <f t="shared" si="457"/>
        <v>838</v>
      </c>
      <c r="B867" s="44"/>
      <c r="C867" s="136">
        <v>37502</v>
      </c>
      <c r="E867" s="137" t="s">
        <v>275</v>
      </c>
      <c r="G867" s="43"/>
      <c r="H867" s="135"/>
      <c r="I867" s="42">
        <f>'DepExp. Class.'!G$75</f>
        <v>828.12900099999979</v>
      </c>
      <c r="J867" s="135">
        <f t="shared" ref="J867:X867" si="508">+J75+J339+J603</f>
        <v>374.42567088180311</v>
      </c>
      <c r="K867" s="135">
        <f t="shared" si="508"/>
        <v>214.10396528628272</v>
      </c>
      <c r="L867" s="135">
        <f t="shared" si="508"/>
        <v>11.261346420060317</v>
      </c>
      <c r="M867" s="135">
        <f t="shared" si="508"/>
        <v>119.94883161860525</v>
      </c>
      <c r="N867" s="135">
        <f t="shared" si="508"/>
        <v>108.38918679324823</v>
      </c>
      <c r="O867" s="135">
        <f t="shared" si="508"/>
        <v>0</v>
      </c>
      <c r="P867" s="135">
        <f t="shared" si="508"/>
        <v>0</v>
      </c>
      <c r="Q867" s="135">
        <f t="shared" si="508"/>
        <v>0</v>
      </c>
      <c r="R867" s="135">
        <f t="shared" si="508"/>
        <v>0</v>
      </c>
      <c r="S867" s="135">
        <f t="shared" si="508"/>
        <v>0</v>
      </c>
      <c r="T867" s="135">
        <f t="shared" si="508"/>
        <v>0</v>
      </c>
      <c r="U867" s="135">
        <f t="shared" si="508"/>
        <v>0</v>
      </c>
      <c r="V867" s="135">
        <f t="shared" si="508"/>
        <v>0</v>
      </c>
      <c r="W867" s="135">
        <f t="shared" si="508"/>
        <v>0</v>
      </c>
      <c r="X867" s="135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 x14ac:dyDescent="0.2">
      <c r="A868" s="44">
        <f t="shared" si="457"/>
        <v>839</v>
      </c>
      <c r="B868" s="44"/>
      <c r="C868" s="136">
        <v>37503</v>
      </c>
      <c r="E868" s="137" t="s">
        <v>278</v>
      </c>
      <c r="G868" s="43"/>
      <c r="H868" s="135"/>
      <c r="I868" s="42">
        <f>'DepExp. Class.'!G$76</f>
        <v>71.690931999999989</v>
      </c>
      <c r="J868" s="135">
        <f t="shared" ref="J868:X868" si="509">+J76+J340+J604</f>
        <v>32.413941883242572</v>
      </c>
      <c r="K868" s="135">
        <f t="shared" si="509"/>
        <v>18.534929700245165</v>
      </c>
      <c r="L868" s="135">
        <f t="shared" si="509"/>
        <v>0.97489209948461608</v>
      </c>
      <c r="M868" s="135">
        <f t="shared" si="509"/>
        <v>10.383942019498095</v>
      </c>
      <c r="N868" s="135">
        <f t="shared" si="509"/>
        <v>9.3832262975295286</v>
      </c>
      <c r="O868" s="135">
        <f t="shared" si="509"/>
        <v>0</v>
      </c>
      <c r="P868" s="135">
        <f t="shared" si="509"/>
        <v>0</v>
      </c>
      <c r="Q868" s="135">
        <f t="shared" si="509"/>
        <v>0</v>
      </c>
      <c r="R868" s="135">
        <f t="shared" si="509"/>
        <v>0</v>
      </c>
      <c r="S868" s="135">
        <f t="shared" si="509"/>
        <v>0</v>
      </c>
      <c r="T868" s="135">
        <f t="shared" si="509"/>
        <v>0</v>
      </c>
      <c r="U868" s="135">
        <f t="shared" si="509"/>
        <v>0</v>
      </c>
      <c r="V868" s="135">
        <f t="shared" si="509"/>
        <v>0</v>
      </c>
      <c r="W868" s="135">
        <f t="shared" si="509"/>
        <v>0</v>
      </c>
      <c r="X868" s="135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 x14ac:dyDescent="0.2">
      <c r="A869" s="44">
        <f t="shared" ref="A869:A932" si="510">A868+1</f>
        <v>840</v>
      </c>
      <c r="B869" s="44"/>
      <c r="C869" s="136">
        <v>37600</v>
      </c>
      <c r="E869" s="137" t="s">
        <v>271</v>
      </c>
      <c r="G869" s="43"/>
      <c r="H869" s="135"/>
      <c r="I869" s="42">
        <f>'DepExp. Class.'!G$77</f>
        <v>873542.18538209004</v>
      </c>
      <c r="J869" s="135">
        <f t="shared" ref="J869:X869" si="511">+J77+J341+J605</f>
        <v>394958.53714854456</v>
      </c>
      <c r="K869" s="135">
        <f t="shared" si="511"/>
        <v>225845.06219357799</v>
      </c>
      <c r="L869" s="135">
        <f t="shared" si="511"/>
        <v>11878.899483347846</v>
      </c>
      <c r="M869" s="135">
        <f t="shared" si="511"/>
        <v>126526.62131095298</v>
      </c>
      <c r="N869" s="135">
        <f t="shared" si="511"/>
        <v>114333.06524566654</v>
      </c>
      <c r="O869" s="135">
        <f t="shared" si="511"/>
        <v>0</v>
      </c>
      <c r="P869" s="135">
        <f t="shared" si="511"/>
        <v>0</v>
      </c>
      <c r="Q869" s="135">
        <f t="shared" si="511"/>
        <v>0</v>
      </c>
      <c r="R869" s="135">
        <f t="shared" si="511"/>
        <v>0</v>
      </c>
      <c r="S869" s="135">
        <f t="shared" si="511"/>
        <v>0</v>
      </c>
      <c r="T869" s="135">
        <f t="shared" si="511"/>
        <v>0</v>
      </c>
      <c r="U869" s="135">
        <f t="shared" si="511"/>
        <v>0</v>
      </c>
      <c r="V869" s="135">
        <f t="shared" si="511"/>
        <v>0</v>
      </c>
      <c r="W869" s="135">
        <f t="shared" si="511"/>
        <v>0</v>
      </c>
      <c r="X869" s="135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 x14ac:dyDescent="0.2">
      <c r="A870" s="44">
        <f t="shared" si="510"/>
        <v>841</v>
      </c>
      <c r="B870" s="44"/>
      <c r="C870" s="136">
        <v>37601</v>
      </c>
      <c r="E870" s="137" t="s">
        <v>272</v>
      </c>
      <c r="G870" s="43"/>
      <c r="H870" s="135"/>
      <c r="I870" s="42">
        <f>'DepExp. Class.'!G$78</f>
        <v>4454842.4768153885</v>
      </c>
      <c r="J870" s="135">
        <f t="shared" ref="J870:X870" si="512">+J78+J342+J606</f>
        <v>2014187.8632920329</v>
      </c>
      <c r="K870" s="135">
        <f t="shared" si="512"/>
        <v>1151752.2485750259</v>
      </c>
      <c r="L870" s="135">
        <f t="shared" si="512"/>
        <v>60579.359396468746</v>
      </c>
      <c r="M870" s="135">
        <f t="shared" si="512"/>
        <v>645253.51665463473</v>
      </c>
      <c r="N870" s="135">
        <f t="shared" si="512"/>
        <v>583069.48889722547</v>
      </c>
      <c r="O870" s="135">
        <f t="shared" si="512"/>
        <v>0</v>
      </c>
      <c r="P870" s="135">
        <f t="shared" si="512"/>
        <v>0</v>
      </c>
      <c r="Q870" s="135">
        <f t="shared" si="512"/>
        <v>0</v>
      </c>
      <c r="R870" s="135">
        <f t="shared" si="512"/>
        <v>0</v>
      </c>
      <c r="S870" s="135">
        <f t="shared" si="512"/>
        <v>0</v>
      </c>
      <c r="T870" s="135">
        <f t="shared" si="512"/>
        <v>0</v>
      </c>
      <c r="U870" s="135">
        <f t="shared" si="512"/>
        <v>0</v>
      </c>
      <c r="V870" s="135">
        <f t="shared" si="512"/>
        <v>0</v>
      </c>
      <c r="W870" s="135">
        <f t="shared" si="512"/>
        <v>0</v>
      </c>
      <c r="X870" s="135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 x14ac:dyDescent="0.2">
      <c r="A871" s="44">
        <f t="shared" si="510"/>
        <v>842</v>
      </c>
      <c r="B871" s="44"/>
      <c r="C871" s="136">
        <v>37602</v>
      </c>
      <c r="E871" s="137" t="s">
        <v>279</v>
      </c>
      <c r="G871" s="43"/>
      <c r="H871" s="135"/>
      <c r="I871" s="42">
        <f>'DepExp. Class.'!G$79</f>
        <v>3376200.6444386542</v>
      </c>
      <c r="J871" s="135">
        <f t="shared" ref="J871:X871" si="513">+J79+J343+J607</f>
        <v>1526496.7049807732</v>
      </c>
      <c r="K871" s="135">
        <f t="shared" si="513"/>
        <v>872880.84912319016</v>
      </c>
      <c r="L871" s="135">
        <f t="shared" si="513"/>
        <v>45911.403893286166</v>
      </c>
      <c r="M871" s="135">
        <f t="shared" si="513"/>
        <v>489019.61182542716</v>
      </c>
      <c r="N871" s="135">
        <f t="shared" si="513"/>
        <v>441892.07461597695</v>
      </c>
      <c r="O871" s="135">
        <f t="shared" si="513"/>
        <v>0</v>
      </c>
      <c r="P871" s="135">
        <f t="shared" si="513"/>
        <v>0</v>
      </c>
      <c r="Q871" s="135">
        <f t="shared" si="513"/>
        <v>0</v>
      </c>
      <c r="R871" s="135">
        <f t="shared" si="513"/>
        <v>0</v>
      </c>
      <c r="S871" s="135">
        <f t="shared" si="513"/>
        <v>0</v>
      </c>
      <c r="T871" s="135">
        <f t="shared" si="513"/>
        <v>0</v>
      </c>
      <c r="U871" s="135">
        <f t="shared" si="513"/>
        <v>0</v>
      </c>
      <c r="V871" s="135">
        <f t="shared" si="513"/>
        <v>0</v>
      </c>
      <c r="W871" s="135">
        <f t="shared" si="513"/>
        <v>0</v>
      </c>
      <c r="X871" s="135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 x14ac:dyDescent="0.2">
      <c r="A872" s="44">
        <f t="shared" si="510"/>
        <v>843</v>
      </c>
      <c r="B872" s="44"/>
      <c r="C872" s="136">
        <v>37800</v>
      </c>
      <c r="E872" s="137" t="s">
        <v>280</v>
      </c>
      <c r="G872" s="43"/>
      <c r="H872" s="135"/>
      <c r="I872" s="42">
        <f>'DepExp. Class.'!G$80</f>
        <v>925640.34282668494</v>
      </c>
      <c r="J872" s="135">
        <f t="shared" ref="J872:X872" si="514">+J80+J344+J608</f>
        <v>418513.91019953403</v>
      </c>
      <c r="K872" s="135">
        <f t="shared" si="514"/>
        <v>239314.48794672443</v>
      </c>
      <c r="L872" s="135">
        <f t="shared" si="514"/>
        <v>12587.358428900976</v>
      </c>
      <c r="M872" s="135">
        <f t="shared" si="514"/>
        <v>134072.6837087379</v>
      </c>
      <c r="N872" s="135">
        <f t="shared" si="514"/>
        <v>121151.90254278743</v>
      </c>
      <c r="O872" s="135">
        <f t="shared" si="514"/>
        <v>0</v>
      </c>
      <c r="P872" s="135">
        <f t="shared" si="514"/>
        <v>0</v>
      </c>
      <c r="Q872" s="135">
        <f t="shared" si="514"/>
        <v>0</v>
      </c>
      <c r="R872" s="135">
        <f t="shared" si="514"/>
        <v>0</v>
      </c>
      <c r="S872" s="135">
        <f t="shared" si="514"/>
        <v>0</v>
      </c>
      <c r="T872" s="135">
        <f t="shared" si="514"/>
        <v>0</v>
      </c>
      <c r="U872" s="135">
        <f t="shared" si="514"/>
        <v>0</v>
      </c>
      <c r="V872" s="135">
        <f t="shared" si="514"/>
        <v>0</v>
      </c>
      <c r="W872" s="135">
        <f t="shared" si="514"/>
        <v>0</v>
      </c>
      <c r="X872" s="135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 x14ac:dyDescent="0.2">
      <c r="A873" s="44">
        <f t="shared" si="510"/>
        <v>844</v>
      </c>
      <c r="B873" s="44"/>
      <c r="C873" s="136">
        <v>37900</v>
      </c>
      <c r="E873" s="137" t="s">
        <v>281</v>
      </c>
      <c r="G873" s="43"/>
      <c r="H873" s="135"/>
      <c r="I873" s="42">
        <f>'DepExp. Class.'!G$81</f>
        <v>145903.43331509008</v>
      </c>
      <c r="J873" s="135">
        <f t="shared" ref="J873:X873" si="515">+J81+J345+J609</f>
        <v>65967.972184276936</v>
      </c>
      <c r="K873" s="135">
        <f t="shared" si="515"/>
        <v>37721.784388569577</v>
      </c>
      <c r="L873" s="135">
        <f t="shared" si="515"/>
        <v>1984.0738634359204</v>
      </c>
      <c r="M873" s="135">
        <f t="shared" si="515"/>
        <v>21133.116137890385</v>
      </c>
      <c r="N873" s="135">
        <f t="shared" si="515"/>
        <v>19096.48674091724</v>
      </c>
      <c r="O873" s="135">
        <f t="shared" si="515"/>
        <v>0</v>
      </c>
      <c r="P873" s="135">
        <f t="shared" si="515"/>
        <v>0</v>
      </c>
      <c r="Q873" s="135">
        <f t="shared" si="515"/>
        <v>0</v>
      </c>
      <c r="R873" s="135">
        <f t="shared" si="515"/>
        <v>0</v>
      </c>
      <c r="S873" s="135">
        <f t="shared" si="515"/>
        <v>0</v>
      </c>
      <c r="T873" s="135">
        <f t="shared" si="515"/>
        <v>0</v>
      </c>
      <c r="U873" s="135">
        <f t="shared" si="515"/>
        <v>0</v>
      </c>
      <c r="V873" s="135">
        <f t="shared" si="515"/>
        <v>0</v>
      </c>
      <c r="W873" s="135">
        <f t="shared" si="515"/>
        <v>0</v>
      </c>
      <c r="X873" s="135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 x14ac:dyDescent="0.2">
      <c r="A874" s="44">
        <f t="shared" si="510"/>
        <v>845</v>
      </c>
      <c r="B874" s="44"/>
      <c r="C874" s="136">
        <v>37905</v>
      </c>
      <c r="E874" s="137" t="s">
        <v>282</v>
      </c>
      <c r="G874" s="43"/>
      <c r="H874" s="135"/>
      <c r="I874" s="42">
        <f>'DepExp. Class.'!G$82</f>
        <v>46758.916681999988</v>
      </c>
      <c r="J874" s="135">
        <f t="shared" ref="J874:X874" si="516">+J82+J346+J610</f>
        <v>21141.318233298032</v>
      </c>
      <c r="K874" s="135">
        <f t="shared" si="516"/>
        <v>12089.02171282263</v>
      </c>
      <c r="L874" s="135">
        <f t="shared" si="516"/>
        <v>635.85305954372598</v>
      </c>
      <c r="M874" s="135">
        <f t="shared" si="516"/>
        <v>6772.7098277984469</v>
      </c>
      <c r="N874" s="135">
        <f t="shared" si="516"/>
        <v>6120.0138485371426</v>
      </c>
      <c r="O874" s="135">
        <f t="shared" si="516"/>
        <v>0</v>
      </c>
      <c r="P874" s="135">
        <f t="shared" si="516"/>
        <v>0</v>
      </c>
      <c r="Q874" s="135">
        <f t="shared" si="516"/>
        <v>0</v>
      </c>
      <c r="R874" s="135">
        <f t="shared" si="516"/>
        <v>0</v>
      </c>
      <c r="S874" s="135">
        <f t="shared" si="516"/>
        <v>0</v>
      </c>
      <c r="T874" s="135">
        <f t="shared" si="516"/>
        <v>0</v>
      </c>
      <c r="U874" s="135">
        <f t="shared" si="516"/>
        <v>0</v>
      </c>
      <c r="V874" s="135">
        <f t="shared" si="516"/>
        <v>0</v>
      </c>
      <c r="W874" s="135">
        <f t="shared" si="516"/>
        <v>0</v>
      </c>
      <c r="X874" s="135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 x14ac:dyDescent="0.2">
      <c r="A875" s="44">
        <f t="shared" si="510"/>
        <v>846</v>
      </c>
      <c r="B875" s="44"/>
      <c r="C875" s="136">
        <v>38000</v>
      </c>
      <c r="E875" s="137" t="s">
        <v>52</v>
      </c>
      <c r="G875" s="43"/>
      <c r="H875" s="135"/>
      <c r="I875" s="42">
        <f>'DepExp. Class.'!G$83</f>
        <v>4817587.7995780176</v>
      </c>
      <c r="J875" s="135">
        <f t="shared" ref="J875:X875" si="517">+J83+J347+J611</f>
        <v>4290217.6337516932</v>
      </c>
      <c r="K875" s="135">
        <f t="shared" si="517"/>
        <v>521911.33582128695</v>
      </c>
      <c r="L875" s="135">
        <f t="shared" si="517"/>
        <v>265.22649454068318</v>
      </c>
      <c r="M875" s="135">
        <f t="shared" si="517"/>
        <v>3316.5614515477891</v>
      </c>
      <c r="N875" s="135">
        <f t="shared" si="517"/>
        <v>1877.0420589488201</v>
      </c>
      <c r="O875" s="135">
        <f t="shared" si="517"/>
        <v>0</v>
      </c>
      <c r="P875" s="135">
        <f t="shared" si="517"/>
        <v>0</v>
      </c>
      <c r="Q875" s="135">
        <f t="shared" si="517"/>
        <v>0</v>
      </c>
      <c r="R875" s="135">
        <f t="shared" si="517"/>
        <v>0</v>
      </c>
      <c r="S875" s="135">
        <f t="shared" si="517"/>
        <v>0</v>
      </c>
      <c r="T875" s="135">
        <f t="shared" si="517"/>
        <v>0</v>
      </c>
      <c r="U875" s="135">
        <f t="shared" si="517"/>
        <v>0</v>
      </c>
      <c r="V875" s="135">
        <f t="shared" si="517"/>
        <v>0</v>
      </c>
      <c r="W875" s="135">
        <f t="shared" si="517"/>
        <v>0</v>
      </c>
      <c r="X875" s="135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 x14ac:dyDescent="0.2">
      <c r="A876" s="44">
        <f t="shared" si="510"/>
        <v>847</v>
      </c>
      <c r="B876" s="44"/>
      <c r="C876" s="136">
        <v>38100</v>
      </c>
      <c r="E876" s="137" t="s">
        <v>51</v>
      </c>
      <c r="G876" s="43"/>
      <c r="H876" s="135"/>
      <c r="I876" s="42">
        <f>'DepExp. Class.'!G$84</f>
        <v>2741748.6403643494</v>
      </c>
      <c r="J876" s="135">
        <f t="shared" ref="J876:X876" si="518">+J84+J348+J612</f>
        <v>1768787.684959098</v>
      </c>
      <c r="K876" s="135">
        <f t="shared" si="518"/>
        <v>907200.17914158828</v>
      </c>
      <c r="L876" s="135">
        <f t="shared" si="518"/>
        <v>3195.0986109827168</v>
      </c>
      <c r="M876" s="135">
        <f t="shared" si="518"/>
        <v>39953.553303302164</v>
      </c>
      <c r="N876" s="135">
        <f t="shared" si="518"/>
        <v>22612.124349377853</v>
      </c>
      <c r="O876" s="135">
        <f t="shared" si="518"/>
        <v>0</v>
      </c>
      <c r="P876" s="135">
        <f t="shared" si="518"/>
        <v>0</v>
      </c>
      <c r="Q876" s="135">
        <f t="shared" si="518"/>
        <v>0</v>
      </c>
      <c r="R876" s="135">
        <f t="shared" si="518"/>
        <v>0</v>
      </c>
      <c r="S876" s="135">
        <f t="shared" si="518"/>
        <v>0</v>
      </c>
      <c r="T876" s="135">
        <f t="shared" si="518"/>
        <v>0</v>
      </c>
      <c r="U876" s="135">
        <f t="shared" si="518"/>
        <v>0</v>
      </c>
      <c r="V876" s="135">
        <f t="shared" si="518"/>
        <v>0</v>
      </c>
      <c r="W876" s="135">
        <f t="shared" si="518"/>
        <v>0</v>
      </c>
      <c r="X876" s="135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 x14ac:dyDescent="0.2">
      <c r="A877" s="44">
        <f t="shared" si="510"/>
        <v>848</v>
      </c>
      <c r="B877" s="44"/>
      <c r="C877" s="136">
        <v>38200</v>
      </c>
      <c r="E877" s="137" t="s">
        <v>283</v>
      </c>
      <c r="G877" s="43"/>
      <c r="H877" s="135"/>
      <c r="I877" s="42">
        <f>'DepExp. Class.'!G$85</f>
        <v>2232936.8224954186</v>
      </c>
      <c r="J877" s="135">
        <f t="shared" ref="J877:X877" si="519">+J85+J349+J613</f>
        <v>1440537.288785429</v>
      </c>
      <c r="K877" s="135">
        <f t="shared" si="519"/>
        <v>738842.59685836686</v>
      </c>
      <c r="L877" s="135">
        <f t="shared" si="519"/>
        <v>2602.1544188745106</v>
      </c>
      <c r="M877" s="135">
        <f t="shared" si="519"/>
        <v>32539.000492992422</v>
      </c>
      <c r="N877" s="135">
        <f t="shared" si="519"/>
        <v>18415.781939755532</v>
      </c>
      <c r="O877" s="135">
        <f t="shared" si="519"/>
        <v>0</v>
      </c>
      <c r="P877" s="135">
        <f t="shared" si="519"/>
        <v>0</v>
      </c>
      <c r="Q877" s="135">
        <f t="shared" si="519"/>
        <v>0</v>
      </c>
      <c r="R877" s="135">
        <f t="shared" si="519"/>
        <v>0</v>
      </c>
      <c r="S877" s="135">
        <f t="shared" si="519"/>
        <v>0</v>
      </c>
      <c r="T877" s="135">
        <f t="shared" si="519"/>
        <v>0</v>
      </c>
      <c r="U877" s="135">
        <f t="shared" si="519"/>
        <v>0</v>
      </c>
      <c r="V877" s="135">
        <f t="shared" si="519"/>
        <v>0</v>
      </c>
      <c r="W877" s="135">
        <f t="shared" si="519"/>
        <v>0</v>
      </c>
      <c r="X877" s="135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 x14ac:dyDescent="0.2">
      <c r="A878" s="44">
        <f t="shared" si="510"/>
        <v>849</v>
      </c>
      <c r="B878" s="44"/>
      <c r="C878" s="136">
        <v>38300</v>
      </c>
      <c r="E878" s="137" t="s">
        <v>284</v>
      </c>
      <c r="G878" s="43"/>
      <c r="H878" s="135"/>
      <c r="I878" s="42">
        <f>'DepExp. Class.'!G$86</f>
        <v>514355.19383525994</v>
      </c>
      <c r="J878" s="135">
        <f t="shared" ref="J878:X878" si="520">+J86+J350+J614</f>
        <v>331826.60115394706</v>
      </c>
      <c r="K878" s="135">
        <f t="shared" si="520"/>
        <v>170191.79552788797</v>
      </c>
      <c r="L878" s="135">
        <f t="shared" si="520"/>
        <v>599.40416899646664</v>
      </c>
      <c r="M878" s="135">
        <f t="shared" si="520"/>
        <v>7495.3324864224069</v>
      </c>
      <c r="N878" s="135">
        <f t="shared" si="520"/>
        <v>4242.0604980059934</v>
      </c>
      <c r="O878" s="135">
        <f t="shared" si="520"/>
        <v>0</v>
      </c>
      <c r="P878" s="135">
        <f t="shared" si="520"/>
        <v>0</v>
      </c>
      <c r="Q878" s="135">
        <f t="shared" si="520"/>
        <v>0</v>
      </c>
      <c r="R878" s="135">
        <f t="shared" si="520"/>
        <v>0</v>
      </c>
      <c r="S878" s="135">
        <f t="shared" si="520"/>
        <v>0</v>
      </c>
      <c r="T878" s="135">
        <f t="shared" si="520"/>
        <v>0</v>
      </c>
      <c r="U878" s="135">
        <f t="shared" si="520"/>
        <v>0</v>
      </c>
      <c r="V878" s="135">
        <f t="shared" si="520"/>
        <v>0</v>
      </c>
      <c r="W878" s="135">
        <f t="shared" si="520"/>
        <v>0</v>
      </c>
      <c r="X878" s="135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 x14ac:dyDescent="0.2">
      <c r="A879" s="44">
        <f t="shared" si="510"/>
        <v>850</v>
      </c>
      <c r="B879" s="44"/>
      <c r="C879" s="136">
        <v>38400</v>
      </c>
      <c r="E879" s="137" t="s">
        <v>285</v>
      </c>
      <c r="G879" s="43"/>
      <c r="H879" s="135"/>
      <c r="I879" s="42">
        <f>'DepExp. Class.'!G$87</f>
        <v>8806.6979691735396</v>
      </c>
      <c r="J879" s="135">
        <f t="shared" ref="J879:X879" si="521">+J87+J351+J615</f>
        <v>5681.4759324393835</v>
      </c>
      <c r="K879" s="135">
        <f t="shared" si="521"/>
        <v>2913.9935943283208</v>
      </c>
      <c r="L879" s="135">
        <f t="shared" si="521"/>
        <v>10.262891365895383</v>
      </c>
      <c r="M879" s="135">
        <f t="shared" si="521"/>
        <v>128.3337471412768</v>
      </c>
      <c r="N879" s="135">
        <f t="shared" si="521"/>
        <v>72.631803898661602</v>
      </c>
      <c r="O879" s="135">
        <f t="shared" si="521"/>
        <v>0</v>
      </c>
      <c r="P879" s="135">
        <f t="shared" si="521"/>
        <v>0</v>
      </c>
      <c r="Q879" s="135">
        <f t="shared" si="521"/>
        <v>0</v>
      </c>
      <c r="R879" s="135">
        <f t="shared" si="521"/>
        <v>0</v>
      </c>
      <c r="S879" s="135">
        <f t="shared" si="521"/>
        <v>0</v>
      </c>
      <c r="T879" s="135">
        <f t="shared" si="521"/>
        <v>0</v>
      </c>
      <c r="U879" s="135">
        <f t="shared" si="521"/>
        <v>0</v>
      </c>
      <c r="V879" s="135">
        <f t="shared" si="521"/>
        <v>0</v>
      </c>
      <c r="W879" s="135">
        <f t="shared" si="521"/>
        <v>0</v>
      </c>
      <c r="X879" s="135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 x14ac:dyDescent="0.2">
      <c r="A880" s="44">
        <f t="shared" si="510"/>
        <v>851</v>
      </c>
      <c r="B880" s="44"/>
      <c r="C880" s="136">
        <v>38500</v>
      </c>
      <c r="E880" s="137" t="s">
        <v>286</v>
      </c>
      <c r="G880" s="43"/>
      <c r="H880" s="135"/>
      <c r="I880" s="42">
        <f>'DepExp. Class.'!G$88</f>
        <v>112194.38079677284</v>
      </c>
      <c r="J880" s="135">
        <f t="shared" ref="J880:X880" si="522">+J88+J352+J616</f>
        <v>0</v>
      </c>
      <c r="K880" s="135">
        <f t="shared" si="522"/>
        <v>111033.05220449198</v>
      </c>
      <c r="L880" s="135">
        <f t="shared" si="522"/>
        <v>56.425115135713369</v>
      </c>
      <c r="M880" s="135">
        <f t="shared" si="522"/>
        <v>705.57567064457669</v>
      </c>
      <c r="N880" s="135">
        <f t="shared" si="522"/>
        <v>399.32780650055963</v>
      </c>
      <c r="O880" s="135">
        <f t="shared" si="522"/>
        <v>0</v>
      </c>
      <c r="P880" s="135">
        <f t="shared" si="522"/>
        <v>0</v>
      </c>
      <c r="Q880" s="135">
        <f t="shared" si="522"/>
        <v>0</v>
      </c>
      <c r="R880" s="135">
        <f t="shared" si="522"/>
        <v>0</v>
      </c>
      <c r="S880" s="135">
        <f t="shared" si="522"/>
        <v>0</v>
      </c>
      <c r="T880" s="135">
        <f t="shared" si="522"/>
        <v>0</v>
      </c>
      <c r="U880" s="135">
        <f t="shared" si="522"/>
        <v>0</v>
      </c>
      <c r="V880" s="135">
        <f t="shared" si="522"/>
        <v>0</v>
      </c>
      <c r="W880" s="135">
        <f t="shared" si="522"/>
        <v>0</v>
      </c>
      <c r="X880" s="135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 x14ac:dyDescent="0.2">
      <c r="A881" s="44">
        <f t="shared" si="510"/>
        <v>852</v>
      </c>
      <c r="B881" s="44"/>
      <c r="C881" s="136">
        <v>38600</v>
      </c>
      <c r="E881" s="137" t="s">
        <v>287</v>
      </c>
      <c r="G881" s="43"/>
      <c r="H881" s="135"/>
      <c r="I881" s="42">
        <f>'DepExp. Class.'!G$89</f>
        <v>0</v>
      </c>
      <c r="J881" s="135">
        <f t="shared" ref="J881:X881" si="523">+J89+J353+J617</f>
        <v>0</v>
      </c>
      <c r="K881" s="135">
        <f t="shared" si="523"/>
        <v>0</v>
      </c>
      <c r="L881" s="135">
        <f t="shared" si="523"/>
        <v>0</v>
      </c>
      <c r="M881" s="135">
        <f t="shared" si="523"/>
        <v>0</v>
      </c>
      <c r="N881" s="135">
        <f t="shared" si="523"/>
        <v>0</v>
      </c>
      <c r="O881" s="135">
        <f t="shared" si="523"/>
        <v>0</v>
      </c>
      <c r="P881" s="135">
        <f t="shared" si="523"/>
        <v>0</v>
      </c>
      <c r="Q881" s="135">
        <f t="shared" si="523"/>
        <v>0</v>
      </c>
      <c r="R881" s="135">
        <f t="shared" si="523"/>
        <v>0</v>
      </c>
      <c r="S881" s="135">
        <f t="shared" si="523"/>
        <v>0</v>
      </c>
      <c r="T881" s="135">
        <f t="shared" si="523"/>
        <v>0</v>
      </c>
      <c r="U881" s="135">
        <f t="shared" si="523"/>
        <v>0</v>
      </c>
      <c r="V881" s="135">
        <f t="shared" si="523"/>
        <v>0</v>
      </c>
      <c r="W881" s="135">
        <f t="shared" si="523"/>
        <v>0</v>
      </c>
      <c r="X881" s="135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 x14ac:dyDescent="0.2">
      <c r="A882" s="44">
        <f t="shared" si="510"/>
        <v>853</v>
      </c>
      <c r="B882" s="44"/>
      <c r="C882" s="44"/>
      <c r="D882" s="44"/>
      <c r="E882" s="44"/>
      <c r="G882" s="43"/>
      <c r="H882" s="135"/>
      <c r="I882" s="42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 x14ac:dyDescent="0.2">
      <c r="A883" s="44">
        <f t="shared" si="510"/>
        <v>854</v>
      </c>
      <c r="B883" s="44"/>
      <c r="C883" s="44"/>
      <c r="D883" s="44" t="s">
        <v>66</v>
      </c>
      <c r="E883" s="44"/>
      <c r="G883" s="128"/>
      <c r="H883" s="44"/>
      <c r="I883" s="42">
        <f>'DepExp. Class.'!G$91</f>
        <v>20309129.323927637</v>
      </c>
      <c r="J883" s="135">
        <f>+J91+J355+J619</f>
        <v>12304817.40124784</v>
      </c>
      <c r="K883" s="135">
        <f t="shared" ref="K883:X883" si="524">+K91+K355+K619</f>
        <v>5006849.8632692844</v>
      </c>
      <c r="L883" s="135">
        <f t="shared" si="524"/>
        <v>141102.55466396804</v>
      </c>
      <c r="M883" s="135">
        <f t="shared" si="524"/>
        <v>1515406.1341353713</v>
      </c>
      <c r="N883" s="135">
        <f t="shared" si="524"/>
        <v>1340953.3706111766</v>
      </c>
      <c r="O883" s="135">
        <f t="shared" si="524"/>
        <v>0</v>
      </c>
      <c r="P883" s="135">
        <f t="shared" si="524"/>
        <v>0</v>
      </c>
      <c r="Q883" s="135">
        <f t="shared" si="524"/>
        <v>0</v>
      </c>
      <c r="R883" s="135">
        <f t="shared" si="524"/>
        <v>0</v>
      </c>
      <c r="S883" s="135">
        <f t="shared" si="524"/>
        <v>0</v>
      </c>
      <c r="T883" s="135">
        <f t="shared" si="524"/>
        <v>0</v>
      </c>
      <c r="U883" s="135">
        <f t="shared" si="524"/>
        <v>0</v>
      </c>
      <c r="V883" s="135">
        <f t="shared" si="524"/>
        <v>0</v>
      </c>
      <c r="W883" s="135">
        <f t="shared" si="524"/>
        <v>0</v>
      </c>
      <c r="X883" s="135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 x14ac:dyDescent="0.2">
      <c r="A884" s="44">
        <f t="shared" si="510"/>
        <v>855</v>
      </c>
      <c r="B884" s="44"/>
      <c r="C884" s="44"/>
      <c r="D884" s="44"/>
      <c r="E884" s="44"/>
      <c r="G884" s="128"/>
      <c r="H884" s="44"/>
      <c r="I884" s="44"/>
      <c r="J884" s="44"/>
      <c r="K884" s="44"/>
      <c r="L884" s="44"/>
      <c r="M884" s="44"/>
      <c r="N884" s="131"/>
      <c r="O884" s="131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 x14ac:dyDescent="0.2">
      <c r="A885" s="44">
        <f t="shared" si="510"/>
        <v>856</v>
      </c>
      <c r="B885" s="44"/>
      <c r="C885" s="44"/>
      <c r="D885" s="44" t="s">
        <v>148</v>
      </c>
      <c r="E885" s="44"/>
      <c r="G885" s="128"/>
      <c r="H885" s="44"/>
      <c r="I885" s="44"/>
      <c r="J885" s="42"/>
      <c r="K885" s="131"/>
      <c r="L885" s="131"/>
      <c r="M885" s="131"/>
      <c r="N885" s="45"/>
      <c r="O885" s="45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44"/>
      <c r="AB885" s="44"/>
      <c r="AC885" s="44"/>
      <c r="AD885" s="44"/>
      <c r="AE885" s="44"/>
      <c r="AF885" s="44"/>
      <c r="AG885" s="44"/>
    </row>
    <row r="886" spans="1:33" x14ac:dyDescent="0.2">
      <c r="A886" s="44">
        <f t="shared" si="510"/>
        <v>857</v>
      </c>
      <c r="B886" s="44"/>
      <c r="C886" s="44"/>
      <c r="D886" s="44"/>
      <c r="E886" s="44"/>
      <c r="G886" s="130"/>
      <c r="H886" s="148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1"/>
      <c r="U886" s="131"/>
      <c r="V886" s="131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 x14ac:dyDescent="0.2">
      <c r="A887" s="44">
        <f t="shared" si="510"/>
        <v>858</v>
      </c>
      <c r="B887" s="44"/>
      <c r="C887" s="138">
        <v>38900</v>
      </c>
      <c r="E887" s="137" t="s">
        <v>115</v>
      </c>
      <c r="G887" s="43"/>
      <c r="H887" s="135"/>
      <c r="I887" s="42">
        <f>'DepExp. Class.'!G$95</f>
        <v>0</v>
      </c>
      <c r="J887" s="135">
        <f t="shared" ref="J887:X887" si="525">+J95+J359+J623</f>
        <v>0</v>
      </c>
      <c r="K887" s="135">
        <f t="shared" si="525"/>
        <v>0</v>
      </c>
      <c r="L887" s="135">
        <f t="shared" si="525"/>
        <v>0</v>
      </c>
      <c r="M887" s="135">
        <f t="shared" si="525"/>
        <v>0</v>
      </c>
      <c r="N887" s="135">
        <f t="shared" si="525"/>
        <v>0</v>
      </c>
      <c r="O887" s="135">
        <f t="shared" si="525"/>
        <v>0</v>
      </c>
      <c r="P887" s="135">
        <f t="shared" si="525"/>
        <v>0</v>
      </c>
      <c r="Q887" s="135">
        <f t="shared" si="525"/>
        <v>0</v>
      </c>
      <c r="R887" s="135">
        <f t="shared" si="525"/>
        <v>0</v>
      </c>
      <c r="S887" s="135">
        <f t="shared" si="525"/>
        <v>0</v>
      </c>
      <c r="T887" s="135">
        <f t="shared" si="525"/>
        <v>0</v>
      </c>
      <c r="U887" s="135">
        <f t="shared" si="525"/>
        <v>0</v>
      </c>
      <c r="V887" s="135">
        <f t="shared" si="525"/>
        <v>0</v>
      </c>
      <c r="W887" s="135">
        <f t="shared" si="525"/>
        <v>0</v>
      </c>
      <c r="X887" s="135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 x14ac:dyDescent="0.2">
      <c r="A888" s="44">
        <f t="shared" si="510"/>
        <v>859</v>
      </c>
      <c r="B888" s="44"/>
      <c r="C888" s="138">
        <v>39000</v>
      </c>
      <c r="E888" s="137" t="s">
        <v>291</v>
      </c>
      <c r="G888" s="43"/>
      <c r="H888" s="135"/>
      <c r="I888" s="42">
        <f>'DepExp. Class.'!G$96</f>
        <v>244888.31473973577</v>
      </c>
      <c r="J888" s="135">
        <f t="shared" ref="J888:X888" si="527">+J96+J360+J624</f>
        <v>140877.48622110739</v>
      </c>
      <c r="K888" s="135">
        <f t="shared" si="527"/>
        <v>59344.715379916874</v>
      </c>
      <c r="L888" s="135">
        <f t="shared" si="527"/>
        <v>2086.4410907401625</v>
      </c>
      <c r="M888" s="135">
        <f t="shared" si="527"/>
        <v>22442.887009834336</v>
      </c>
      <c r="N888" s="135">
        <f t="shared" si="527"/>
        <v>20136.785038136946</v>
      </c>
      <c r="O888" s="135">
        <f t="shared" si="527"/>
        <v>0</v>
      </c>
      <c r="P888" s="135">
        <f t="shared" si="527"/>
        <v>0</v>
      </c>
      <c r="Q888" s="135">
        <f t="shared" si="527"/>
        <v>0</v>
      </c>
      <c r="R888" s="135">
        <f t="shared" si="527"/>
        <v>0</v>
      </c>
      <c r="S888" s="135">
        <f t="shared" si="527"/>
        <v>0</v>
      </c>
      <c r="T888" s="135">
        <f t="shared" si="527"/>
        <v>0</v>
      </c>
      <c r="U888" s="135">
        <f t="shared" si="527"/>
        <v>0</v>
      </c>
      <c r="V888" s="135">
        <f t="shared" si="527"/>
        <v>0</v>
      </c>
      <c r="W888" s="135">
        <f t="shared" si="527"/>
        <v>0</v>
      </c>
      <c r="X888" s="135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 x14ac:dyDescent="0.2">
      <c r="A889" s="44">
        <f t="shared" si="510"/>
        <v>860</v>
      </c>
      <c r="B889" s="44"/>
      <c r="C889" s="138">
        <v>39001</v>
      </c>
      <c r="E889" s="137" t="s">
        <v>139</v>
      </c>
      <c r="G889" s="43"/>
      <c r="H889" s="135"/>
      <c r="I889" s="42">
        <f>'DepExp. Class.'!G$97</f>
        <v>5574.2981699999991</v>
      </c>
      <c r="J889" s="135">
        <f t="shared" ref="J889:X889" si="528">+J97+J361+J625</f>
        <v>3206.7398335078533</v>
      </c>
      <c r="K889" s="135">
        <f t="shared" si="528"/>
        <v>1350.8408463385319</v>
      </c>
      <c r="L889" s="135">
        <f t="shared" si="528"/>
        <v>47.49285308401253</v>
      </c>
      <c r="M889" s="135">
        <f t="shared" si="528"/>
        <v>510.8587729936994</v>
      </c>
      <c r="N889" s="135">
        <f t="shared" si="528"/>
        <v>458.36586407590084</v>
      </c>
      <c r="O889" s="135">
        <f t="shared" si="528"/>
        <v>0</v>
      </c>
      <c r="P889" s="135">
        <f t="shared" si="528"/>
        <v>0</v>
      </c>
      <c r="Q889" s="135">
        <f t="shared" si="528"/>
        <v>0</v>
      </c>
      <c r="R889" s="135">
        <f t="shared" si="528"/>
        <v>0</v>
      </c>
      <c r="S889" s="135">
        <f t="shared" si="528"/>
        <v>0</v>
      </c>
      <c r="T889" s="135">
        <f t="shared" si="528"/>
        <v>0</v>
      </c>
      <c r="U889" s="135">
        <f t="shared" si="528"/>
        <v>0</v>
      </c>
      <c r="V889" s="135">
        <f t="shared" si="528"/>
        <v>0</v>
      </c>
      <c r="W889" s="135">
        <f t="shared" si="528"/>
        <v>0</v>
      </c>
      <c r="X889" s="135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 x14ac:dyDescent="0.2">
      <c r="A890" s="44">
        <f t="shared" si="510"/>
        <v>861</v>
      </c>
      <c r="B890" s="44"/>
      <c r="C890" s="138">
        <v>39002</v>
      </c>
      <c r="E890" s="137" t="s">
        <v>278</v>
      </c>
      <c r="G890" s="43"/>
      <c r="H890" s="135"/>
      <c r="I890" s="42">
        <f>'DepExp. Class.'!G$98</f>
        <v>22836.213596000005</v>
      </c>
      <c r="J890" s="135">
        <f t="shared" ref="J890:X890" si="529">+J98+J362+J626</f>
        <v>13137.043184897811</v>
      </c>
      <c r="K890" s="135">
        <f t="shared" si="529"/>
        <v>5533.9863710929085</v>
      </c>
      <c r="L890" s="135">
        <f t="shared" si="529"/>
        <v>194.56385436051372</v>
      </c>
      <c r="M890" s="135">
        <f t="shared" si="529"/>
        <v>2092.8338782197943</v>
      </c>
      <c r="N890" s="135">
        <f t="shared" si="529"/>
        <v>1877.7863074289728</v>
      </c>
      <c r="O890" s="135">
        <f t="shared" si="529"/>
        <v>0</v>
      </c>
      <c r="P890" s="135">
        <f t="shared" si="529"/>
        <v>0</v>
      </c>
      <c r="Q890" s="135">
        <f t="shared" si="529"/>
        <v>0</v>
      </c>
      <c r="R890" s="135">
        <f t="shared" si="529"/>
        <v>0</v>
      </c>
      <c r="S890" s="135">
        <f t="shared" si="529"/>
        <v>0</v>
      </c>
      <c r="T890" s="135">
        <f t="shared" si="529"/>
        <v>0</v>
      </c>
      <c r="U890" s="135">
        <f t="shared" si="529"/>
        <v>0</v>
      </c>
      <c r="V890" s="135">
        <f t="shared" si="529"/>
        <v>0</v>
      </c>
      <c r="W890" s="135">
        <f t="shared" si="529"/>
        <v>0</v>
      </c>
      <c r="X890" s="135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 x14ac:dyDescent="0.2">
      <c r="A891" s="44">
        <f t="shared" si="510"/>
        <v>862</v>
      </c>
      <c r="B891" s="44"/>
      <c r="C891" s="138">
        <v>39003</v>
      </c>
      <c r="E891" s="137" t="s">
        <v>293</v>
      </c>
      <c r="G891" s="43"/>
      <c r="H891" s="135"/>
      <c r="I891" s="42">
        <f>'DepExp. Class.'!G$99</f>
        <v>730.64733600000011</v>
      </c>
      <c r="J891" s="135">
        <f t="shared" ref="J891:X891" si="530">+J99+J363+J627</f>
        <v>420.32123957904417</v>
      </c>
      <c r="K891" s="135">
        <f t="shared" si="530"/>
        <v>177.06054388138946</v>
      </c>
      <c r="L891" s="135">
        <f t="shared" si="530"/>
        <v>6.225093370789879</v>
      </c>
      <c r="M891" s="135">
        <f t="shared" si="530"/>
        <v>66.960465726230666</v>
      </c>
      <c r="N891" s="135">
        <f t="shared" si="530"/>
        <v>60.079993442545828</v>
      </c>
      <c r="O891" s="135">
        <f t="shared" si="530"/>
        <v>0</v>
      </c>
      <c r="P891" s="135">
        <f t="shared" si="530"/>
        <v>0</v>
      </c>
      <c r="Q891" s="135">
        <f t="shared" si="530"/>
        <v>0</v>
      </c>
      <c r="R891" s="135">
        <f t="shared" si="530"/>
        <v>0</v>
      </c>
      <c r="S891" s="135">
        <f t="shared" si="530"/>
        <v>0</v>
      </c>
      <c r="T891" s="135">
        <f t="shared" si="530"/>
        <v>0</v>
      </c>
      <c r="U891" s="135">
        <f t="shared" si="530"/>
        <v>0</v>
      </c>
      <c r="V891" s="135">
        <f t="shared" si="530"/>
        <v>0</v>
      </c>
      <c r="W891" s="135">
        <f t="shared" si="530"/>
        <v>0</v>
      </c>
      <c r="X891" s="135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 x14ac:dyDescent="0.2">
      <c r="A892" s="44">
        <f t="shared" si="510"/>
        <v>863</v>
      </c>
      <c r="B892" s="44"/>
      <c r="C892" s="138">
        <v>39004</v>
      </c>
      <c r="E892" s="137" t="s">
        <v>294</v>
      </c>
      <c r="G892" s="43"/>
      <c r="H892" s="135"/>
      <c r="I892" s="42">
        <f>'DepExp. Class.'!G$100</f>
        <v>0</v>
      </c>
      <c r="J892" s="135">
        <f t="shared" ref="J892:X892" si="531">+J100+J364+J628</f>
        <v>0</v>
      </c>
      <c r="K892" s="135">
        <f t="shared" si="531"/>
        <v>0</v>
      </c>
      <c r="L892" s="135">
        <f t="shared" si="531"/>
        <v>0</v>
      </c>
      <c r="M892" s="135">
        <f t="shared" si="531"/>
        <v>0</v>
      </c>
      <c r="N892" s="135">
        <f t="shared" si="531"/>
        <v>0</v>
      </c>
      <c r="O892" s="135">
        <f t="shared" si="531"/>
        <v>0</v>
      </c>
      <c r="P892" s="135">
        <f t="shared" si="531"/>
        <v>0</v>
      </c>
      <c r="Q892" s="135">
        <f t="shared" si="531"/>
        <v>0</v>
      </c>
      <c r="R892" s="135">
        <f t="shared" si="531"/>
        <v>0</v>
      </c>
      <c r="S892" s="135">
        <f t="shared" si="531"/>
        <v>0</v>
      </c>
      <c r="T892" s="135">
        <f t="shared" si="531"/>
        <v>0</v>
      </c>
      <c r="U892" s="135">
        <f t="shared" si="531"/>
        <v>0</v>
      </c>
      <c r="V892" s="135">
        <f t="shared" si="531"/>
        <v>0</v>
      </c>
      <c r="W892" s="135">
        <f t="shared" si="531"/>
        <v>0</v>
      </c>
      <c r="X892" s="135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 x14ac:dyDescent="0.2">
      <c r="A893" s="44">
        <f t="shared" si="510"/>
        <v>864</v>
      </c>
      <c r="B893" s="44"/>
      <c r="C893" s="138">
        <v>39009</v>
      </c>
      <c r="E893" s="137" t="s">
        <v>295</v>
      </c>
      <c r="G893" s="43"/>
      <c r="H893" s="135"/>
      <c r="I893" s="42">
        <f>'DepExp. Class.'!G$101</f>
        <v>93447.823968755547</v>
      </c>
      <c r="J893" s="135">
        <f t="shared" ref="J893:X893" si="532">+J101+J365+J629</f>
        <v>53757.953079721672</v>
      </c>
      <c r="K893" s="135">
        <f t="shared" si="532"/>
        <v>22645.566090779801</v>
      </c>
      <c r="L893" s="135">
        <f t="shared" si="532"/>
        <v>796.17265517907765</v>
      </c>
      <c r="M893" s="135">
        <f t="shared" si="532"/>
        <v>8564.0629969404163</v>
      </c>
      <c r="N893" s="135">
        <f t="shared" si="532"/>
        <v>7684.0691461345568</v>
      </c>
      <c r="O893" s="135">
        <f t="shared" si="532"/>
        <v>0</v>
      </c>
      <c r="P893" s="135">
        <f t="shared" si="532"/>
        <v>0</v>
      </c>
      <c r="Q893" s="135">
        <f t="shared" si="532"/>
        <v>0</v>
      </c>
      <c r="R893" s="135">
        <f t="shared" si="532"/>
        <v>0</v>
      </c>
      <c r="S893" s="135">
        <f t="shared" si="532"/>
        <v>0</v>
      </c>
      <c r="T893" s="135">
        <f t="shared" si="532"/>
        <v>0</v>
      </c>
      <c r="U893" s="135">
        <f t="shared" si="532"/>
        <v>0</v>
      </c>
      <c r="V893" s="135">
        <f t="shared" si="532"/>
        <v>0</v>
      </c>
      <c r="W893" s="135">
        <f t="shared" si="532"/>
        <v>0</v>
      </c>
      <c r="X893" s="135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 x14ac:dyDescent="0.2">
      <c r="A894" s="44">
        <f t="shared" si="510"/>
        <v>865</v>
      </c>
      <c r="B894" s="44"/>
      <c r="C894" s="138">
        <v>39100</v>
      </c>
      <c r="E894" s="137" t="s">
        <v>296</v>
      </c>
      <c r="G894" s="43"/>
      <c r="H894" s="135"/>
      <c r="I894" s="42">
        <f>'DepExp. Class.'!G$102</f>
        <v>0</v>
      </c>
      <c r="J894" s="135">
        <f t="shared" ref="J894:X894" si="533">+J102+J366+J630</f>
        <v>0</v>
      </c>
      <c r="K894" s="135">
        <f t="shared" si="533"/>
        <v>0</v>
      </c>
      <c r="L894" s="135">
        <f t="shared" si="533"/>
        <v>0</v>
      </c>
      <c r="M894" s="135">
        <f t="shared" si="533"/>
        <v>0</v>
      </c>
      <c r="N894" s="135">
        <f t="shared" si="533"/>
        <v>0</v>
      </c>
      <c r="O894" s="135">
        <f t="shared" si="533"/>
        <v>0</v>
      </c>
      <c r="P894" s="135">
        <f t="shared" si="533"/>
        <v>0</v>
      </c>
      <c r="Q894" s="135">
        <f t="shared" si="533"/>
        <v>0</v>
      </c>
      <c r="R894" s="135">
        <f t="shared" si="533"/>
        <v>0</v>
      </c>
      <c r="S894" s="135">
        <f t="shared" si="533"/>
        <v>0</v>
      </c>
      <c r="T894" s="135">
        <f t="shared" si="533"/>
        <v>0</v>
      </c>
      <c r="U894" s="135">
        <f t="shared" si="533"/>
        <v>0</v>
      </c>
      <c r="V894" s="135">
        <f t="shared" si="533"/>
        <v>0</v>
      </c>
      <c r="W894" s="135">
        <f t="shared" si="533"/>
        <v>0</v>
      </c>
      <c r="X894" s="135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 x14ac:dyDescent="0.2">
      <c r="A895" s="44">
        <f t="shared" si="510"/>
        <v>866</v>
      </c>
      <c r="B895" s="44"/>
      <c r="C895" s="145">
        <v>39102</v>
      </c>
      <c r="E895" s="137" t="s">
        <v>297</v>
      </c>
      <c r="G895" s="43"/>
      <c r="H895" s="135"/>
      <c r="I895" s="42">
        <f>'DepExp. Class.'!G$103</f>
        <v>0</v>
      </c>
      <c r="J895" s="135">
        <f t="shared" ref="J895:X895" si="534">+J103+J367+J631</f>
        <v>0</v>
      </c>
      <c r="K895" s="135">
        <f t="shared" si="534"/>
        <v>0</v>
      </c>
      <c r="L895" s="135">
        <f t="shared" si="534"/>
        <v>0</v>
      </c>
      <c r="M895" s="135">
        <f t="shared" si="534"/>
        <v>0</v>
      </c>
      <c r="N895" s="135">
        <f t="shared" si="534"/>
        <v>0</v>
      </c>
      <c r="O895" s="135">
        <f t="shared" si="534"/>
        <v>0</v>
      </c>
      <c r="P895" s="135">
        <f t="shared" si="534"/>
        <v>0</v>
      </c>
      <c r="Q895" s="135">
        <f t="shared" si="534"/>
        <v>0</v>
      </c>
      <c r="R895" s="135">
        <f t="shared" si="534"/>
        <v>0</v>
      </c>
      <c r="S895" s="135">
        <f t="shared" si="534"/>
        <v>0</v>
      </c>
      <c r="T895" s="135">
        <f t="shared" si="534"/>
        <v>0</v>
      </c>
      <c r="U895" s="135">
        <f t="shared" si="534"/>
        <v>0</v>
      </c>
      <c r="V895" s="135">
        <f t="shared" si="534"/>
        <v>0</v>
      </c>
      <c r="W895" s="135">
        <f t="shared" si="534"/>
        <v>0</v>
      </c>
      <c r="X895" s="135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 x14ac:dyDescent="0.2">
      <c r="A896" s="44">
        <f t="shared" si="510"/>
        <v>867</v>
      </c>
      <c r="B896" s="44"/>
      <c r="C896" s="138">
        <v>39103</v>
      </c>
      <c r="E896" s="137" t="s">
        <v>298</v>
      </c>
      <c r="G896" s="43"/>
      <c r="H896" s="135"/>
      <c r="I896" s="42">
        <f>'DepExp. Class.'!G$104</f>
        <v>5191.3853205393643</v>
      </c>
      <c r="J896" s="135">
        <f t="shared" ref="J896:X896" si="535">+J104+J368+J632</f>
        <v>2986.4606432528735</v>
      </c>
      <c r="K896" s="135">
        <f t="shared" si="535"/>
        <v>1258.0481212519758</v>
      </c>
      <c r="L896" s="135">
        <f t="shared" si="535"/>
        <v>44.230447100549597</v>
      </c>
      <c r="M896" s="135">
        <f t="shared" si="535"/>
        <v>475.76657259944227</v>
      </c>
      <c r="N896" s="135">
        <f t="shared" si="535"/>
        <v>426.87953633452184</v>
      </c>
      <c r="O896" s="135">
        <f t="shared" si="535"/>
        <v>0</v>
      </c>
      <c r="P896" s="135">
        <f t="shared" si="535"/>
        <v>0</v>
      </c>
      <c r="Q896" s="135">
        <f t="shared" si="535"/>
        <v>0</v>
      </c>
      <c r="R896" s="135">
        <f t="shared" si="535"/>
        <v>0</v>
      </c>
      <c r="S896" s="135">
        <f t="shared" si="535"/>
        <v>0</v>
      </c>
      <c r="T896" s="135">
        <f t="shared" si="535"/>
        <v>0</v>
      </c>
      <c r="U896" s="135">
        <f t="shared" si="535"/>
        <v>0</v>
      </c>
      <c r="V896" s="135">
        <f t="shared" si="535"/>
        <v>0</v>
      </c>
      <c r="W896" s="135">
        <f t="shared" si="535"/>
        <v>0</v>
      </c>
      <c r="X896" s="135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 x14ac:dyDescent="0.2">
      <c r="A897" s="44">
        <f t="shared" si="510"/>
        <v>868</v>
      </c>
      <c r="B897" s="44"/>
      <c r="C897" s="138">
        <v>39200</v>
      </c>
      <c r="E897" s="137" t="s">
        <v>299</v>
      </c>
      <c r="G897" s="43"/>
      <c r="H897" s="135"/>
      <c r="I897" s="42">
        <f>'DepExp. Class.'!G$105</f>
        <v>0</v>
      </c>
      <c r="J897" s="135">
        <f t="shared" ref="J897:X897" si="536">+J105+J369+J633</f>
        <v>0</v>
      </c>
      <c r="K897" s="135">
        <f t="shared" si="536"/>
        <v>0</v>
      </c>
      <c r="L897" s="135">
        <f t="shared" si="536"/>
        <v>0</v>
      </c>
      <c r="M897" s="135">
        <f t="shared" si="536"/>
        <v>0</v>
      </c>
      <c r="N897" s="135">
        <f t="shared" si="536"/>
        <v>0</v>
      </c>
      <c r="O897" s="135">
        <f t="shared" si="536"/>
        <v>0</v>
      </c>
      <c r="P897" s="135">
        <f t="shared" si="536"/>
        <v>0</v>
      </c>
      <c r="Q897" s="135">
        <f t="shared" si="536"/>
        <v>0</v>
      </c>
      <c r="R897" s="135">
        <f t="shared" si="536"/>
        <v>0</v>
      </c>
      <c r="S897" s="135">
        <f t="shared" si="536"/>
        <v>0</v>
      </c>
      <c r="T897" s="135">
        <f t="shared" si="536"/>
        <v>0</v>
      </c>
      <c r="U897" s="135">
        <f t="shared" si="536"/>
        <v>0</v>
      </c>
      <c r="V897" s="135">
        <f t="shared" si="536"/>
        <v>0</v>
      </c>
      <c r="W897" s="135">
        <f t="shared" si="536"/>
        <v>0</v>
      </c>
      <c r="X897" s="135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 x14ac:dyDescent="0.2">
      <c r="A898" s="44">
        <f t="shared" si="510"/>
        <v>869</v>
      </c>
      <c r="B898" s="44"/>
      <c r="C898" s="138">
        <v>39201</v>
      </c>
      <c r="E898" s="137" t="s">
        <v>300</v>
      </c>
      <c r="G898" s="43"/>
      <c r="H898" s="135"/>
      <c r="I898" s="42">
        <f>'DepExp. Class.'!G$106</f>
        <v>0</v>
      </c>
      <c r="J898" s="135">
        <f t="shared" ref="J898:X898" si="537">+J106+J370+J634</f>
        <v>0</v>
      </c>
      <c r="K898" s="135">
        <f t="shared" si="537"/>
        <v>0</v>
      </c>
      <c r="L898" s="135">
        <f t="shared" si="537"/>
        <v>0</v>
      </c>
      <c r="M898" s="135">
        <f t="shared" si="537"/>
        <v>0</v>
      </c>
      <c r="N898" s="135">
        <f t="shared" si="537"/>
        <v>0</v>
      </c>
      <c r="O898" s="135">
        <f t="shared" si="537"/>
        <v>0</v>
      </c>
      <c r="P898" s="135">
        <f t="shared" si="537"/>
        <v>0</v>
      </c>
      <c r="Q898" s="135">
        <f t="shared" si="537"/>
        <v>0</v>
      </c>
      <c r="R898" s="135">
        <f t="shared" si="537"/>
        <v>0</v>
      </c>
      <c r="S898" s="135">
        <f t="shared" si="537"/>
        <v>0</v>
      </c>
      <c r="T898" s="135">
        <f t="shared" si="537"/>
        <v>0</v>
      </c>
      <c r="U898" s="135">
        <f t="shared" si="537"/>
        <v>0</v>
      </c>
      <c r="V898" s="135">
        <f t="shared" si="537"/>
        <v>0</v>
      </c>
      <c r="W898" s="135">
        <f t="shared" si="537"/>
        <v>0</v>
      </c>
      <c r="X898" s="135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 x14ac:dyDescent="0.2">
      <c r="A899" s="44">
        <f t="shared" si="510"/>
        <v>870</v>
      </c>
      <c r="B899" s="44"/>
      <c r="C899" s="138">
        <v>39202</v>
      </c>
      <c r="E899" s="137" t="s">
        <v>186</v>
      </c>
      <c r="G899" s="43"/>
      <c r="H899" s="135"/>
      <c r="I899" s="42">
        <f>'DepExp. Class.'!G$107</f>
        <v>0</v>
      </c>
      <c r="J899" s="135">
        <f t="shared" ref="J899:X899" si="538">+J107+J371+J635</f>
        <v>0</v>
      </c>
      <c r="K899" s="135">
        <f t="shared" si="538"/>
        <v>0</v>
      </c>
      <c r="L899" s="135">
        <f t="shared" si="538"/>
        <v>0</v>
      </c>
      <c r="M899" s="135">
        <f t="shared" si="538"/>
        <v>0</v>
      </c>
      <c r="N899" s="135">
        <f t="shared" si="538"/>
        <v>0</v>
      </c>
      <c r="O899" s="135">
        <f t="shared" si="538"/>
        <v>0</v>
      </c>
      <c r="P899" s="135">
        <f t="shared" si="538"/>
        <v>0</v>
      </c>
      <c r="Q899" s="135">
        <f t="shared" si="538"/>
        <v>0</v>
      </c>
      <c r="R899" s="135">
        <f t="shared" si="538"/>
        <v>0</v>
      </c>
      <c r="S899" s="135">
        <f t="shared" si="538"/>
        <v>0</v>
      </c>
      <c r="T899" s="135">
        <f t="shared" si="538"/>
        <v>0</v>
      </c>
      <c r="U899" s="135">
        <f t="shared" si="538"/>
        <v>0</v>
      </c>
      <c r="V899" s="135">
        <f t="shared" si="538"/>
        <v>0</v>
      </c>
      <c r="W899" s="135">
        <f t="shared" si="538"/>
        <v>0</v>
      </c>
      <c r="X899" s="135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 x14ac:dyDescent="0.2">
      <c r="A900" s="44">
        <f t="shared" si="510"/>
        <v>871</v>
      </c>
      <c r="B900" s="44"/>
      <c r="C900" s="138">
        <v>39300</v>
      </c>
      <c r="E900" s="137" t="s">
        <v>301</v>
      </c>
      <c r="G900" s="43"/>
      <c r="H900" s="135"/>
      <c r="I900" s="42">
        <f>'DepExp. Class.'!G$108</f>
        <v>116854.70986411754</v>
      </c>
      <c r="J900" s="135">
        <f t="shared" ref="J900:X900" si="539">+J108+J372+J636</f>
        <v>67223.288282454552</v>
      </c>
      <c r="K900" s="135">
        <f t="shared" si="539"/>
        <v>28317.845647551389</v>
      </c>
      <c r="L900" s="135">
        <f t="shared" si="539"/>
        <v>995.59862040021551</v>
      </c>
      <c r="M900" s="135">
        <f t="shared" si="539"/>
        <v>10709.196365022906</v>
      </c>
      <c r="N900" s="135">
        <f t="shared" si="539"/>
        <v>9608.7809486884616</v>
      </c>
      <c r="O900" s="135">
        <f t="shared" si="539"/>
        <v>0</v>
      </c>
      <c r="P900" s="135">
        <f t="shared" si="539"/>
        <v>0</v>
      </c>
      <c r="Q900" s="135">
        <f t="shared" si="539"/>
        <v>0</v>
      </c>
      <c r="R900" s="135">
        <f t="shared" si="539"/>
        <v>0</v>
      </c>
      <c r="S900" s="135">
        <f t="shared" si="539"/>
        <v>0</v>
      </c>
      <c r="T900" s="135">
        <f t="shared" si="539"/>
        <v>0</v>
      </c>
      <c r="U900" s="135">
        <f t="shared" si="539"/>
        <v>0</v>
      </c>
      <c r="V900" s="135">
        <f t="shared" si="539"/>
        <v>0</v>
      </c>
      <c r="W900" s="135">
        <f t="shared" si="539"/>
        <v>0</v>
      </c>
      <c r="X900" s="135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 x14ac:dyDescent="0.2">
      <c r="A901" s="44">
        <f t="shared" si="510"/>
        <v>872</v>
      </c>
      <c r="B901" s="44"/>
      <c r="C901" s="138">
        <v>39400</v>
      </c>
      <c r="E901" s="137" t="s">
        <v>302</v>
      </c>
      <c r="G901" s="43"/>
      <c r="H901" s="135"/>
      <c r="I901" s="42">
        <f>'DepExp. Class.'!G$109</f>
        <v>0</v>
      </c>
      <c r="J901" s="135">
        <f t="shared" ref="J901:X901" si="540">+J109+J373+J637</f>
        <v>0</v>
      </c>
      <c r="K901" s="135">
        <f t="shared" si="540"/>
        <v>0</v>
      </c>
      <c r="L901" s="135">
        <f t="shared" si="540"/>
        <v>0</v>
      </c>
      <c r="M901" s="135">
        <f t="shared" si="540"/>
        <v>0</v>
      </c>
      <c r="N901" s="135">
        <f t="shared" si="540"/>
        <v>0</v>
      </c>
      <c r="O901" s="135">
        <f t="shared" si="540"/>
        <v>0</v>
      </c>
      <c r="P901" s="135">
        <f t="shared" si="540"/>
        <v>0</v>
      </c>
      <c r="Q901" s="135">
        <f t="shared" si="540"/>
        <v>0</v>
      </c>
      <c r="R901" s="135">
        <f t="shared" si="540"/>
        <v>0</v>
      </c>
      <c r="S901" s="135">
        <f t="shared" si="540"/>
        <v>0</v>
      </c>
      <c r="T901" s="135">
        <f t="shared" si="540"/>
        <v>0</v>
      </c>
      <c r="U901" s="135">
        <f t="shared" si="540"/>
        <v>0</v>
      </c>
      <c r="V901" s="135">
        <f t="shared" si="540"/>
        <v>0</v>
      </c>
      <c r="W901" s="135">
        <f t="shared" si="540"/>
        <v>0</v>
      </c>
      <c r="X901" s="135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 x14ac:dyDescent="0.2">
      <c r="A902" s="44">
        <f t="shared" si="510"/>
        <v>873</v>
      </c>
      <c r="B902" s="44"/>
      <c r="C902" s="138">
        <v>39600</v>
      </c>
      <c r="E902" s="137" t="s">
        <v>303</v>
      </c>
      <c r="G902" s="43"/>
      <c r="H902" s="135"/>
      <c r="I902" s="42">
        <f>'DepExp. Class.'!G$110</f>
        <v>0</v>
      </c>
      <c r="J902" s="135">
        <f t="shared" ref="J902:X902" si="541">+J110+J374+J638</f>
        <v>0</v>
      </c>
      <c r="K902" s="135">
        <f t="shared" si="541"/>
        <v>0</v>
      </c>
      <c r="L902" s="135">
        <f t="shared" si="541"/>
        <v>0</v>
      </c>
      <c r="M902" s="135">
        <f t="shared" si="541"/>
        <v>0</v>
      </c>
      <c r="N902" s="135">
        <f t="shared" si="541"/>
        <v>0</v>
      </c>
      <c r="O902" s="135">
        <f t="shared" si="541"/>
        <v>0</v>
      </c>
      <c r="P902" s="135">
        <f t="shared" si="541"/>
        <v>0</v>
      </c>
      <c r="Q902" s="135">
        <f t="shared" si="541"/>
        <v>0</v>
      </c>
      <c r="R902" s="135">
        <f t="shared" si="541"/>
        <v>0</v>
      </c>
      <c r="S902" s="135">
        <f t="shared" si="541"/>
        <v>0</v>
      </c>
      <c r="T902" s="135">
        <f t="shared" si="541"/>
        <v>0</v>
      </c>
      <c r="U902" s="135">
        <f t="shared" si="541"/>
        <v>0</v>
      </c>
      <c r="V902" s="135">
        <f t="shared" si="541"/>
        <v>0</v>
      </c>
      <c r="W902" s="135">
        <f t="shared" si="541"/>
        <v>0</v>
      </c>
      <c r="X902" s="135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 x14ac:dyDescent="0.2">
      <c r="A903" s="44">
        <f t="shared" si="510"/>
        <v>874</v>
      </c>
      <c r="B903" s="44"/>
      <c r="C903" s="136">
        <v>39603</v>
      </c>
      <c r="E903" s="137" t="s">
        <v>304</v>
      </c>
      <c r="G903" s="43"/>
      <c r="H903" s="135"/>
      <c r="I903" s="42">
        <f>'DepExp. Class.'!G$111</f>
        <v>0</v>
      </c>
      <c r="J903" s="135">
        <f t="shared" ref="J903:X903" si="542">+J111+J375+J639</f>
        <v>0</v>
      </c>
      <c r="K903" s="135">
        <f t="shared" si="542"/>
        <v>0</v>
      </c>
      <c r="L903" s="135">
        <f t="shared" si="542"/>
        <v>0</v>
      </c>
      <c r="M903" s="135">
        <f t="shared" si="542"/>
        <v>0</v>
      </c>
      <c r="N903" s="135">
        <f t="shared" si="542"/>
        <v>0</v>
      </c>
      <c r="O903" s="135">
        <f t="shared" si="542"/>
        <v>0</v>
      </c>
      <c r="P903" s="135">
        <f t="shared" si="542"/>
        <v>0</v>
      </c>
      <c r="Q903" s="135">
        <f t="shared" si="542"/>
        <v>0</v>
      </c>
      <c r="R903" s="135">
        <f t="shared" si="542"/>
        <v>0</v>
      </c>
      <c r="S903" s="135">
        <f t="shared" si="542"/>
        <v>0</v>
      </c>
      <c r="T903" s="135">
        <f t="shared" si="542"/>
        <v>0</v>
      </c>
      <c r="U903" s="135">
        <f t="shared" si="542"/>
        <v>0</v>
      </c>
      <c r="V903" s="135">
        <f t="shared" si="542"/>
        <v>0</v>
      </c>
      <c r="W903" s="135">
        <f t="shared" si="542"/>
        <v>0</v>
      </c>
      <c r="X903" s="135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 x14ac:dyDescent="0.2">
      <c r="A904" s="44">
        <f t="shared" si="510"/>
        <v>875</v>
      </c>
      <c r="B904" s="44"/>
      <c r="C904" s="136">
        <v>39604</v>
      </c>
      <c r="E904" s="140" t="s">
        <v>305</v>
      </c>
      <c r="G904" s="43"/>
      <c r="H904" s="135"/>
      <c r="I904" s="42">
        <f>'DepExp. Class.'!G$112</f>
        <v>0</v>
      </c>
      <c r="J904" s="135">
        <f t="shared" ref="J904:X904" si="543">+J112+J376+J640</f>
        <v>0</v>
      </c>
      <c r="K904" s="135">
        <f t="shared" si="543"/>
        <v>0</v>
      </c>
      <c r="L904" s="135">
        <f t="shared" si="543"/>
        <v>0</v>
      </c>
      <c r="M904" s="135">
        <f t="shared" si="543"/>
        <v>0</v>
      </c>
      <c r="N904" s="135">
        <f t="shared" si="543"/>
        <v>0</v>
      </c>
      <c r="O904" s="135">
        <f t="shared" si="543"/>
        <v>0</v>
      </c>
      <c r="P904" s="135">
        <f t="shared" si="543"/>
        <v>0</v>
      </c>
      <c r="Q904" s="135">
        <f t="shared" si="543"/>
        <v>0</v>
      </c>
      <c r="R904" s="135">
        <f t="shared" si="543"/>
        <v>0</v>
      </c>
      <c r="S904" s="135">
        <f t="shared" si="543"/>
        <v>0</v>
      </c>
      <c r="T904" s="135">
        <f t="shared" si="543"/>
        <v>0</v>
      </c>
      <c r="U904" s="135">
        <f t="shared" si="543"/>
        <v>0</v>
      </c>
      <c r="V904" s="135">
        <f t="shared" si="543"/>
        <v>0</v>
      </c>
      <c r="W904" s="135">
        <f t="shared" si="543"/>
        <v>0</v>
      </c>
      <c r="X904" s="135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 x14ac:dyDescent="0.2">
      <c r="A905" s="44">
        <f t="shared" si="510"/>
        <v>876</v>
      </c>
      <c r="B905" s="44"/>
      <c r="C905" s="136">
        <v>39605</v>
      </c>
      <c r="E905" s="137" t="s">
        <v>306</v>
      </c>
      <c r="G905" s="43"/>
      <c r="H905" s="135"/>
      <c r="I905" s="42">
        <f>'DepExp. Class.'!G$113</f>
        <v>34967.951905000009</v>
      </c>
      <c r="J905" s="135">
        <f t="shared" ref="J905:X905" si="544">+J113+J377+J641</f>
        <v>20116.097282602015</v>
      </c>
      <c r="K905" s="135">
        <f t="shared" si="544"/>
        <v>8473.9165910235661</v>
      </c>
      <c r="L905" s="135">
        <f t="shared" si="544"/>
        <v>297.92590059332656</v>
      </c>
      <c r="M905" s="135">
        <f t="shared" si="544"/>
        <v>3204.6518610056705</v>
      </c>
      <c r="N905" s="135">
        <f t="shared" si="544"/>
        <v>2875.3602697754286</v>
      </c>
      <c r="O905" s="135">
        <f t="shared" si="544"/>
        <v>0</v>
      </c>
      <c r="P905" s="135">
        <f t="shared" si="544"/>
        <v>0</v>
      </c>
      <c r="Q905" s="135">
        <f t="shared" si="544"/>
        <v>0</v>
      </c>
      <c r="R905" s="135">
        <f t="shared" si="544"/>
        <v>0</v>
      </c>
      <c r="S905" s="135">
        <f t="shared" si="544"/>
        <v>0</v>
      </c>
      <c r="T905" s="135">
        <f t="shared" si="544"/>
        <v>0</v>
      </c>
      <c r="U905" s="135">
        <f t="shared" si="544"/>
        <v>0</v>
      </c>
      <c r="V905" s="135">
        <f t="shared" si="544"/>
        <v>0</v>
      </c>
      <c r="W905" s="135">
        <f t="shared" si="544"/>
        <v>0</v>
      </c>
      <c r="X905" s="135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 x14ac:dyDescent="0.2">
      <c r="A906" s="44">
        <f t="shared" si="510"/>
        <v>877</v>
      </c>
      <c r="B906" s="44"/>
      <c r="C906" s="136">
        <v>39700</v>
      </c>
      <c r="E906" s="137" t="s">
        <v>307</v>
      </c>
      <c r="G906" s="43"/>
      <c r="H906" s="135"/>
      <c r="I906" s="42">
        <f>'DepExp. Class.'!G$114</f>
        <v>0</v>
      </c>
      <c r="J906" s="135">
        <f t="shared" ref="J906:X906" si="545">+J114+J378+J642</f>
        <v>0</v>
      </c>
      <c r="K906" s="135">
        <f t="shared" si="545"/>
        <v>0</v>
      </c>
      <c r="L906" s="135">
        <f t="shared" si="545"/>
        <v>0</v>
      </c>
      <c r="M906" s="135">
        <f t="shared" si="545"/>
        <v>0</v>
      </c>
      <c r="N906" s="135">
        <f t="shared" si="545"/>
        <v>0</v>
      </c>
      <c r="O906" s="135">
        <f t="shared" si="545"/>
        <v>0</v>
      </c>
      <c r="P906" s="135">
        <f t="shared" si="545"/>
        <v>0</v>
      </c>
      <c r="Q906" s="135">
        <f t="shared" si="545"/>
        <v>0</v>
      </c>
      <c r="R906" s="135">
        <f t="shared" si="545"/>
        <v>0</v>
      </c>
      <c r="S906" s="135">
        <f t="shared" si="545"/>
        <v>0</v>
      </c>
      <c r="T906" s="135">
        <f t="shared" si="545"/>
        <v>0</v>
      </c>
      <c r="U906" s="135">
        <f t="shared" si="545"/>
        <v>0</v>
      </c>
      <c r="V906" s="135">
        <f t="shared" si="545"/>
        <v>0</v>
      </c>
      <c r="W906" s="135">
        <f t="shared" si="545"/>
        <v>0</v>
      </c>
      <c r="X906" s="135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 x14ac:dyDescent="0.2">
      <c r="A907" s="44">
        <f t="shared" si="510"/>
        <v>878</v>
      </c>
      <c r="B907" s="44"/>
      <c r="C907" s="136">
        <v>39701</v>
      </c>
      <c r="E907" s="137" t="s">
        <v>308</v>
      </c>
      <c r="G907" s="43"/>
      <c r="H907" s="135"/>
      <c r="I907" s="42">
        <f>'DepExp. Class.'!G$115</f>
        <v>0</v>
      </c>
      <c r="J907" s="135">
        <f t="shared" ref="J907:X907" si="546">+J115+J379+J643</f>
        <v>0</v>
      </c>
      <c r="K907" s="135">
        <f t="shared" si="546"/>
        <v>0</v>
      </c>
      <c r="L907" s="135">
        <f t="shared" si="546"/>
        <v>0</v>
      </c>
      <c r="M907" s="135">
        <f t="shared" si="546"/>
        <v>0</v>
      </c>
      <c r="N907" s="135">
        <f t="shared" si="546"/>
        <v>0</v>
      </c>
      <c r="O907" s="135">
        <f t="shared" si="546"/>
        <v>0</v>
      </c>
      <c r="P907" s="135">
        <f t="shared" si="546"/>
        <v>0</v>
      </c>
      <c r="Q907" s="135">
        <f t="shared" si="546"/>
        <v>0</v>
      </c>
      <c r="R907" s="135">
        <f t="shared" si="546"/>
        <v>0</v>
      </c>
      <c r="S907" s="135">
        <f t="shared" si="546"/>
        <v>0</v>
      </c>
      <c r="T907" s="135">
        <f t="shared" si="546"/>
        <v>0</v>
      </c>
      <c r="U907" s="135">
        <f t="shared" si="546"/>
        <v>0</v>
      </c>
      <c r="V907" s="135">
        <f t="shared" si="546"/>
        <v>0</v>
      </c>
      <c r="W907" s="135">
        <f t="shared" si="546"/>
        <v>0</v>
      </c>
      <c r="X907" s="135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 x14ac:dyDescent="0.2">
      <c r="A908" s="44">
        <f t="shared" si="510"/>
        <v>879</v>
      </c>
      <c r="B908" s="44"/>
      <c r="C908" s="136">
        <v>39702</v>
      </c>
      <c r="E908" s="137" t="s">
        <v>309</v>
      </c>
      <c r="G908" s="43"/>
      <c r="H908" s="135"/>
      <c r="I908" s="42">
        <f>'DepExp. Class.'!G$116</f>
        <v>0</v>
      </c>
      <c r="J908" s="135">
        <f t="shared" ref="J908:X908" si="547">+J116+J380+J644</f>
        <v>0</v>
      </c>
      <c r="K908" s="135">
        <f t="shared" si="547"/>
        <v>0</v>
      </c>
      <c r="L908" s="135">
        <f t="shared" si="547"/>
        <v>0</v>
      </c>
      <c r="M908" s="135">
        <f t="shared" si="547"/>
        <v>0</v>
      </c>
      <c r="N908" s="135">
        <f t="shared" si="547"/>
        <v>0</v>
      </c>
      <c r="O908" s="135">
        <f t="shared" si="547"/>
        <v>0</v>
      </c>
      <c r="P908" s="135">
        <f t="shared" si="547"/>
        <v>0</v>
      </c>
      <c r="Q908" s="135">
        <f t="shared" si="547"/>
        <v>0</v>
      </c>
      <c r="R908" s="135">
        <f t="shared" si="547"/>
        <v>0</v>
      </c>
      <c r="S908" s="135">
        <f t="shared" si="547"/>
        <v>0</v>
      </c>
      <c r="T908" s="135">
        <f t="shared" si="547"/>
        <v>0</v>
      </c>
      <c r="U908" s="135">
        <f t="shared" si="547"/>
        <v>0</v>
      </c>
      <c r="V908" s="135">
        <f t="shared" si="547"/>
        <v>0</v>
      </c>
      <c r="W908" s="135">
        <f t="shared" si="547"/>
        <v>0</v>
      </c>
      <c r="X908" s="135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 x14ac:dyDescent="0.2">
      <c r="A909" s="44">
        <f t="shared" si="510"/>
        <v>880</v>
      </c>
      <c r="B909" s="44"/>
      <c r="C909" s="136">
        <v>39705</v>
      </c>
      <c r="E909" s="137" t="s">
        <v>310</v>
      </c>
      <c r="G909" s="43"/>
      <c r="H909" s="135"/>
      <c r="I909" s="42">
        <f>'DepExp. Class.'!G$117</f>
        <v>194588.5545</v>
      </c>
      <c r="J909" s="135">
        <f t="shared" ref="J909:X909" si="548">+J117+J381+J645</f>
        <v>111941.42290739068</v>
      </c>
      <c r="K909" s="135">
        <f t="shared" si="548"/>
        <v>47155.383445979453</v>
      </c>
      <c r="L909" s="135">
        <f t="shared" si="548"/>
        <v>1657.888643351647</v>
      </c>
      <c r="M909" s="135">
        <f t="shared" si="548"/>
        <v>17833.145475690912</v>
      </c>
      <c r="N909" s="135">
        <f t="shared" si="548"/>
        <v>16000.714027587272</v>
      </c>
      <c r="O909" s="135">
        <f t="shared" si="548"/>
        <v>0</v>
      </c>
      <c r="P909" s="135">
        <f t="shared" si="548"/>
        <v>0</v>
      </c>
      <c r="Q909" s="135">
        <f t="shared" si="548"/>
        <v>0</v>
      </c>
      <c r="R909" s="135">
        <f t="shared" si="548"/>
        <v>0</v>
      </c>
      <c r="S909" s="135">
        <f t="shared" si="548"/>
        <v>0</v>
      </c>
      <c r="T909" s="135">
        <f t="shared" si="548"/>
        <v>0</v>
      </c>
      <c r="U909" s="135">
        <f t="shared" si="548"/>
        <v>0</v>
      </c>
      <c r="V909" s="135">
        <f t="shared" si="548"/>
        <v>0</v>
      </c>
      <c r="W909" s="135">
        <f t="shared" si="548"/>
        <v>0</v>
      </c>
      <c r="X909" s="135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 x14ac:dyDescent="0.2">
      <c r="A910" s="44">
        <f t="shared" si="510"/>
        <v>881</v>
      </c>
      <c r="B910" s="44"/>
      <c r="C910" s="136">
        <v>39800</v>
      </c>
      <c r="E910" s="137" t="s">
        <v>311</v>
      </c>
      <c r="G910" s="43"/>
      <c r="H910" s="135"/>
      <c r="I910" s="42">
        <f>'DepExp. Class.'!G$118</f>
        <v>0</v>
      </c>
      <c r="J910" s="135">
        <f t="shared" ref="J910:X910" si="549">+J118+J382+J646</f>
        <v>0</v>
      </c>
      <c r="K910" s="135">
        <f t="shared" si="549"/>
        <v>0</v>
      </c>
      <c r="L910" s="135">
        <f t="shared" si="549"/>
        <v>0</v>
      </c>
      <c r="M910" s="135">
        <f t="shared" si="549"/>
        <v>0</v>
      </c>
      <c r="N910" s="135">
        <f t="shared" si="549"/>
        <v>0</v>
      </c>
      <c r="O910" s="135">
        <f t="shared" si="549"/>
        <v>0</v>
      </c>
      <c r="P910" s="135">
        <f t="shared" si="549"/>
        <v>0</v>
      </c>
      <c r="Q910" s="135">
        <f t="shared" si="549"/>
        <v>0</v>
      </c>
      <c r="R910" s="135">
        <f t="shared" si="549"/>
        <v>0</v>
      </c>
      <c r="S910" s="135">
        <f t="shared" si="549"/>
        <v>0</v>
      </c>
      <c r="T910" s="135">
        <f t="shared" si="549"/>
        <v>0</v>
      </c>
      <c r="U910" s="135">
        <f t="shared" si="549"/>
        <v>0</v>
      </c>
      <c r="V910" s="135">
        <f t="shared" si="549"/>
        <v>0</v>
      </c>
      <c r="W910" s="135">
        <f t="shared" si="549"/>
        <v>0</v>
      </c>
      <c r="X910" s="135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 x14ac:dyDescent="0.2">
      <c r="A911" s="44">
        <f t="shared" si="510"/>
        <v>882</v>
      </c>
      <c r="B911" s="44"/>
      <c r="C911" s="136">
        <v>39900</v>
      </c>
      <c r="E911" s="137" t="s">
        <v>312</v>
      </c>
      <c r="G911" s="43"/>
      <c r="H911" s="135"/>
      <c r="I911" s="42">
        <f>'DepExp. Class.'!G$119</f>
        <v>2056.2967039999999</v>
      </c>
      <c r="J911" s="135">
        <f t="shared" ref="J911:X911" si="550">+J119+J383+J647</f>
        <v>1182.9307204475767</v>
      </c>
      <c r="K911" s="135">
        <f t="shared" si="550"/>
        <v>498.31018995427968</v>
      </c>
      <c r="L911" s="135">
        <f t="shared" si="550"/>
        <v>17.519586193971254</v>
      </c>
      <c r="M911" s="135">
        <f t="shared" si="550"/>
        <v>188.45012934003643</v>
      </c>
      <c r="N911" s="135">
        <f t="shared" si="550"/>
        <v>169.08607806413539</v>
      </c>
      <c r="O911" s="135">
        <f t="shared" si="550"/>
        <v>0</v>
      </c>
      <c r="P911" s="135">
        <f t="shared" si="550"/>
        <v>0</v>
      </c>
      <c r="Q911" s="135">
        <f t="shared" si="550"/>
        <v>0</v>
      </c>
      <c r="R911" s="135">
        <f t="shared" si="550"/>
        <v>0</v>
      </c>
      <c r="S911" s="135">
        <f t="shared" si="550"/>
        <v>0</v>
      </c>
      <c r="T911" s="135">
        <f t="shared" si="550"/>
        <v>0</v>
      </c>
      <c r="U911" s="135">
        <f t="shared" si="550"/>
        <v>0</v>
      </c>
      <c r="V911" s="135">
        <f t="shared" si="550"/>
        <v>0</v>
      </c>
      <c r="W911" s="135">
        <f t="shared" si="550"/>
        <v>0</v>
      </c>
      <c r="X911" s="135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 x14ac:dyDescent="0.2">
      <c r="A912" s="44">
        <f t="shared" si="510"/>
        <v>883</v>
      </c>
      <c r="B912" s="44"/>
      <c r="C912" s="136">
        <v>39901</v>
      </c>
      <c r="E912" s="137" t="s">
        <v>313</v>
      </c>
      <c r="G912" s="43"/>
      <c r="H912" s="135"/>
      <c r="I912" s="42">
        <f>'DepExp. Class.'!G$120</f>
        <v>0</v>
      </c>
      <c r="J912" s="135">
        <f t="shared" ref="J912:X912" si="551">+J120+J384+J648</f>
        <v>0</v>
      </c>
      <c r="K912" s="135">
        <f t="shared" si="551"/>
        <v>0</v>
      </c>
      <c r="L912" s="135">
        <f t="shared" si="551"/>
        <v>0</v>
      </c>
      <c r="M912" s="135">
        <f t="shared" si="551"/>
        <v>0</v>
      </c>
      <c r="N912" s="135">
        <f t="shared" si="551"/>
        <v>0</v>
      </c>
      <c r="O912" s="135">
        <f t="shared" si="551"/>
        <v>0</v>
      </c>
      <c r="P912" s="135">
        <f t="shared" si="551"/>
        <v>0</v>
      </c>
      <c r="Q912" s="135">
        <f t="shared" si="551"/>
        <v>0</v>
      </c>
      <c r="R912" s="135">
        <f t="shared" si="551"/>
        <v>0</v>
      </c>
      <c r="S912" s="135">
        <f t="shared" si="551"/>
        <v>0</v>
      </c>
      <c r="T912" s="135">
        <f t="shared" si="551"/>
        <v>0</v>
      </c>
      <c r="U912" s="135">
        <f t="shared" si="551"/>
        <v>0</v>
      </c>
      <c r="V912" s="135">
        <f t="shared" si="551"/>
        <v>0</v>
      </c>
      <c r="W912" s="135">
        <f t="shared" si="551"/>
        <v>0</v>
      </c>
      <c r="X912" s="135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 x14ac:dyDescent="0.2">
      <c r="A913" s="44">
        <f t="shared" si="510"/>
        <v>884</v>
      </c>
      <c r="B913" s="44"/>
      <c r="C913" s="136">
        <v>39902</v>
      </c>
      <c r="E913" s="137" t="s">
        <v>314</v>
      </c>
      <c r="G913" s="43"/>
      <c r="H913" s="135"/>
      <c r="I913" s="42">
        <f>'DepExp. Class.'!G$121</f>
        <v>13459.885999999997</v>
      </c>
      <c r="J913" s="135">
        <f t="shared" ref="J913:X913" si="552">+J121+J385+J649</f>
        <v>7743.1007948171318</v>
      </c>
      <c r="K913" s="135">
        <f t="shared" si="552"/>
        <v>3261.7852941045953</v>
      </c>
      <c r="L913" s="135">
        <f t="shared" si="552"/>
        <v>114.67782469296169</v>
      </c>
      <c r="M913" s="135">
        <f t="shared" si="552"/>
        <v>1233.5366062047365</v>
      </c>
      <c r="N913" s="135">
        <f t="shared" si="552"/>
        <v>1106.7854801805697</v>
      </c>
      <c r="O913" s="135">
        <f t="shared" si="552"/>
        <v>0</v>
      </c>
      <c r="P913" s="135">
        <f t="shared" si="552"/>
        <v>0</v>
      </c>
      <c r="Q913" s="135">
        <f t="shared" si="552"/>
        <v>0</v>
      </c>
      <c r="R913" s="135">
        <f t="shared" si="552"/>
        <v>0</v>
      </c>
      <c r="S913" s="135">
        <f t="shared" si="552"/>
        <v>0</v>
      </c>
      <c r="T913" s="135">
        <f t="shared" si="552"/>
        <v>0</v>
      </c>
      <c r="U913" s="135">
        <f t="shared" si="552"/>
        <v>0</v>
      </c>
      <c r="V913" s="135">
        <f t="shared" si="552"/>
        <v>0</v>
      </c>
      <c r="W913" s="135">
        <f t="shared" si="552"/>
        <v>0</v>
      </c>
      <c r="X913" s="135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 x14ac:dyDescent="0.2">
      <c r="A914" s="44">
        <f t="shared" si="510"/>
        <v>885</v>
      </c>
      <c r="B914" s="44"/>
      <c r="C914" s="136">
        <v>39903</v>
      </c>
      <c r="E914" s="137" t="s">
        <v>315</v>
      </c>
      <c r="G914" s="43"/>
      <c r="H914" s="135"/>
      <c r="I914" s="42">
        <f>'DepExp. Class.'!G$122</f>
        <v>0</v>
      </c>
      <c r="J914" s="135">
        <f t="shared" ref="J914:X914" si="553">+J122+J386+J650</f>
        <v>0</v>
      </c>
      <c r="K914" s="135">
        <f t="shared" si="553"/>
        <v>0</v>
      </c>
      <c r="L914" s="135">
        <f t="shared" si="553"/>
        <v>0</v>
      </c>
      <c r="M914" s="135">
        <f t="shared" si="553"/>
        <v>0</v>
      </c>
      <c r="N914" s="135">
        <f t="shared" si="553"/>
        <v>0</v>
      </c>
      <c r="O914" s="135">
        <f t="shared" si="553"/>
        <v>0</v>
      </c>
      <c r="P914" s="135">
        <f t="shared" si="553"/>
        <v>0</v>
      </c>
      <c r="Q914" s="135">
        <f t="shared" si="553"/>
        <v>0</v>
      </c>
      <c r="R914" s="135">
        <f t="shared" si="553"/>
        <v>0</v>
      </c>
      <c r="S914" s="135">
        <f t="shared" si="553"/>
        <v>0</v>
      </c>
      <c r="T914" s="135">
        <f t="shared" si="553"/>
        <v>0</v>
      </c>
      <c r="U914" s="135">
        <f t="shared" si="553"/>
        <v>0</v>
      </c>
      <c r="V914" s="135">
        <f t="shared" si="553"/>
        <v>0</v>
      </c>
      <c r="W914" s="135">
        <f t="shared" si="553"/>
        <v>0</v>
      </c>
      <c r="X914" s="135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 x14ac:dyDescent="0.2">
      <c r="A915" s="44">
        <f t="shared" si="510"/>
        <v>886</v>
      </c>
      <c r="B915" s="44"/>
      <c r="C915" s="136">
        <v>39904</v>
      </c>
      <c r="E915" s="137" t="s">
        <v>316</v>
      </c>
      <c r="G915" s="43"/>
      <c r="H915" s="135"/>
      <c r="I915" s="42">
        <f>'DepExp. Class.'!G$123</f>
        <v>0</v>
      </c>
      <c r="J915" s="135">
        <f t="shared" ref="J915:X915" si="554">+J123+J387+J651</f>
        <v>0</v>
      </c>
      <c r="K915" s="135">
        <f t="shared" si="554"/>
        <v>0</v>
      </c>
      <c r="L915" s="135">
        <f t="shared" si="554"/>
        <v>0</v>
      </c>
      <c r="M915" s="135">
        <f t="shared" si="554"/>
        <v>0</v>
      </c>
      <c r="N915" s="135">
        <f t="shared" si="554"/>
        <v>0</v>
      </c>
      <c r="O915" s="135">
        <f t="shared" si="554"/>
        <v>0</v>
      </c>
      <c r="P915" s="135">
        <f t="shared" si="554"/>
        <v>0</v>
      </c>
      <c r="Q915" s="135">
        <f t="shared" si="554"/>
        <v>0</v>
      </c>
      <c r="R915" s="135">
        <f t="shared" si="554"/>
        <v>0</v>
      </c>
      <c r="S915" s="135">
        <f t="shared" si="554"/>
        <v>0</v>
      </c>
      <c r="T915" s="135">
        <f t="shared" si="554"/>
        <v>0</v>
      </c>
      <c r="U915" s="135">
        <f t="shared" si="554"/>
        <v>0</v>
      </c>
      <c r="V915" s="135">
        <f t="shared" si="554"/>
        <v>0</v>
      </c>
      <c r="W915" s="135">
        <f t="shared" si="554"/>
        <v>0</v>
      </c>
      <c r="X915" s="135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 x14ac:dyDescent="0.2">
      <c r="A916" s="44">
        <f t="shared" si="510"/>
        <v>887</v>
      </c>
      <c r="B916" s="44"/>
      <c r="C916" s="136">
        <v>39905</v>
      </c>
      <c r="E916" s="137" t="s">
        <v>317</v>
      </c>
      <c r="G916" s="43"/>
      <c r="H916" s="135"/>
      <c r="I916" s="42">
        <f>'DepExp. Class.'!G$124</f>
        <v>89350.691999029921</v>
      </c>
      <c r="J916" s="135">
        <f t="shared" ref="J916:X916" si="555">+J124+J388+J652</f>
        <v>51400.986177382889</v>
      </c>
      <c r="K916" s="135">
        <f t="shared" si="555"/>
        <v>21652.692539929754</v>
      </c>
      <c r="L916" s="135">
        <f t="shared" si="555"/>
        <v>761.265213781125</v>
      </c>
      <c r="M916" s="135">
        <f t="shared" si="555"/>
        <v>8188.5797079208614</v>
      </c>
      <c r="N916" s="135">
        <f t="shared" si="555"/>
        <v>7347.1683600152737</v>
      </c>
      <c r="O916" s="135">
        <f t="shared" si="555"/>
        <v>0</v>
      </c>
      <c r="P916" s="135">
        <f t="shared" si="555"/>
        <v>0</v>
      </c>
      <c r="Q916" s="135">
        <f t="shared" si="555"/>
        <v>0</v>
      </c>
      <c r="R916" s="135">
        <f t="shared" si="555"/>
        <v>0</v>
      </c>
      <c r="S916" s="135">
        <f t="shared" si="555"/>
        <v>0</v>
      </c>
      <c r="T916" s="135">
        <f t="shared" si="555"/>
        <v>0</v>
      </c>
      <c r="U916" s="135">
        <f t="shared" si="555"/>
        <v>0</v>
      </c>
      <c r="V916" s="135">
        <f t="shared" si="555"/>
        <v>0</v>
      </c>
      <c r="W916" s="135">
        <f t="shared" si="555"/>
        <v>0</v>
      </c>
      <c r="X916" s="135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 x14ac:dyDescent="0.2">
      <c r="A917" s="44">
        <f t="shared" si="510"/>
        <v>888</v>
      </c>
      <c r="B917" s="44"/>
      <c r="C917" s="136">
        <v>39906</v>
      </c>
      <c r="E917" s="137" t="s">
        <v>318</v>
      </c>
      <c r="G917" s="43"/>
      <c r="H917" s="135"/>
      <c r="I917" s="42">
        <f>'DepExp. Class.'!G$125</f>
        <v>0</v>
      </c>
      <c r="J917" s="135">
        <f t="shared" ref="J917:X917" si="556">+J125+J389+J653</f>
        <v>0</v>
      </c>
      <c r="K917" s="135">
        <f t="shared" si="556"/>
        <v>0</v>
      </c>
      <c r="L917" s="135">
        <f t="shared" si="556"/>
        <v>0</v>
      </c>
      <c r="M917" s="135">
        <f t="shared" si="556"/>
        <v>0</v>
      </c>
      <c r="N917" s="135">
        <f t="shared" si="556"/>
        <v>0</v>
      </c>
      <c r="O917" s="135">
        <f t="shared" si="556"/>
        <v>0</v>
      </c>
      <c r="P917" s="135">
        <f t="shared" si="556"/>
        <v>0</v>
      </c>
      <c r="Q917" s="135">
        <f t="shared" si="556"/>
        <v>0</v>
      </c>
      <c r="R917" s="135">
        <f t="shared" si="556"/>
        <v>0</v>
      </c>
      <c r="S917" s="135">
        <f t="shared" si="556"/>
        <v>0</v>
      </c>
      <c r="T917" s="135">
        <f t="shared" si="556"/>
        <v>0</v>
      </c>
      <c r="U917" s="135">
        <f t="shared" si="556"/>
        <v>0</v>
      </c>
      <c r="V917" s="135">
        <f t="shared" si="556"/>
        <v>0</v>
      </c>
      <c r="W917" s="135">
        <f t="shared" si="556"/>
        <v>0</v>
      </c>
      <c r="X917" s="135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 x14ac:dyDescent="0.2">
      <c r="A918" s="44">
        <f t="shared" si="510"/>
        <v>889</v>
      </c>
      <c r="B918" s="44"/>
      <c r="C918" s="136">
        <v>39907</v>
      </c>
      <c r="E918" s="137" t="s">
        <v>319</v>
      </c>
      <c r="G918" s="43"/>
      <c r="H918" s="135"/>
      <c r="I918" s="42">
        <f>'DepExp. Class.'!G$126</f>
        <v>0</v>
      </c>
      <c r="J918" s="135">
        <f t="shared" ref="J918:X918" si="557">+J126+J390+J654</f>
        <v>0</v>
      </c>
      <c r="K918" s="135">
        <f t="shared" si="557"/>
        <v>0</v>
      </c>
      <c r="L918" s="135">
        <f t="shared" si="557"/>
        <v>0</v>
      </c>
      <c r="M918" s="135">
        <f t="shared" si="557"/>
        <v>0</v>
      </c>
      <c r="N918" s="135">
        <f t="shared" si="557"/>
        <v>0</v>
      </c>
      <c r="O918" s="135">
        <f t="shared" si="557"/>
        <v>0</v>
      </c>
      <c r="P918" s="135">
        <f t="shared" si="557"/>
        <v>0</v>
      </c>
      <c r="Q918" s="135">
        <f t="shared" si="557"/>
        <v>0</v>
      </c>
      <c r="R918" s="135">
        <f t="shared" si="557"/>
        <v>0</v>
      </c>
      <c r="S918" s="135">
        <f t="shared" si="557"/>
        <v>0</v>
      </c>
      <c r="T918" s="135">
        <f t="shared" si="557"/>
        <v>0</v>
      </c>
      <c r="U918" s="135">
        <f t="shared" si="557"/>
        <v>0</v>
      </c>
      <c r="V918" s="135">
        <f t="shared" si="557"/>
        <v>0</v>
      </c>
      <c r="W918" s="135">
        <f t="shared" si="557"/>
        <v>0</v>
      </c>
      <c r="X918" s="135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 x14ac:dyDescent="0.2">
      <c r="A919" s="44">
        <f t="shared" si="510"/>
        <v>890</v>
      </c>
      <c r="B919" s="44"/>
      <c r="C919" s="136">
        <v>39908</v>
      </c>
      <c r="E919" s="137" t="s">
        <v>320</v>
      </c>
      <c r="G919" s="43"/>
      <c r="H919" s="135"/>
      <c r="I919" s="42">
        <f>'DepExp. Class.'!G$127</f>
        <v>10288.785339000002</v>
      </c>
      <c r="J919" s="135">
        <f t="shared" ref="J919:X919" si="558">+J127+J391+J655</f>
        <v>5918.8541371088722</v>
      </c>
      <c r="K919" s="135">
        <f t="shared" si="558"/>
        <v>2493.3204273014771</v>
      </c>
      <c r="L919" s="135">
        <f t="shared" si="558"/>
        <v>87.660142248556696</v>
      </c>
      <c r="M919" s="135">
        <f t="shared" si="558"/>
        <v>942.91982480677132</v>
      </c>
      <c r="N919" s="135">
        <f t="shared" si="558"/>
        <v>846.03080753432266</v>
      </c>
      <c r="O919" s="135">
        <f t="shared" si="558"/>
        <v>0</v>
      </c>
      <c r="P919" s="135">
        <f t="shared" si="558"/>
        <v>0</v>
      </c>
      <c r="Q919" s="135">
        <f t="shared" si="558"/>
        <v>0</v>
      </c>
      <c r="R919" s="135">
        <f t="shared" si="558"/>
        <v>0</v>
      </c>
      <c r="S919" s="135">
        <f t="shared" si="558"/>
        <v>0</v>
      </c>
      <c r="T919" s="135">
        <f t="shared" si="558"/>
        <v>0</v>
      </c>
      <c r="U919" s="135">
        <f t="shared" si="558"/>
        <v>0</v>
      </c>
      <c r="V919" s="135">
        <f t="shared" si="558"/>
        <v>0</v>
      </c>
      <c r="W919" s="135">
        <f t="shared" si="558"/>
        <v>0</v>
      </c>
      <c r="X919" s="135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 x14ac:dyDescent="0.2">
      <c r="A920" s="44">
        <f t="shared" si="510"/>
        <v>891</v>
      </c>
      <c r="B920" s="44"/>
      <c r="C920" s="136">
        <v>40600</v>
      </c>
      <c r="E920" s="42" t="s">
        <v>550</v>
      </c>
      <c r="G920" s="43"/>
      <c r="H920" s="135"/>
      <c r="I920" s="42">
        <f>'DepExp. Class.'!G$128</f>
        <v>0</v>
      </c>
      <c r="J920" s="135">
        <f t="shared" ref="J920:X920" si="559">+J128+J392+J656</f>
        <v>0</v>
      </c>
      <c r="K920" s="135">
        <f t="shared" si="559"/>
        <v>0</v>
      </c>
      <c r="L920" s="135">
        <f t="shared" si="559"/>
        <v>0</v>
      </c>
      <c r="M920" s="135">
        <f t="shared" si="559"/>
        <v>0</v>
      </c>
      <c r="N920" s="135">
        <f t="shared" si="559"/>
        <v>0</v>
      </c>
      <c r="O920" s="135">
        <f t="shared" si="559"/>
        <v>0</v>
      </c>
      <c r="P920" s="135">
        <f t="shared" si="559"/>
        <v>0</v>
      </c>
      <c r="Q920" s="135">
        <f t="shared" si="559"/>
        <v>0</v>
      </c>
      <c r="R920" s="135">
        <f t="shared" si="559"/>
        <v>0</v>
      </c>
      <c r="S920" s="135">
        <f t="shared" si="559"/>
        <v>0</v>
      </c>
      <c r="T920" s="135">
        <f t="shared" si="559"/>
        <v>0</v>
      </c>
      <c r="U920" s="135">
        <f t="shared" si="559"/>
        <v>0</v>
      </c>
      <c r="V920" s="135">
        <f t="shared" si="559"/>
        <v>0</v>
      </c>
      <c r="W920" s="135">
        <f t="shared" si="559"/>
        <v>0</v>
      </c>
      <c r="X920" s="135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 x14ac:dyDescent="0.2">
      <c r="A921" s="44">
        <f t="shared" si="510"/>
        <v>892</v>
      </c>
      <c r="B921" s="44"/>
      <c r="C921" s="146"/>
      <c r="E921" s="137"/>
      <c r="G921" s="43"/>
      <c r="H921" s="135"/>
      <c r="I921" s="42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 x14ac:dyDescent="0.2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 x14ac:dyDescent="0.2">
      <c r="A923" s="44">
        <f t="shared" si="510"/>
        <v>894</v>
      </c>
      <c r="B923" s="44"/>
      <c r="C923" s="44"/>
      <c r="D923" s="44" t="s">
        <v>149</v>
      </c>
      <c r="E923" s="44"/>
      <c r="G923" s="43"/>
      <c r="H923" s="135"/>
      <c r="I923" s="42">
        <f>'DepExp. Class.'!G$131</f>
        <v>834235.55944217811</v>
      </c>
      <c r="J923" s="135">
        <f>+J131+J395+J659</f>
        <v>479912.68450427038</v>
      </c>
      <c r="K923" s="135">
        <f t="shared" ref="K923:X923" si="560">+K131+K395+K659</f>
        <v>202163.47148910598</v>
      </c>
      <c r="L923" s="135">
        <f t="shared" si="560"/>
        <v>7107.6619250969097</v>
      </c>
      <c r="M923" s="135">
        <f t="shared" si="560"/>
        <v>76453.849666305803</v>
      </c>
      <c r="N923" s="135">
        <f t="shared" si="560"/>
        <v>68597.891857398907</v>
      </c>
      <c r="O923" s="135">
        <f t="shared" si="560"/>
        <v>0</v>
      </c>
      <c r="P923" s="135">
        <f t="shared" si="560"/>
        <v>0</v>
      </c>
      <c r="Q923" s="135">
        <f t="shared" si="560"/>
        <v>0</v>
      </c>
      <c r="R923" s="135">
        <f t="shared" si="560"/>
        <v>0</v>
      </c>
      <c r="S923" s="135">
        <f t="shared" si="560"/>
        <v>0</v>
      </c>
      <c r="T923" s="135">
        <f t="shared" si="560"/>
        <v>0</v>
      </c>
      <c r="U923" s="135">
        <f t="shared" si="560"/>
        <v>0</v>
      </c>
      <c r="V923" s="135">
        <f t="shared" si="560"/>
        <v>0</v>
      </c>
      <c r="W923" s="135">
        <f t="shared" si="560"/>
        <v>0</v>
      </c>
      <c r="X923" s="135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 x14ac:dyDescent="0.2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1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 x14ac:dyDescent="0.2">
      <c r="A925" s="44">
        <f t="shared" si="510"/>
        <v>896</v>
      </c>
      <c r="B925" s="44"/>
      <c r="C925" s="44"/>
      <c r="D925" s="44" t="s">
        <v>356</v>
      </c>
      <c r="E925" s="44"/>
      <c r="G925" s="43"/>
      <c r="H925" s="44"/>
      <c r="I925" s="42">
        <f>'DepExp. Class.'!G$133</f>
        <v>21834153.655123394</v>
      </c>
      <c r="J925" s="135">
        <f>+J133+J397+J661</f>
        <v>13087960.611092936</v>
      </c>
      <c r="K925" s="135">
        <f t="shared" ref="K925:X925" si="561">+K133+K397+K661</f>
        <v>5384607.3769185329</v>
      </c>
      <c r="L925" s="135">
        <f t="shared" si="561"/>
        <v>157506.57519860056</v>
      </c>
      <c r="M925" s="135">
        <f t="shared" si="561"/>
        <v>1696742.0585500014</v>
      </c>
      <c r="N925" s="135">
        <f t="shared" si="561"/>
        <v>1507337.0333633272</v>
      </c>
      <c r="O925" s="135">
        <f t="shared" si="561"/>
        <v>0</v>
      </c>
      <c r="P925" s="135">
        <f t="shared" si="561"/>
        <v>0</v>
      </c>
      <c r="Q925" s="135">
        <f t="shared" si="561"/>
        <v>0</v>
      </c>
      <c r="R925" s="135">
        <f t="shared" si="561"/>
        <v>0</v>
      </c>
      <c r="S925" s="135">
        <f t="shared" si="561"/>
        <v>0</v>
      </c>
      <c r="T925" s="135">
        <f t="shared" si="561"/>
        <v>0</v>
      </c>
      <c r="U925" s="135">
        <f t="shared" si="561"/>
        <v>0</v>
      </c>
      <c r="V925" s="135">
        <f t="shared" si="561"/>
        <v>0</v>
      </c>
      <c r="W925" s="135">
        <f t="shared" si="561"/>
        <v>0</v>
      </c>
      <c r="X925" s="135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 x14ac:dyDescent="0.2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1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 x14ac:dyDescent="0.2">
      <c r="A927" s="44">
        <f t="shared" si="510"/>
        <v>898</v>
      </c>
      <c r="B927" s="44"/>
      <c r="C927" s="44"/>
      <c r="D927" s="44" t="s">
        <v>347</v>
      </c>
      <c r="E927" s="44"/>
      <c r="G927" s="43"/>
      <c r="H927" s="135"/>
      <c r="I927" s="42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 x14ac:dyDescent="0.2">
      <c r="A928" s="44">
        <f t="shared" si="510"/>
        <v>899</v>
      </c>
      <c r="B928" s="44"/>
      <c r="C928" s="44"/>
      <c r="D928" s="44"/>
      <c r="E928" s="44"/>
      <c r="G928" s="43"/>
      <c r="H928" s="135"/>
      <c r="I928" s="42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 x14ac:dyDescent="0.2">
      <c r="A929" s="44">
        <f t="shared" si="510"/>
        <v>900</v>
      </c>
      <c r="B929" s="44"/>
      <c r="C929" s="44"/>
      <c r="D929" s="44" t="s">
        <v>322</v>
      </c>
      <c r="E929" s="44"/>
      <c r="G929" s="43"/>
      <c r="H929" s="135"/>
      <c r="I929" s="42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 x14ac:dyDescent="0.2">
      <c r="A930" s="44">
        <f t="shared" si="510"/>
        <v>901</v>
      </c>
      <c r="B930" s="44"/>
      <c r="C930" s="44"/>
      <c r="D930" s="44"/>
      <c r="E930" s="44"/>
      <c r="G930" s="43"/>
      <c r="H930" s="135"/>
      <c r="I930" s="42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 x14ac:dyDescent="0.2">
      <c r="A931" s="44">
        <f t="shared" si="510"/>
        <v>902</v>
      </c>
      <c r="B931" s="44"/>
      <c r="C931" s="136">
        <v>30100</v>
      </c>
      <c r="D931" s="44"/>
      <c r="E931" s="137" t="s">
        <v>323</v>
      </c>
      <c r="G931" s="43"/>
      <c r="H931" s="135"/>
      <c r="I931" s="42">
        <f>'DepExp. Class.'!G$139</f>
        <v>0</v>
      </c>
      <c r="J931" s="135">
        <f t="shared" ref="J931:X931" si="562">+J139+J403+J667</f>
        <v>0</v>
      </c>
      <c r="K931" s="135">
        <f t="shared" si="562"/>
        <v>0</v>
      </c>
      <c r="L931" s="135">
        <f t="shared" si="562"/>
        <v>0</v>
      </c>
      <c r="M931" s="135">
        <f t="shared" si="562"/>
        <v>0</v>
      </c>
      <c r="N931" s="135">
        <f t="shared" si="562"/>
        <v>0</v>
      </c>
      <c r="O931" s="135">
        <f t="shared" si="562"/>
        <v>0</v>
      </c>
      <c r="P931" s="135">
        <f t="shared" si="562"/>
        <v>0</v>
      </c>
      <c r="Q931" s="135">
        <f t="shared" si="562"/>
        <v>0</v>
      </c>
      <c r="R931" s="135">
        <f t="shared" si="562"/>
        <v>0</v>
      </c>
      <c r="S931" s="135">
        <f t="shared" si="562"/>
        <v>0</v>
      </c>
      <c r="T931" s="135">
        <f t="shared" si="562"/>
        <v>0</v>
      </c>
      <c r="U931" s="135">
        <f t="shared" si="562"/>
        <v>0</v>
      </c>
      <c r="V931" s="135">
        <f t="shared" si="562"/>
        <v>0</v>
      </c>
      <c r="W931" s="135">
        <f t="shared" si="562"/>
        <v>0</v>
      </c>
      <c r="X931" s="135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 x14ac:dyDescent="0.2">
      <c r="A932" s="44">
        <f t="shared" si="510"/>
        <v>903</v>
      </c>
      <c r="B932" s="44"/>
      <c r="C932" s="136">
        <v>30200</v>
      </c>
      <c r="D932" s="44"/>
      <c r="E932" s="137" t="s">
        <v>185</v>
      </c>
      <c r="G932" s="43"/>
      <c r="H932" s="135"/>
      <c r="I932" s="42">
        <f>'DepExp. Class.'!G$140</f>
        <v>0</v>
      </c>
      <c r="J932" s="135">
        <f t="shared" ref="J932:X932" si="563">+J140+J404+J668</f>
        <v>0</v>
      </c>
      <c r="K932" s="135">
        <f t="shared" si="563"/>
        <v>0</v>
      </c>
      <c r="L932" s="135">
        <f t="shared" si="563"/>
        <v>0</v>
      </c>
      <c r="M932" s="135">
        <f t="shared" si="563"/>
        <v>0</v>
      </c>
      <c r="N932" s="135">
        <f t="shared" si="563"/>
        <v>0</v>
      </c>
      <c r="O932" s="135">
        <f t="shared" si="563"/>
        <v>0</v>
      </c>
      <c r="P932" s="135">
        <f t="shared" si="563"/>
        <v>0</v>
      </c>
      <c r="Q932" s="135">
        <f t="shared" si="563"/>
        <v>0</v>
      </c>
      <c r="R932" s="135">
        <f t="shared" si="563"/>
        <v>0</v>
      </c>
      <c r="S932" s="135">
        <f t="shared" si="563"/>
        <v>0</v>
      </c>
      <c r="T932" s="135">
        <f t="shared" si="563"/>
        <v>0</v>
      </c>
      <c r="U932" s="135">
        <f t="shared" si="563"/>
        <v>0</v>
      </c>
      <c r="V932" s="135">
        <f t="shared" si="563"/>
        <v>0</v>
      </c>
      <c r="W932" s="135">
        <f t="shared" si="563"/>
        <v>0</v>
      </c>
      <c r="X932" s="135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 x14ac:dyDescent="0.2">
      <c r="A933" s="44">
        <f t="shared" ref="A933:A996" si="564">A932+1</f>
        <v>904</v>
      </c>
      <c r="B933" s="44"/>
      <c r="C933" s="138">
        <v>30300</v>
      </c>
      <c r="D933" s="44"/>
      <c r="E933" s="137" t="s">
        <v>324</v>
      </c>
      <c r="G933" s="43"/>
      <c r="H933" s="135"/>
      <c r="I933" s="42">
        <f>'DepExp. Class.'!G$141</f>
        <v>0</v>
      </c>
      <c r="J933" s="135">
        <f t="shared" ref="J933:X933" si="565">+J141+J405+J669</f>
        <v>0</v>
      </c>
      <c r="K933" s="135">
        <f t="shared" si="565"/>
        <v>0</v>
      </c>
      <c r="L933" s="135">
        <f t="shared" si="565"/>
        <v>0</v>
      </c>
      <c r="M933" s="135">
        <f t="shared" si="565"/>
        <v>0</v>
      </c>
      <c r="N933" s="135">
        <f t="shared" si="565"/>
        <v>0</v>
      </c>
      <c r="O933" s="135">
        <f t="shared" si="565"/>
        <v>0</v>
      </c>
      <c r="P933" s="135">
        <f t="shared" si="565"/>
        <v>0</v>
      </c>
      <c r="Q933" s="135">
        <f t="shared" si="565"/>
        <v>0</v>
      </c>
      <c r="R933" s="135">
        <f t="shared" si="565"/>
        <v>0</v>
      </c>
      <c r="S933" s="135">
        <f t="shared" si="565"/>
        <v>0</v>
      </c>
      <c r="T933" s="135">
        <f t="shared" si="565"/>
        <v>0</v>
      </c>
      <c r="U933" s="135">
        <f t="shared" si="565"/>
        <v>0</v>
      </c>
      <c r="V933" s="135">
        <f t="shared" si="565"/>
        <v>0</v>
      </c>
      <c r="W933" s="135">
        <f t="shared" si="565"/>
        <v>0</v>
      </c>
      <c r="X933" s="135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 x14ac:dyDescent="0.2">
      <c r="A934" s="44">
        <f t="shared" si="564"/>
        <v>905</v>
      </c>
      <c r="B934" s="44"/>
      <c r="C934" s="44"/>
      <c r="D934" s="44"/>
      <c r="E934" s="44"/>
      <c r="G934" s="43"/>
      <c r="H934" s="135"/>
      <c r="I934" s="42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 x14ac:dyDescent="0.2">
      <c r="A935" s="44">
        <f t="shared" si="564"/>
        <v>906</v>
      </c>
      <c r="B935" s="44"/>
      <c r="C935" s="44"/>
      <c r="D935" s="44" t="s">
        <v>325</v>
      </c>
      <c r="E935" s="44"/>
      <c r="G935" s="43"/>
      <c r="H935" s="135"/>
      <c r="I935" s="42">
        <f>'DepExp. Class.'!G$143</f>
        <v>0</v>
      </c>
      <c r="J935" s="135">
        <f>+J143+J407+J671</f>
        <v>0</v>
      </c>
      <c r="K935" s="135">
        <f t="shared" ref="K935:X935" si="566">+K143+K407+K671</f>
        <v>0</v>
      </c>
      <c r="L935" s="135">
        <f t="shared" si="566"/>
        <v>0</v>
      </c>
      <c r="M935" s="135">
        <f t="shared" si="566"/>
        <v>0</v>
      </c>
      <c r="N935" s="135">
        <f t="shared" si="566"/>
        <v>0</v>
      </c>
      <c r="O935" s="135">
        <f t="shared" si="566"/>
        <v>0</v>
      </c>
      <c r="P935" s="135">
        <f t="shared" si="566"/>
        <v>0</v>
      </c>
      <c r="Q935" s="135">
        <f t="shared" si="566"/>
        <v>0</v>
      </c>
      <c r="R935" s="135">
        <f t="shared" si="566"/>
        <v>0</v>
      </c>
      <c r="S935" s="135">
        <f t="shared" si="566"/>
        <v>0</v>
      </c>
      <c r="T935" s="135">
        <f t="shared" si="566"/>
        <v>0</v>
      </c>
      <c r="U935" s="135">
        <f t="shared" si="566"/>
        <v>0</v>
      </c>
      <c r="V935" s="135">
        <f t="shared" si="566"/>
        <v>0</v>
      </c>
      <c r="W935" s="135">
        <f t="shared" si="566"/>
        <v>0</v>
      </c>
      <c r="X935" s="135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 x14ac:dyDescent="0.2">
      <c r="A936" s="44">
        <f t="shared" si="564"/>
        <v>907</v>
      </c>
      <c r="B936" s="44"/>
      <c r="C936" s="44"/>
      <c r="D936" s="44"/>
      <c r="E936" s="44"/>
      <c r="G936" s="43"/>
      <c r="H936" s="135"/>
      <c r="I936" s="42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 x14ac:dyDescent="0.2">
      <c r="A937" s="44">
        <f t="shared" si="564"/>
        <v>908</v>
      </c>
      <c r="B937" s="44"/>
      <c r="C937" s="44"/>
      <c r="D937" s="44" t="s">
        <v>148</v>
      </c>
      <c r="E937" s="44"/>
      <c r="G937" s="43"/>
      <c r="H937" s="135"/>
      <c r="I937" s="42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 x14ac:dyDescent="0.2">
      <c r="A938" s="44">
        <f t="shared" si="564"/>
        <v>909</v>
      </c>
      <c r="B938" s="44"/>
      <c r="C938" s="44"/>
      <c r="D938" s="44"/>
      <c r="E938" s="44"/>
      <c r="G938" s="43"/>
      <c r="H938" s="135"/>
      <c r="I938" s="42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 x14ac:dyDescent="0.2">
      <c r="A939" s="44">
        <f t="shared" si="564"/>
        <v>910</v>
      </c>
      <c r="B939" s="44"/>
      <c r="C939" s="141">
        <v>37400</v>
      </c>
      <c r="E939" s="137" t="s">
        <v>115</v>
      </c>
      <c r="G939" s="43"/>
      <c r="H939" s="135"/>
      <c r="I939" s="42">
        <f>'DepExp. Class.'!G$147</f>
        <v>0</v>
      </c>
      <c r="J939" s="135">
        <f t="shared" ref="J939:X939" si="567">+J147+J411+J675</f>
        <v>0</v>
      </c>
      <c r="K939" s="135">
        <f t="shared" si="567"/>
        <v>0</v>
      </c>
      <c r="L939" s="135">
        <f t="shared" si="567"/>
        <v>0</v>
      </c>
      <c r="M939" s="135">
        <f t="shared" si="567"/>
        <v>0</v>
      </c>
      <c r="N939" s="135">
        <f t="shared" si="567"/>
        <v>0</v>
      </c>
      <c r="O939" s="135">
        <f t="shared" si="567"/>
        <v>0</v>
      </c>
      <c r="P939" s="135">
        <f t="shared" si="567"/>
        <v>0</v>
      </c>
      <c r="Q939" s="135">
        <f t="shared" si="567"/>
        <v>0</v>
      </c>
      <c r="R939" s="135">
        <f t="shared" si="567"/>
        <v>0</v>
      </c>
      <c r="S939" s="135">
        <f t="shared" si="567"/>
        <v>0</v>
      </c>
      <c r="T939" s="135">
        <f t="shared" si="567"/>
        <v>0</v>
      </c>
      <c r="U939" s="135">
        <f t="shared" si="567"/>
        <v>0</v>
      </c>
      <c r="V939" s="135">
        <f t="shared" si="567"/>
        <v>0</v>
      </c>
      <c r="W939" s="135">
        <f t="shared" si="567"/>
        <v>0</v>
      </c>
      <c r="X939" s="135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 x14ac:dyDescent="0.2">
      <c r="A940" s="44">
        <f t="shared" si="564"/>
        <v>911</v>
      </c>
      <c r="B940" s="44"/>
      <c r="C940" s="141">
        <v>39001</v>
      </c>
      <c r="E940" s="137" t="s">
        <v>291</v>
      </c>
      <c r="G940" s="43"/>
      <c r="H940" s="135"/>
      <c r="I940" s="42">
        <f>'DepExp. Class.'!G$148</f>
        <v>2499.6920271680001</v>
      </c>
      <c r="J940" s="135">
        <f t="shared" ref="J940:X940" si="569">+J148+J412+J676</f>
        <v>1438.0038079343756</v>
      </c>
      <c r="K940" s="135">
        <f t="shared" si="569"/>
        <v>605.75986260263187</v>
      </c>
      <c r="L940" s="135">
        <f t="shared" si="569"/>
        <v>21.297301037911168</v>
      </c>
      <c r="M940" s="135">
        <f t="shared" si="569"/>
        <v>229.08527009440147</v>
      </c>
      <c r="N940" s="135">
        <f t="shared" si="569"/>
        <v>205.54578549867935</v>
      </c>
      <c r="O940" s="135">
        <f t="shared" si="569"/>
        <v>0</v>
      </c>
      <c r="P940" s="135">
        <f t="shared" si="569"/>
        <v>0</v>
      </c>
      <c r="Q940" s="135">
        <f t="shared" si="569"/>
        <v>0</v>
      </c>
      <c r="R940" s="135">
        <f t="shared" si="569"/>
        <v>0</v>
      </c>
      <c r="S940" s="135">
        <f t="shared" si="569"/>
        <v>0</v>
      </c>
      <c r="T940" s="135">
        <f t="shared" si="569"/>
        <v>0</v>
      </c>
      <c r="U940" s="135">
        <f t="shared" si="569"/>
        <v>0</v>
      </c>
      <c r="V940" s="135">
        <f t="shared" si="569"/>
        <v>0</v>
      </c>
      <c r="W940" s="135">
        <f t="shared" si="569"/>
        <v>0</v>
      </c>
      <c r="X940" s="135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 x14ac:dyDescent="0.2">
      <c r="A941" s="44">
        <f t="shared" si="564"/>
        <v>912</v>
      </c>
      <c r="B941" s="44"/>
      <c r="C941" s="141">
        <v>36602</v>
      </c>
      <c r="E941" s="137" t="s">
        <v>139</v>
      </c>
      <c r="G941" s="43"/>
      <c r="H941" s="135"/>
      <c r="I941" s="42">
        <f>'DepExp. Class.'!G$149</f>
        <v>0</v>
      </c>
      <c r="J941" s="135">
        <f t="shared" ref="J941:X941" si="570">+J149+J413+J677</f>
        <v>0</v>
      </c>
      <c r="K941" s="135">
        <f t="shared" si="570"/>
        <v>0</v>
      </c>
      <c r="L941" s="135">
        <f t="shared" si="570"/>
        <v>0</v>
      </c>
      <c r="M941" s="135">
        <f t="shared" si="570"/>
        <v>0</v>
      </c>
      <c r="N941" s="135">
        <f t="shared" si="570"/>
        <v>0</v>
      </c>
      <c r="O941" s="135">
        <f t="shared" si="570"/>
        <v>0</v>
      </c>
      <c r="P941" s="135">
        <f t="shared" si="570"/>
        <v>0</v>
      </c>
      <c r="Q941" s="135">
        <f t="shared" si="570"/>
        <v>0</v>
      </c>
      <c r="R941" s="135">
        <f t="shared" si="570"/>
        <v>0</v>
      </c>
      <c r="S941" s="135">
        <f t="shared" si="570"/>
        <v>0</v>
      </c>
      <c r="T941" s="135">
        <f t="shared" si="570"/>
        <v>0</v>
      </c>
      <c r="U941" s="135">
        <f t="shared" si="570"/>
        <v>0</v>
      </c>
      <c r="V941" s="135">
        <f t="shared" si="570"/>
        <v>0</v>
      </c>
      <c r="W941" s="135">
        <f t="shared" si="570"/>
        <v>0</v>
      </c>
      <c r="X941" s="135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 x14ac:dyDescent="0.2">
      <c r="A942" s="44">
        <f t="shared" si="564"/>
        <v>913</v>
      </c>
      <c r="B942" s="44"/>
      <c r="C942" s="141">
        <v>38900</v>
      </c>
      <c r="E942" s="137" t="s">
        <v>115</v>
      </c>
      <c r="G942" s="43"/>
      <c r="H942" s="135"/>
      <c r="I942" s="42">
        <f>'DepExp. Class.'!G$150</f>
        <v>0</v>
      </c>
      <c r="J942" s="135">
        <f t="shared" ref="J942:X942" si="571">+J150+J414+J678</f>
        <v>0</v>
      </c>
      <c r="K942" s="135">
        <f t="shared" si="571"/>
        <v>0</v>
      </c>
      <c r="L942" s="135">
        <f t="shared" si="571"/>
        <v>0</v>
      </c>
      <c r="M942" s="135">
        <f t="shared" si="571"/>
        <v>0</v>
      </c>
      <c r="N942" s="135">
        <f t="shared" si="571"/>
        <v>0</v>
      </c>
      <c r="O942" s="135">
        <f t="shared" si="571"/>
        <v>0</v>
      </c>
      <c r="P942" s="135">
        <f t="shared" si="571"/>
        <v>0</v>
      </c>
      <c r="Q942" s="135">
        <f t="shared" si="571"/>
        <v>0</v>
      </c>
      <c r="R942" s="135">
        <f t="shared" si="571"/>
        <v>0</v>
      </c>
      <c r="S942" s="135">
        <f t="shared" si="571"/>
        <v>0</v>
      </c>
      <c r="T942" s="135">
        <f t="shared" si="571"/>
        <v>0</v>
      </c>
      <c r="U942" s="135">
        <f t="shared" si="571"/>
        <v>0</v>
      </c>
      <c r="V942" s="135">
        <f t="shared" si="571"/>
        <v>0</v>
      </c>
      <c r="W942" s="135">
        <f t="shared" si="571"/>
        <v>0</v>
      </c>
      <c r="X942" s="135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 x14ac:dyDescent="0.2">
      <c r="A943" s="44">
        <f t="shared" si="564"/>
        <v>914</v>
      </c>
      <c r="B943" s="44"/>
      <c r="C943" s="141">
        <v>39004</v>
      </c>
      <c r="E943" s="137" t="s">
        <v>293</v>
      </c>
      <c r="G943" s="43"/>
      <c r="H943" s="135"/>
      <c r="I943" s="42">
        <f>'DepExp. Class.'!G$151</f>
        <v>561.3394921734</v>
      </c>
      <c r="J943" s="135">
        <f t="shared" ref="J943:X943" si="572">+J151+J415+J679</f>
        <v>322.92311153379006</v>
      </c>
      <c r="K943" s="135">
        <f t="shared" si="572"/>
        <v>136.03153106730159</v>
      </c>
      <c r="L943" s="135">
        <f t="shared" si="572"/>
        <v>4.7825956235214253</v>
      </c>
      <c r="M943" s="135">
        <f t="shared" si="572"/>
        <v>51.444181035728398</v>
      </c>
      <c r="N943" s="135">
        <f t="shared" si="572"/>
        <v>46.158072913058383</v>
      </c>
      <c r="O943" s="135">
        <f t="shared" si="572"/>
        <v>0</v>
      </c>
      <c r="P943" s="135">
        <f t="shared" si="572"/>
        <v>0</v>
      </c>
      <c r="Q943" s="135">
        <f t="shared" si="572"/>
        <v>0</v>
      </c>
      <c r="R943" s="135">
        <f t="shared" si="572"/>
        <v>0</v>
      </c>
      <c r="S943" s="135">
        <f t="shared" si="572"/>
        <v>0</v>
      </c>
      <c r="T943" s="135">
        <f t="shared" si="572"/>
        <v>0</v>
      </c>
      <c r="U943" s="135">
        <f t="shared" si="572"/>
        <v>0</v>
      </c>
      <c r="V943" s="135">
        <f t="shared" si="572"/>
        <v>0</v>
      </c>
      <c r="W943" s="135">
        <f t="shared" si="572"/>
        <v>0</v>
      </c>
      <c r="X943" s="135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 x14ac:dyDescent="0.2">
      <c r="A944" s="44">
        <f t="shared" si="564"/>
        <v>915</v>
      </c>
      <c r="B944" s="44"/>
      <c r="C944" s="141">
        <v>39009</v>
      </c>
      <c r="E944" s="137" t="s">
        <v>294</v>
      </c>
      <c r="G944" s="43"/>
      <c r="H944" s="135"/>
      <c r="I944" s="42">
        <f>'DepExp. Class.'!G$152</f>
        <v>0</v>
      </c>
      <c r="J944" s="135">
        <f t="shared" ref="J944:X944" si="573">+J152+J416+J680</f>
        <v>0</v>
      </c>
      <c r="K944" s="135">
        <f t="shared" si="573"/>
        <v>0</v>
      </c>
      <c r="L944" s="135">
        <f t="shared" si="573"/>
        <v>0</v>
      </c>
      <c r="M944" s="135">
        <f t="shared" si="573"/>
        <v>0</v>
      </c>
      <c r="N944" s="135">
        <f t="shared" si="573"/>
        <v>0</v>
      </c>
      <c r="O944" s="135">
        <f t="shared" si="573"/>
        <v>0</v>
      </c>
      <c r="P944" s="135">
        <f t="shared" si="573"/>
        <v>0</v>
      </c>
      <c r="Q944" s="135">
        <f t="shared" si="573"/>
        <v>0</v>
      </c>
      <c r="R944" s="135">
        <f t="shared" si="573"/>
        <v>0</v>
      </c>
      <c r="S944" s="135">
        <f t="shared" si="573"/>
        <v>0</v>
      </c>
      <c r="T944" s="135">
        <f t="shared" si="573"/>
        <v>0</v>
      </c>
      <c r="U944" s="135">
        <f t="shared" si="573"/>
        <v>0</v>
      </c>
      <c r="V944" s="135">
        <f t="shared" si="573"/>
        <v>0</v>
      </c>
      <c r="W944" s="135">
        <f t="shared" si="573"/>
        <v>0</v>
      </c>
      <c r="X944" s="135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 x14ac:dyDescent="0.2">
      <c r="A945" s="44">
        <f t="shared" si="564"/>
        <v>916</v>
      </c>
      <c r="B945" s="44"/>
      <c r="C945" s="141">
        <v>39100</v>
      </c>
      <c r="E945" s="137" t="s">
        <v>295</v>
      </c>
      <c r="G945" s="43"/>
      <c r="H945" s="135"/>
      <c r="I945" s="42">
        <f>'DepExp. Class.'!G$153</f>
        <v>0</v>
      </c>
      <c r="J945" s="135">
        <f t="shared" ref="J945:X945" si="574">+J153+J417+J681</f>
        <v>0</v>
      </c>
      <c r="K945" s="135">
        <f t="shared" si="574"/>
        <v>0</v>
      </c>
      <c r="L945" s="135">
        <f t="shared" si="574"/>
        <v>0</v>
      </c>
      <c r="M945" s="135">
        <f t="shared" si="574"/>
        <v>0</v>
      </c>
      <c r="N945" s="135">
        <f t="shared" si="574"/>
        <v>0</v>
      </c>
      <c r="O945" s="135">
        <f t="shared" si="574"/>
        <v>0</v>
      </c>
      <c r="P945" s="135">
        <f t="shared" si="574"/>
        <v>0</v>
      </c>
      <c r="Q945" s="135">
        <f t="shared" si="574"/>
        <v>0</v>
      </c>
      <c r="R945" s="135">
        <f t="shared" si="574"/>
        <v>0</v>
      </c>
      <c r="S945" s="135">
        <f t="shared" si="574"/>
        <v>0</v>
      </c>
      <c r="T945" s="135">
        <f t="shared" si="574"/>
        <v>0</v>
      </c>
      <c r="U945" s="135">
        <f t="shared" si="574"/>
        <v>0</v>
      </c>
      <c r="V945" s="135">
        <f t="shared" si="574"/>
        <v>0</v>
      </c>
      <c r="W945" s="135">
        <f t="shared" si="574"/>
        <v>0</v>
      </c>
      <c r="X945" s="135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 x14ac:dyDescent="0.2">
      <c r="A946" s="44">
        <f t="shared" si="564"/>
        <v>917</v>
      </c>
      <c r="B946" s="44"/>
      <c r="C946" s="141">
        <v>39102</v>
      </c>
      <c r="E946" s="137" t="s">
        <v>296</v>
      </c>
      <c r="G946" s="43"/>
      <c r="H946" s="135"/>
      <c r="I946" s="42">
        <f>'DepExp. Class.'!G$154</f>
        <v>0</v>
      </c>
      <c r="J946" s="135">
        <f t="shared" ref="J946:X946" si="575">+J154+J418+J682</f>
        <v>0</v>
      </c>
      <c r="K946" s="135">
        <f t="shared" si="575"/>
        <v>0</v>
      </c>
      <c r="L946" s="135">
        <f t="shared" si="575"/>
        <v>0</v>
      </c>
      <c r="M946" s="135">
        <f t="shared" si="575"/>
        <v>0</v>
      </c>
      <c r="N946" s="135">
        <f t="shared" si="575"/>
        <v>0</v>
      </c>
      <c r="O946" s="135">
        <f t="shared" si="575"/>
        <v>0</v>
      </c>
      <c r="P946" s="135">
        <f t="shared" si="575"/>
        <v>0</v>
      </c>
      <c r="Q946" s="135">
        <f t="shared" si="575"/>
        <v>0</v>
      </c>
      <c r="R946" s="135">
        <f t="shared" si="575"/>
        <v>0</v>
      </c>
      <c r="S946" s="135">
        <f t="shared" si="575"/>
        <v>0</v>
      </c>
      <c r="T946" s="135">
        <f t="shared" si="575"/>
        <v>0</v>
      </c>
      <c r="U946" s="135">
        <f t="shared" si="575"/>
        <v>0</v>
      </c>
      <c r="V946" s="135">
        <f t="shared" si="575"/>
        <v>0</v>
      </c>
      <c r="W946" s="135">
        <f t="shared" si="575"/>
        <v>0</v>
      </c>
      <c r="X946" s="135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 x14ac:dyDescent="0.2">
      <c r="A947" s="44">
        <f t="shared" si="564"/>
        <v>918</v>
      </c>
      <c r="B947" s="44"/>
      <c r="C947" s="141">
        <v>39103</v>
      </c>
      <c r="E947" s="137" t="s">
        <v>297</v>
      </c>
      <c r="G947" s="43"/>
      <c r="H947" s="135"/>
      <c r="I947" s="42">
        <f>'DepExp. Class.'!G$155</f>
        <v>0</v>
      </c>
      <c r="J947" s="135">
        <f t="shared" ref="J947:X947" si="576">+J155+J419+J683</f>
        <v>0</v>
      </c>
      <c r="K947" s="135">
        <f t="shared" si="576"/>
        <v>0</v>
      </c>
      <c r="L947" s="135">
        <f t="shared" si="576"/>
        <v>0</v>
      </c>
      <c r="M947" s="135">
        <f t="shared" si="576"/>
        <v>0</v>
      </c>
      <c r="N947" s="135">
        <f t="shared" si="576"/>
        <v>0</v>
      </c>
      <c r="O947" s="135">
        <f t="shared" si="576"/>
        <v>0</v>
      </c>
      <c r="P947" s="135">
        <f t="shared" si="576"/>
        <v>0</v>
      </c>
      <c r="Q947" s="135">
        <f t="shared" si="576"/>
        <v>0</v>
      </c>
      <c r="R947" s="135">
        <f t="shared" si="576"/>
        <v>0</v>
      </c>
      <c r="S947" s="135">
        <f t="shared" si="576"/>
        <v>0</v>
      </c>
      <c r="T947" s="135">
        <f t="shared" si="576"/>
        <v>0</v>
      </c>
      <c r="U947" s="135">
        <f t="shared" si="576"/>
        <v>0</v>
      </c>
      <c r="V947" s="135">
        <f t="shared" si="576"/>
        <v>0</v>
      </c>
      <c r="W947" s="135">
        <f t="shared" si="576"/>
        <v>0</v>
      </c>
      <c r="X947" s="135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 x14ac:dyDescent="0.2">
      <c r="A948" s="44">
        <f t="shared" si="564"/>
        <v>919</v>
      </c>
      <c r="B948" s="44"/>
      <c r="C948" s="141">
        <v>39200</v>
      </c>
      <c r="E948" s="137" t="s">
        <v>298</v>
      </c>
      <c r="G948" s="43"/>
      <c r="H948" s="135"/>
      <c r="I948" s="42">
        <f>'DepExp. Class.'!G$156</f>
        <v>399.61624696122249</v>
      </c>
      <c r="J948" s="135">
        <f t="shared" ref="J948:X948" si="577">+J156+J420+J684</f>
        <v>229.88819366429121</v>
      </c>
      <c r="K948" s="135">
        <f t="shared" si="577"/>
        <v>96.840522841232527</v>
      </c>
      <c r="L948" s="135">
        <f t="shared" si="577"/>
        <v>3.4047184287800327</v>
      </c>
      <c r="M948" s="135">
        <f t="shared" si="577"/>
        <v>36.622989902055657</v>
      </c>
      <c r="N948" s="135">
        <f t="shared" si="577"/>
        <v>32.859822124863008</v>
      </c>
      <c r="O948" s="135">
        <f t="shared" si="577"/>
        <v>0</v>
      </c>
      <c r="P948" s="135">
        <f t="shared" si="577"/>
        <v>0</v>
      </c>
      <c r="Q948" s="135">
        <f t="shared" si="577"/>
        <v>0</v>
      </c>
      <c r="R948" s="135">
        <f t="shared" si="577"/>
        <v>0</v>
      </c>
      <c r="S948" s="135">
        <f t="shared" si="577"/>
        <v>0</v>
      </c>
      <c r="T948" s="135">
        <f t="shared" si="577"/>
        <v>0</v>
      </c>
      <c r="U948" s="135">
        <f t="shared" si="577"/>
        <v>0</v>
      </c>
      <c r="V948" s="135">
        <f t="shared" si="577"/>
        <v>0</v>
      </c>
      <c r="W948" s="135">
        <f t="shared" si="577"/>
        <v>0</v>
      </c>
      <c r="X948" s="135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 x14ac:dyDescent="0.2">
      <c r="A949" s="44">
        <f t="shared" si="564"/>
        <v>920</v>
      </c>
      <c r="B949" s="44"/>
      <c r="C949" s="141">
        <v>39201</v>
      </c>
      <c r="E949" s="137" t="s">
        <v>299</v>
      </c>
      <c r="G949" s="43"/>
      <c r="H949" s="135"/>
      <c r="I949" s="42">
        <f>'DepExp. Class.'!G$157</f>
        <v>0</v>
      </c>
      <c r="J949" s="135">
        <f t="shared" ref="J949:X949" si="578">+J157+J421+J685</f>
        <v>0</v>
      </c>
      <c r="K949" s="135">
        <f t="shared" si="578"/>
        <v>0</v>
      </c>
      <c r="L949" s="135">
        <f t="shared" si="578"/>
        <v>0</v>
      </c>
      <c r="M949" s="135">
        <f t="shared" si="578"/>
        <v>0</v>
      </c>
      <c r="N949" s="135">
        <f t="shared" si="578"/>
        <v>0</v>
      </c>
      <c r="O949" s="135">
        <f t="shared" si="578"/>
        <v>0</v>
      </c>
      <c r="P949" s="135">
        <f t="shared" si="578"/>
        <v>0</v>
      </c>
      <c r="Q949" s="135">
        <f t="shared" si="578"/>
        <v>0</v>
      </c>
      <c r="R949" s="135">
        <f t="shared" si="578"/>
        <v>0</v>
      </c>
      <c r="S949" s="135">
        <f t="shared" si="578"/>
        <v>0</v>
      </c>
      <c r="T949" s="135">
        <f t="shared" si="578"/>
        <v>0</v>
      </c>
      <c r="U949" s="135">
        <f t="shared" si="578"/>
        <v>0</v>
      </c>
      <c r="V949" s="135">
        <f t="shared" si="578"/>
        <v>0</v>
      </c>
      <c r="W949" s="135">
        <f t="shared" si="578"/>
        <v>0</v>
      </c>
      <c r="X949" s="135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 x14ac:dyDescent="0.2">
      <c r="A950" s="44">
        <f t="shared" si="564"/>
        <v>921</v>
      </c>
      <c r="B950" s="44"/>
      <c r="C950" s="141">
        <v>39202</v>
      </c>
      <c r="E950" s="137" t="s">
        <v>300</v>
      </c>
      <c r="G950" s="43"/>
      <c r="H950" s="135"/>
      <c r="I950" s="42">
        <f>'DepExp. Class.'!G$158</f>
        <v>0</v>
      </c>
      <c r="J950" s="135">
        <f t="shared" ref="J950:X950" si="579">+J158+J422+J686</f>
        <v>0</v>
      </c>
      <c r="K950" s="135">
        <f t="shared" si="579"/>
        <v>0</v>
      </c>
      <c r="L950" s="135">
        <f t="shared" si="579"/>
        <v>0</v>
      </c>
      <c r="M950" s="135">
        <f t="shared" si="579"/>
        <v>0</v>
      </c>
      <c r="N950" s="135">
        <f t="shared" si="579"/>
        <v>0</v>
      </c>
      <c r="O950" s="135">
        <f t="shared" si="579"/>
        <v>0</v>
      </c>
      <c r="P950" s="135">
        <f t="shared" si="579"/>
        <v>0</v>
      </c>
      <c r="Q950" s="135">
        <f t="shared" si="579"/>
        <v>0</v>
      </c>
      <c r="R950" s="135">
        <f t="shared" si="579"/>
        <v>0</v>
      </c>
      <c r="S950" s="135">
        <f t="shared" si="579"/>
        <v>0</v>
      </c>
      <c r="T950" s="135">
        <f t="shared" si="579"/>
        <v>0</v>
      </c>
      <c r="U950" s="135">
        <f t="shared" si="579"/>
        <v>0</v>
      </c>
      <c r="V950" s="135">
        <f t="shared" si="579"/>
        <v>0</v>
      </c>
      <c r="W950" s="135">
        <f t="shared" si="579"/>
        <v>0</v>
      </c>
      <c r="X950" s="135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 x14ac:dyDescent="0.2">
      <c r="A951" s="44">
        <f t="shared" si="564"/>
        <v>922</v>
      </c>
      <c r="B951" s="44"/>
      <c r="C951" s="141">
        <v>39300</v>
      </c>
      <c r="E951" s="137" t="s">
        <v>186</v>
      </c>
      <c r="G951" s="43"/>
      <c r="H951" s="135"/>
      <c r="I951" s="42">
        <f>'DepExp. Class.'!G$159</f>
        <v>0</v>
      </c>
      <c r="J951" s="135">
        <f t="shared" ref="J951:X951" si="580">+J159+J423+J687</f>
        <v>0</v>
      </c>
      <c r="K951" s="135">
        <f t="shared" si="580"/>
        <v>0</v>
      </c>
      <c r="L951" s="135">
        <f t="shared" si="580"/>
        <v>0</v>
      </c>
      <c r="M951" s="135">
        <f t="shared" si="580"/>
        <v>0</v>
      </c>
      <c r="N951" s="135">
        <f t="shared" si="580"/>
        <v>0</v>
      </c>
      <c r="O951" s="135">
        <f t="shared" si="580"/>
        <v>0</v>
      </c>
      <c r="P951" s="135">
        <f t="shared" si="580"/>
        <v>0</v>
      </c>
      <c r="Q951" s="135">
        <f t="shared" si="580"/>
        <v>0</v>
      </c>
      <c r="R951" s="135">
        <f t="shared" si="580"/>
        <v>0</v>
      </c>
      <c r="S951" s="135">
        <f t="shared" si="580"/>
        <v>0</v>
      </c>
      <c r="T951" s="135">
        <f t="shared" si="580"/>
        <v>0</v>
      </c>
      <c r="U951" s="135">
        <f t="shared" si="580"/>
        <v>0</v>
      </c>
      <c r="V951" s="135">
        <f t="shared" si="580"/>
        <v>0</v>
      </c>
      <c r="W951" s="135">
        <f t="shared" si="580"/>
        <v>0</v>
      </c>
      <c r="X951" s="135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 x14ac:dyDescent="0.2">
      <c r="A952" s="44">
        <f t="shared" si="564"/>
        <v>923</v>
      </c>
      <c r="B952" s="44"/>
      <c r="C952" s="141">
        <v>39400</v>
      </c>
      <c r="E952" s="137" t="s">
        <v>301</v>
      </c>
      <c r="G952" s="43"/>
      <c r="H952" s="135"/>
      <c r="I952" s="42">
        <f>'DepExp. Class.'!G$160</f>
        <v>2024.6633417771104</v>
      </c>
      <c r="J952" s="135">
        <f t="shared" ref="J952:X952" si="581">+J160+J424+J688</f>
        <v>1164.7329205426747</v>
      </c>
      <c r="K952" s="135">
        <f t="shared" si="581"/>
        <v>490.64435714546511</v>
      </c>
      <c r="L952" s="135">
        <f t="shared" si="581"/>
        <v>17.250070897374719</v>
      </c>
      <c r="M952" s="135">
        <f t="shared" si="581"/>
        <v>185.55107727679695</v>
      </c>
      <c r="N952" s="135">
        <f t="shared" si="581"/>
        <v>166.48491591479871</v>
      </c>
      <c r="O952" s="135">
        <f t="shared" si="581"/>
        <v>0</v>
      </c>
      <c r="P952" s="135">
        <f t="shared" si="581"/>
        <v>0</v>
      </c>
      <c r="Q952" s="135">
        <f t="shared" si="581"/>
        <v>0</v>
      </c>
      <c r="R952" s="135">
        <f t="shared" si="581"/>
        <v>0</v>
      </c>
      <c r="S952" s="135">
        <f t="shared" si="581"/>
        <v>0</v>
      </c>
      <c r="T952" s="135">
        <f t="shared" si="581"/>
        <v>0</v>
      </c>
      <c r="U952" s="135">
        <f t="shared" si="581"/>
        <v>0</v>
      </c>
      <c r="V952" s="135">
        <f t="shared" si="581"/>
        <v>0</v>
      </c>
      <c r="W952" s="135">
        <f t="shared" si="581"/>
        <v>0</v>
      </c>
      <c r="X952" s="135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 x14ac:dyDescent="0.2">
      <c r="A953" s="44">
        <f t="shared" si="564"/>
        <v>924</v>
      </c>
      <c r="B953" s="44"/>
      <c r="C953" s="141">
        <v>39600</v>
      </c>
      <c r="E953" s="137" t="s">
        <v>302</v>
      </c>
      <c r="G953" s="43"/>
      <c r="H953" s="135"/>
      <c r="I953" s="42">
        <f>'DepExp. Class.'!G$161</f>
        <v>12.146603807106471</v>
      </c>
      <c r="J953" s="135">
        <f t="shared" ref="J953:X953" si="582">+J161+J425+J689</f>
        <v>6.9876058083355943</v>
      </c>
      <c r="K953" s="135">
        <f t="shared" si="582"/>
        <v>2.9435326325449402</v>
      </c>
      <c r="L953" s="135">
        <f t="shared" si="582"/>
        <v>0.10348869983046047</v>
      </c>
      <c r="M953" s="135">
        <f t="shared" si="582"/>
        <v>1.1131803372726672</v>
      </c>
      <c r="N953" s="135">
        <f t="shared" si="582"/>
        <v>0.99879632912280791</v>
      </c>
      <c r="O953" s="135">
        <f t="shared" si="582"/>
        <v>0</v>
      </c>
      <c r="P953" s="135">
        <f t="shared" si="582"/>
        <v>0</v>
      </c>
      <c r="Q953" s="135">
        <f t="shared" si="582"/>
        <v>0</v>
      </c>
      <c r="R953" s="135">
        <f t="shared" si="582"/>
        <v>0</v>
      </c>
      <c r="S953" s="135">
        <f t="shared" si="582"/>
        <v>0</v>
      </c>
      <c r="T953" s="135">
        <f t="shared" si="582"/>
        <v>0</v>
      </c>
      <c r="U953" s="135">
        <f t="shared" si="582"/>
        <v>0</v>
      </c>
      <c r="V953" s="135">
        <f t="shared" si="582"/>
        <v>0</v>
      </c>
      <c r="W953" s="135">
        <f t="shared" si="582"/>
        <v>0</v>
      </c>
      <c r="X953" s="135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 x14ac:dyDescent="0.2">
      <c r="A954" s="44">
        <f t="shared" si="564"/>
        <v>925</v>
      </c>
      <c r="B954" s="44"/>
      <c r="C954" s="141">
        <v>39603</v>
      </c>
      <c r="E954" s="137" t="s">
        <v>303</v>
      </c>
      <c r="G954" s="43"/>
      <c r="H954" s="135"/>
      <c r="I954" s="42">
        <f>'DepExp. Class.'!G$162</f>
        <v>0</v>
      </c>
      <c r="J954" s="135">
        <f t="shared" ref="J954:X954" si="583">+J162+J426+J690</f>
        <v>0</v>
      </c>
      <c r="K954" s="135">
        <f t="shared" si="583"/>
        <v>0</v>
      </c>
      <c r="L954" s="135">
        <f t="shared" si="583"/>
        <v>0</v>
      </c>
      <c r="M954" s="135">
        <f t="shared" si="583"/>
        <v>0</v>
      </c>
      <c r="N954" s="135">
        <f t="shared" si="583"/>
        <v>0</v>
      </c>
      <c r="O954" s="135">
        <f t="shared" si="583"/>
        <v>0</v>
      </c>
      <c r="P954" s="135">
        <f t="shared" si="583"/>
        <v>0</v>
      </c>
      <c r="Q954" s="135">
        <f t="shared" si="583"/>
        <v>0</v>
      </c>
      <c r="R954" s="135">
        <f t="shared" si="583"/>
        <v>0</v>
      </c>
      <c r="S954" s="135">
        <f t="shared" si="583"/>
        <v>0</v>
      </c>
      <c r="T954" s="135">
        <f t="shared" si="583"/>
        <v>0</v>
      </c>
      <c r="U954" s="135">
        <f t="shared" si="583"/>
        <v>0</v>
      </c>
      <c r="V954" s="135">
        <f t="shared" si="583"/>
        <v>0</v>
      </c>
      <c r="W954" s="135">
        <f t="shared" si="583"/>
        <v>0</v>
      </c>
      <c r="X954" s="135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 x14ac:dyDescent="0.2">
      <c r="A955" s="44">
        <f t="shared" si="564"/>
        <v>926</v>
      </c>
      <c r="B955" s="44"/>
      <c r="C955" s="141">
        <v>39604</v>
      </c>
      <c r="E955" s="137" t="s">
        <v>304</v>
      </c>
      <c r="G955" s="43"/>
      <c r="H955" s="135"/>
      <c r="I955" s="42">
        <f>'DepExp. Class.'!G$163</f>
        <v>0</v>
      </c>
      <c r="J955" s="135">
        <f t="shared" ref="J955:X955" si="584">+J163+J427+J691</f>
        <v>0</v>
      </c>
      <c r="K955" s="135">
        <f t="shared" si="584"/>
        <v>0</v>
      </c>
      <c r="L955" s="135">
        <f t="shared" si="584"/>
        <v>0</v>
      </c>
      <c r="M955" s="135">
        <f t="shared" si="584"/>
        <v>0</v>
      </c>
      <c r="N955" s="135">
        <f t="shared" si="584"/>
        <v>0</v>
      </c>
      <c r="O955" s="135">
        <f t="shared" si="584"/>
        <v>0</v>
      </c>
      <c r="P955" s="135">
        <f t="shared" si="584"/>
        <v>0</v>
      </c>
      <c r="Q955" s="135">
        <f t="shared" si="584"/>
        <v>0</v>
      </c>
      <c r="R955" s="135">
        <f t="shared" si="584"/>
        <v>0</v>
      </c>
      <c r="S955" s="135">
        <f t="shared" si="584"/>
        <v>0</v>
      </c>
      <c r="T955" s="135">
        <f t="shared" si="584"/>
        <v>0</v>
      </c>
      <c r="U955" s="135">
        <f t="shared" si="584"/>
        <v>0</v>
      </c>
      <c r="V955" s="135">
        <f t="shared" si="584"/>
        <v>0</v>
      </c>
      <c r="W955" s="135">
        <f t="shared" si="584"/>
        <v>0</v>
      </c>
      <c r="X955" s="135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 x14ac:dyDescent="0.2">
      <c r="A956" s="44">
        <f t="shared" si="564"/>
        <v>927</v>
      </c>
      <c r="B956" s="44"/>
      <c r="C956" s="141">
        <v>39605</v>
      </c>
      <c r="E956" s="140" t="s">
        <v>305</v>
      </c>
      <c r="G956" s="43"/>
      <c r="H956" s="135"/>
      <c r="I956" s="42">
        <f>'DepExp. Class.'!G$164</f>
        <v>0</v>
      </c>
      <c r="J956" s="135">
        <f t="shared" ref="J956:X956" si="585">+J164+J428+J692</f>
        <v>0</v>
      </c>
      <c r="K956" s="135">
        <f t="shared" si="585"/>
        <v>0</v>
      </c>
      <c r="L956" s="135">
        <f t="shared" si="585"/>
        <v>0</v>
      </c>
      <c r="M956" s="135">
        <f t="shared" si="585"/>
        <v>0</v>
      </c>
      <c r="N956" s="135">
        <f t="shared" si="585"/>
        <v>0</v>
      </c>
      <c r="O956" s="135">
        <f t="shared" si="585"/>
        <v>0</v>
      </c>
      <c r="P956" s="135">
        <f t="shared" si="585"/>
        <v>0</v>
      </c>
      <c r="Q956" s="135">
        <f t="shared" si="585"/>
        <v>0</v>
      </c>
      <c r="R956" s="135">
        <f t="shared" si="585"/>
        <v>0</v>
      </c>
      <c r="S956" s="135">
        <f t="shared" si="585"/>
        <v>0</v>
      </c>
      <c r="T956" s="135">
        <f t="shared" si="585"/>
        <v>0</v>
      </c>
      <c r="U956" s="135">
        <f t="shared" si="585"/>
        <v>0</v>
      </c>
      <c r="V956" s="135">
        <f t="shared" si="585"/>
        <v>0</v>
      </c>
      <c r="W956" s="135">
        <f t="shared" si="585"/>
        <v>0</v>
      </c>
      <c r="X956" s="135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 x14ac:dyDescent="0.2">
      <c r="A957" s="44">
        <f t="shared" si="564"/>
        <v>928</v>
      </c>
      <c r="B957" s="44"/>
      <c r="C957" s="141">
        <v>39700</v>
      </c>
      <c r="E957" s="137" t="s">
        <v>306</v>
      </c>
      <c r="G957" s="43"/>
      <c r="H957" s="135"/>
      <c r="I957" s="42">
        <f>'DepExp. Class.'!G$165</f>
        <v>1652.0112263200001</v>
      </c>
      <c r="J957" s="135">
        <f t="shared" ref="J957:X957" si="586">+J165+J429+J693</f>
        <v>950.35644726598878</v>
      </c>
      <c r="K957" s="135">
        <f t="shared" si="586"/>
        <v>400.3381546995476</v>
      </c>
      <c r="L957" s="135">
        <f t="shared" si="586"/>
        <v>14.075086059624104</v>
      </c>
      <c r="M957" s="135">
        <f t="shared" si="586"/>
        <v>151.39922593154932</v>
      </c>
      <c r="N957" s="135">
        <f t="shared" si="586"/>
        <v>135.84231236328995</v>
      </c>
      <c r="O957" s="135">
        <f t="shared" si="586"/>
        <v>0</v>
      </c>
      <c r="P957" s="135">
        <f t="shared" si="586"/>
        <v>0</v>
      </c>
      <c r="Q957" s="135">
        <f t="shared" si="586"/>
        <v>0</v>
      </c>
      <c r="R957" s="135">
        <f t="shared" si="586"/>
        <v>0</v>
      </c>
      <c r="S957" s="135">
        <f t="shared" si="586"/>
        <v>0</v>
      </c>
      <c r="T957" s="135">
        <f t="shared" si="586"/>
        <v>0</v>
      </c>
      <c r="U957" s="135">
        <f t="shared" si="586"/>
        <v>0</v>
      </c>
      <c r="V957" s="135">
        <f t="shared" si="586"/>
        <v>0</v>
      </c>
      <c r="W957" s="135">
        <f t="shared" si="586"/>
        <v>0</v>
      </c>
      <c r="X957" s="135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 x14ac:dyDescent="0.2">
      <c r="A958" s="44">
        <f t="shared" si="564"/>
        <v>929</v>
      </c>
      <c r="B958" s="44"/>
      <c r="C958" s="141">
        <v>39701</v>
      </c>
      <c r="E958" s="137" t="s">
        <v>307</v>
      </c>
      <c r="G958" s="43"/>
      <c r="H958" s="135"/>
      <c r="I958" s="42">
        <f>'DepExp. Class.'!G$166</f>
        <v>0</v>
      </c>
      <c r="J958" s="135">
        <f t="shared" ref="J958:X958" si="587">+J166+J430+J694</f>
        <v>0</v>
      </c>
      <c r="K958" s="135">
        <f t="shared" si="587"/>
        <v>0</v>
      </c>
      <c r="L958" s="135">
        <f t="shared" si="587"/>
        <v>0</v>
      </c>
      <c r="M958" s="135">
        <f t="shared" si="587"/>
        <v>0</v>
      </c>
      <c r="N958" s="135">
        <f t="shared" si="587"/>
        <v>0</v>
      </c>
      <c r="O958" s="135">
        <f t="shared" si="587"/>
        <v>0</v>
      </c>
      <c r="P958" s="135">
        <f t="shared" si="587"/>
        <v>0</v>
      </c>
      <c r="Q958" s="135">
        <f t="shared" si="587"/>
        <v>0</v>
      </c>
      <c r="R958" s="135">
        <f t="shared" si="587"/>
        <v>0</v>
      </c>
      <c r="S958" s="135">
        <f t="shared" si="587"/>
        <v>0</v>
      </c>
      <c r="T958" s="135">
        <f t="shared" si="587"/>
        <v>0</v>
      </c>
      <c r="U958" s="135">
        <f t="shared" si="587"/>
        <v>0</v>
      </c>
      <c r="V958" s="135">
        <f t="shared" si="587"/>
        <v>0</v>
      </c>
      <c r="W958" s="135">
        <f t="shared" si="587"/>
        <v>0</v>
      </c>
      <c r="X958" s="135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 x14ac:dyDescent="0.2">
      <c r="A959" s="44">
        <f t="shared" si="564"/>
        <v>930</v>
      </c>
      <c r="B959" s="44"/>
      <c r="C959" s="141">
        <v>39702</v>
      </c>
      <c r="E959" s="137" t="s">
        <v>308</v>
      </c>
      <c r="G959" s="43"/>
      <c r="H959" s="135"/>
      <c r="I959" s="42">
        <f>'DepExp. Class.'!G$167</f>
        <v>0</v>
      </c>
      <c r="J959" s="135">
        <f t="shared" ref="J959:X959" si="588">+J167+J431+J695</f>
        <v>0</v>
      </c>
      <c r="K959" s="135">
        <f t="shared" si="588"/>
        <v>0</v>
      </c>
      <c r="L959" s="135">
        <f t="shared" si="588"/>
        <v>0</v>
      </c>
      <c r="M959" s="135">
        <f t="shared" si="588"/>
        <v>0</v>
      </c>
      <c r="N959" s="135">
        <f t="shared" si="588"/>
        <v>0</v>
      </c>
      <c r="O959" s="135">
        <f t="shared" si="588"/>
        <v>0</v>
      </c>
      <c r="P959" s="135">
        <f t="shared" si="588"/>
        <v>0</v>
      </c>
      <c r="Q959" s="135">
        <f t="shared" si="588"/>
        <v>0</v>
      </c>
      <c r="R959" s="135">
        <f t="shared" si="588"/>
        <v>0</v>
      </c>
      <c r="S959" s="135">
        <f t="shared" si="588"/>
        <v>0</v>
      </c>
      <c r="T959" s="135">
        <f t="shared" si="588"/>
        <v>0</v>
      </c>
      <c r="U959" s="135">
        <f t="shared" si="588"/>
        <v>0</v>
      </c>
      <c r="V959" s="135">
        <f t="shared" si="588"/>
        <v>0</v>
      </c>
      <c r="W959" s="135">
        <f t="shared" si="588"/>
        <v>0</v>
      </c>
      <c r="X959" s="135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 x14ac:dyDescent="0.2">
      <c r="A960" s="44">
        <f t="shared" si="564"/>
        <v>931</v>
      </c>
      <c r="B960" s="44"/>
      <c r="C960" s="141">
        <v>39705</v>
      </c>
      <c r="E960" s="137" t="s">
        <v>309</v>
      </c>
      <c r="G960" s="43"/>
      <c r="H960" s="135"/>
      <c r="I960" s="42">
        <f>'DepExp. Class.'!G$168</f>
        <v>0</v>
      </c>
      <c r="J960" s="135">
        <f t="shared" ref="J960:X960" si="589">+J168+J432+J696</f>
        <v>0</v>
      </c>
      <c r="K960" s="135">
        <f t="shared" si="589"/>
        <v>0</v>
      </c>
      <c r="L960" s="135">
        <f t="shared" si="589"/>
        <v>0</v>
      </c>
      <c r="M960" s="135">
        <f t="shared" si="589"/>
        <v>0</v>
      </c>
      <c r="N960" s="135">
        <f t="shared" si="589"/>
        <v>0</v>
      </c>
      <c r="O960" s="135">
        <f t="shared" si="589"/>
        <v>0</v>
      </c>
      <c r="P960" s="135">
        <f t="shared" si="589"/>
        <v>0</v>
      </c>
      <c r="Q960" s="135">
        <f t="shared" si="589"/>
        <v>0</v>
      </c>
      <c r="R960" s="135">
        <f t="shared" si="589"/>
        <v>0</v>
      </c>
      <c r="S960" s="135">
        <f t="shared" si="589"/>
        <v>0</v>
      </c>
      <c r="T960" s="135">
        <f t="shared" si="589"/>
        <v>0</v>
      </c>
      <c r="U960" s="135">
        <f t="shared" si="589"/>
        <v>0</v>
      </c>
      <c r="V960" s="135">
        <f t="shared" si="589"/>
        <v>0</v>
      </c>
      <c r="W960" s="135">
        <f t="shared" si="589"/>
        <v>0</v>
      </c>
      <c r="X960" s="135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 x14ac:dyDescent="0.2">
      <c r="A961" s="44">
        <f t="shared" si="564"/>
        <v>932</v>
      </c>
      <c r="B961" s="44"/>
      <c r="C961" s="141">
        <v>39800</v>
      </c>
      <c r="E961" s="137" t="s">
        <v>310</v>
      </c>
      <c r="G961" s="43"/>
      <c r="H961" s="135"/>
      <c r="I961" s="42">
        <f>'DepExp. Class.'!G$169</f>
        <v>12239.826640492798</v>
      </c>
      <c r="J961" s="135">
        <f t="shared" ref="J961:X961" si="590">+J169+J433+J697</f>
        <v>7041.2343305451268</v>
      </c>
      <c r="K961" s="135">
        <f t="shared" si="590"/>
        <v>2966.1236758133814</v>
      </c>
      <c r="L961" s="135">
        <f t="shared" si="590"/>
        <v>104.28295557263083</v>
      </c>
      <c r="M961" s="135">
        <f t="shared" si="590"/>
        <v>1121.7237809181897</v>
      </c>
      <c r="N961" s="135">
        <f t="shared" si="590"/>
        <v>1006.4618976434685</v>
      </c>
      <c r="O961" s="135">
        <f t="shared" si="590"/>
        <v>0</v>
      </c>
      <c r="P961" s="135">
        <f t="shared" si="590"/>
        <v>0</v>
      </c>
      <c r="Q961" s="135">
        <f t="shared" si="590"/>
        <v>0</v>
      </c>
      <c r="R961" s="135">
        <f t="shared" si="590"/>
        <v>0</v>
      </c>
      <c r="S961" s="135">
        <f t="shared" si="590"/>
        <v>0</v>
      </c>
      <c r="T961" s="135">
        <f t="shared" si="590"/>
        <v>0</v>
      </c>
      <c r="U961" s="135">
        <f t="shared" si="590"/>
        <v>0</v>
      </c>
      <c r="V961" s="135">
        <f t="shared" si="590"/>
        <v>0</v>
      </c>
      <c r="W961" s="135">
        <f t="shared" si="590"/>
        <v>0</v>
      </c>
      <c r="X961" s="135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 x14ac:dyDescent="0.2">
      <c r="A962" s="44">
        <f t="shared" si="564"/>
        <v>933</v>
      </c>
      <c r="B962" s="44"/>
      <c r="C962" s="141">
        <v>39900</v>
      </c>
      <c r="E962" s="137" t="s">
        <v>311</v>
      </c>
      <c r="G962" s="43"/>
      <c r="H962" s="135"/>
      <c r="I962" s="42">
        <f>'DepExp. Class.'!G$170</f>
        <v>0</v>
      </c>
      <c r="J962" s="135">
        <f t="shared" ref="J962:X962" si="591">+J170+J434+J698</f>
        <v>0</v>
      </c>
      <c r="K962" s="135">
        <f t="shared" si="591"/>
        <v>0</v>
      </c>
      <c r="L962" s="135">
        <f t="shared" si="591"/>
        <v>0</v>
      </c>
      <c r="M962" s="135">
        <f t="shared" si="591"/>
        <v>0</v>
      </c>
      <c r="N962" s="135">
        <f t="shared" si="591"/>
        <v>0</v>
      </c>
      <c r="O962" s="135">
        <f t="shared" si="591"/>
        <v>0</v>
      </c>
      <c r="P962" s="135">
        <f t="shared" si="591"/>
        <v>0</v>
      </c>
      <c r="Q962" s="135">
        <f t="shared" si="591"/>
        <v>0</v>
      </c>
      <c r="R962" s="135">
        <f t="shared" si="591"/>
        <v>0</v>
      </c>
      <c r="S962" s="135">
        <f t="shared" si="591"/>
        <v>0</v>
      </c>
      <c r="T962" s="135">
        <f t="shared" si="591"/>
        <v>0</v>
      </c>
      <c r="U962" s="135">
        <f t="shared" si="591"/>
        <v>0</v>
      </c>
      <c r="V962" s="135">
        <f t="shared" si="591"/>
        <v>0</v>
      </c>
      <c r="W962" s="135">
        <f t="shared" si="591"/>
        <v>0</v>
      </c>
      <c r="X962" s="135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 x14ac:dyDescent="0.2">
      <c r="A963" s="44">
        <f t="shared" si="564"/>
        <v>934</v>
      </c>
      <c r="B963" s="44"/>
      <c r="C963" s="141">
        <v>39901</v>
      </c>
      <c r="E963" s="137" t="s">
        <v>312</v>
      </c>
      <c r="G963" s="43"/>
      <c r="H963" s="135"/>
      <c r="I963" s="42">
        <f>'DepExp. Class.'!G$171</f>
        <v>0</v>
      </c>
      <c r="J963" s="135">
        <f t="shared" ref="J963:X963" si="592">+J171+J435+J699</f>
        <v>0</v>
      </c>
      <c r="K963" s="135">
        <f t="shared" si="592"/>
        <v>0</v>
      </c>
      <c r="L963" s="135">
        <f t="shared" si="592"/>
        <v>0</v>
      </c>
      <c r="M963" s="135">
        <f t="shared" si="592"/>
        <v>0</v>
      </c>
      <c r="N963" s="135">
        <f t="shared" si="592"/>
        <v>0</v>
      </c>
      <c r="O963" s="135">
        <f t="shared" si="592"/>
        <v>0</v>
      </c>
      <c r="P963" s="135">
        <f t="shared" si="592"/>
        <v>0</v>
      </c>
      <c r="Q963" s="135">
        <f t="shared" si="592"/>
        <v>0</v>
      </c>
      <c r="R963" s="135">
        <f t="shared" si="592"/>
        <v>0</v>
      </c>
      <c r="S963" s="135">
        <f t="shared" si="592"/>
        <v>0</v>
      </c>
      <c r="T963" s="135">
        <f t="shared" si="592"/>
        <v>0</v>
      </c>
      <c r="U963" s="135">
        <f t="shared" si="592"/>
        <v>0</v>
      </c>
      <c r="V963" s="135">
        <f t="shared" si="592"/>
        <v>0</v>
      </c>
      <c r="W963" s="135">
        <f t="shared" si="592"/>
        <v>0</v>
      </c>
      <c r="X963" s="135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 x14ac:dyDescent="0.2">
      <c r="A964" s="44">
        <f t="shared" si="564"/>
        <v>935</v>
      </c>
      <c r="B964" s="44"/>
      <c r="C964" s="141">
        <v>39902</v>
      </c>
      <c r="E964" s="137" t="s">
        <v>313</v>
      </c>
      <c r="G964" s="43"/>
      <c r="H964" s="135"/>
      <c r="I964" s="42">
        <f>'DepExp. Class.'!G$172</f>
        <v>0</v>
      </c>
      <c r="J964" s="135">
        <f t="shared" ref="J964:X964" si="593">+J172+J436+J700</f>
        <v>0</v>
      </c>
      <c r="K964" s="135">
        <f t="shared" si="593"/>
        <v>0</v>
      </c>
      <c r="L964" s="135">
        <f t="shared" si="593"/>
        <v>0</v>
      </c>
      <c r="M964" s="135">
        <f t="shared" si="593"/>
        <v>0</v>
      </c>
      <c r="N964" s="135">
        <f t="shared" si="593"/>
        <v>0</v>
      </c>
      <c r="O964" s="135">
        <f t="shared" si="593"/>
        <v>0</v>
      </c>
      <c r="P964" s="135">
        <f t="shared" si="593"/>
        <v>0</v>
      </c>
      <c r="Q964" s="135">
        <f t="shared" si="593"/>
        <v>0</v>
      </c>
      <c r="R964" s="135">
        <f t="shared" si="593"/>
        <v>0</v>
      </c>
      <c r="S964" s="135">
        <f t="shared" si="593"/>
        <v>0</v>
      </c>
      <c r="T964" s="135">
        <f t="shared" si="593"/>
        <v>0</v>
      </c>
      <c r="U964" s="135">
        <f t="shared" si="593"/>
        <v>0</v>
      </c>
      <c r="V964" s="135">
        <f t="shared" si="593"/>
        <v>0</v>
      </c>
      <c r="W964" s="135">
        <f t="shared" si="593"/>
        <v>0</v>
      </c>
      <c r="X964" s="135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 x14ac:dyDescent="0.2">
      <c r="A965" s="44">
        <f t="shared" si="564"/>
        <v>936</v>
      </c>
      <c r="B965" s="44"/>
      <c r="C965" s="141">
        <v>39903</v>
      </c>
      <c r="E965" s="137" t="s">
        <v>314</v>
      </c>
      <c r="G965" s="43"/>
      <c r="H965" s="135"/>
      <c r="I965" s="42">
        <f>'DepExp. Class.'!G$173</f>
        <v>0</v>
      </c>
      <c r="J965" s="135">
        <f t="shared" ref="J965:X965" si="594">+J173+J437+J701</f>
        <v>0</v>
      </c>
      <c r="K965" s="135">
        <f t="shared" si="594"/>
        <v>0</v>
      </c>
      <c r="L965" s="135">
        <f t="shared" si="594"/>
        <v>0</v>
      </c>
      <c r="M965" s="135">
        <f t="shared" si="594"/>
        <v>0</v>
      </c>
      <c r="N965" s="135">
        <f t="shared" si="594"/>
        <v>0</v>
      </c>
      <c r="O965" s="135">
        <f t="shared" si="594"/>
        <v>0</v>
      </c>
      <c r="P965" s="135">
        <f t="shared" si="594"/>
        <v>0</v>
      </c>
      <c r="Q965" s="135">
        <f t="shared" si="594"/>
        <v>0</v>
      </c>
      <c r="R965" s="135">
        <f t="shared" si="594"/>
        <v>0</v>
      </c>
      <c r="S965" s="135">
        <f t="shared" si="594"/>
        <v>0</v>
      </c>
      <c r="T965" s="135">
        <f t="shared" si="594"/>
        <v>0</v>
      </c>
      <c r="U965" s="135">
        <f t="shared" si="594"/>
        <v>0</v>
      </c>
      <c r="V965" s="135">
        <f t="shared" si="594"/>
        <v>0</v>
      </c>
      <c r="W965" s="135">
        <f t="shared" si="594"/>
        <v>0</v>
      </c>
      <c r="X965" s="135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 x14ac:dyDescent="0.2">
      <c r="A966" s="44">
        <f t="shared" si="564"/>
        <v>937</v>
      </c>
      <c r="B966" s="44"/>
      <c r="C966" s="141">
        <v>39904</v>
      </c>
      <c r="E966" s="137" t="s">
        <v>315</v>
      </c>
      <c r="G966" s="43"/>
      <c r="H966" s="135"/>
      <c r="I966" s="42">
        <f>'DepExp. Class.'!G$174</f>
        <v>0</v>
      </c>
      <c r="J966" s="135">
        <f t="shared" ref="J966:X966" si="595">+J174+J438+J702</f>
        <v>0</v>
      </c>
      <c r="K966" s="135">
        <f t="shared" si="595"/>
        <v>0</v>
      </c>
      <c r="L966" s="135">
        <f t="shared" si="595"/>
        <v>0</v>
      </c>
      <c r="M966" s="135">
        <f t="shared" si="595"/>
        <v>0</v>
      </c>
      <c r="N966" s="135">
        <f t="shared" si="595"/>
        <v>0</v>
      </c>
      <c r="O966" s="135">
        <f t="shared" si="595"/>
        <v>0</v>
      </c>
      <c r="P966" s="135">
        <f t="shared" si="595"/>
        <v>0</v>
      </c>
      <c r="Q966" s="135">
        <f t="shared" si="595"/>
        <v>0</v>
      </c>
      <c r="R966" s="135">
        <f t="shared" si="595"/>
        <v>0</v>
      </c>
      <c r="S966" s="135">
        <f t="shared" si="595"/>
        <v>0</v>
      </c>
      <c r="T966" s="135">
        <f t="shared" si="595"/>
        <v>0</v>
      </c>
      <c r="U966" s="135">
        <f t="shared" si="595"/>
        <v>0</v>
      </c>
      <c r="V966" s="135">
        <f t="shared" si="595"/>
        <v>0</v>
      </c>
      <c r="W966" s="135">
        <f t="shared" si="595"/>
        <v>0</v>
      </c>
      <c r="X966" s="135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 x14ac:dyDescent="0.2">
      <c r="A967" s="44">
        <f t="shared" si="564"/>
        <v>938</v>
      </c>
      <c r="B967" s="44"/>
      <c r="C967" s="141">
        <v>39905</v>
      </c>
      <c r="E967" s="137" t="s">
        <v>316</v>
      </c>
      <c r="G967" s="43"/>
      <c r="H967" s="135"/>
      <c r="I967" s="42">
        <f>'DepExp. Class.'!G$175</f>
        <v>0</v>
      </c>
      <c r="J967" s="135">
        <f t="shared" ref="J967:X967" si="596">+J175+J439+J703</f>
        <v>0</v>
      </c>
      <c r="K967" s="135">
        <f t="shared" si="596"/>
        <v>0</v>
      </c>
      <c r="L967" s="135">
        <f t="shared" si="596"/>
        <v>0</v>
      </c>
      <c r="M967" s="135">
        <f t="shared" si="596"/>
        <v>0</v>
      </c>
      <c r="N967" s="135">
        <f t="shared" si="596"/>
        <v>0</v>
      </c>
      <c r="O967" s="135">
        <f t="shared" si="596"/>
        <v>0</v>
      </c>
      <c r="P967" s="135">
        <f t="shared" si="596"/>
        <v>0</v>
      </c>
      <c r="Q967" s="135">
        <f t="shared" si="596"/>
        <v>0</v>
      </c>
      <c r="R967" s="135">
        <f t="shared" si="596"/>
        <v>0</v>
      </c>
      <c r="S967" s="135">
        <f t="shared" si="596"/>
        <v>0</v>
      </c>
      <c r="T967" s="135">
        <f t="shared" si="596"/>
        <v>0</v>
      </c>
      <c r="U967" s="135">
        <f t="shared" si="596"/>
        <v>0</v>
      </c>
      <c r="V967" s="135">
        <f t="shared" si="596"/>
        <v>0</v>
      </c>
      <c r="W967" s="135">
        <f t="shared" si="596"/>
        <v>0</v>
      </c>
      <c r="X967" s="135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 x14ac:dyDescent="0.2">
      <c r="A968" s="44">
        <f t="shared" si="564"/>
        <v>939</v>
      </c>
      <c r="B968" s="44"/>
      <c r="C968" s="141">
        <v>39906</v>
      </c>
      <c r="E968" s="137" t="s">
        <v>317</v>
      </c>
      <c r="G968" s="43"/>
      <c r="H968" s="135"/>
      <c r="I968" s="42">
        <f>'DepExp. Class.'!G$176</f>
        <v>0</v>
      </c>
      <c r="J968" s="135">
        <f t="shared" ref="J968:X968" si="597">+J176+J440+J704</f>
        <v>0</v>
      </c>
      <c r="K968" s="135">
        <f t="shared" si="597"/>
        <v>0</v>
      </c>
      <c r="L968" s="135">
        <f t="shared" si="597"/>
        <v>0</v>
      </c>
      <c r="M968" s="135">
        <f t="shared" si="597"/>
        <v>0</v>
      </c>
      <c r="N968" s="135">
        <f t="shared" si="597"/>
        <v>0</v>
      </c>
      <c r="O968" s="135">
        <f t="shared" si="597"/>
        <v>0</v>
      </c>
      <c r="P968" s="135">
        <f t="shared" si="597"/>
        <v>0</v>
      </c>
      <c r="Q968" s="135">
        <f t="shared" si="597"/>
        <v>0</v>
      </c>
      <c r="R968" s="135">
        <f t="shared" si="597"/>
        <v>0</v>
      </c>
      <c r="S968" s="135">
        <f t="shared" si="597"/>
        <v>0</v>
      </c>
      <c r="T968" s="135">
        <f t="shared" si="597"/>
        <v>0</v>
      </c>
      <c r="U968" s="135">
        <f t="shared" si="597"/>
        <v>0</v>
      </c>
      <c r="V968" s="135">
        <f t="shared" si="597"/>
        <v>0</v>
      </c>
      <c r="W968" s="135">
        <f t="shared" si="597"/>
        <v>0</v>
      </c>
      <c r="X968" s="135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 x14ac:dyDescent="0.2">
      <c r="A969" s="44">
        <f t="shared" si="564"/>
        <v>940</v>
      </c>
      <c r="B969" s="44"/>
      <c r="C969" s="141">
        <v>39907</v>
      </c>
      <c r="E969" s="137" t="s">
        <v>318</v>
      </c>
      <c r="G969" s="43"/>
      <c r="H969" s="135"/>
      <c r="I969" s="42">
        <f>'DepExp. Class.'!G$177</f>
        <v>11145.478279498402</v>
      </c>
      <c r="J969" s="135">
        <f t="shared" ref="J969:X969" si="598">+J177+J441+J705</f>
        <v>6411.6859328972896</v>
      </c>
      <c r="K969" s="135">
        <f t="shared" si="598"/>
        <v>2700.9260812335319</v>
      </c>
      <c r="L969" s="135">
        <f t="shared" si="598"/>
        <v>94.959140386146657</v>
      </c>
      <c r="M969" s="135">
        <f t="shared" si="598"/>
        <v>1021.4317900925064</v>
      </c>
      <c r="N969" s="135">
        <f t="shared" si="598"/>
        <v>916.47533488892475</v>
      </c>
      <c r="O969" s="135">
        <f t="shared" si="598"/>
        <v>0</v>
      </c>
      <c r="P969" s="135">
        <f t="shared" si="598"/>
        <v>0</v>
      </c>
      <c r="Q969" s="135">
        <f t="shared" si="598"/>
        <v>0</v>
      </c>
      <c r="R969" s="135">
        <f t="shared" si="598"/>
        <v>0</v>
      </c>
      <c r="S969" s="135">
        <f t="shared" si="598"/>
        <v>0</v>
      </c>
      <c r="T969" s="135">
        <f t="shared" si="598"/>
        <v>0</v>
      </c>
      <c r="U969" s="135">
        <f t="shared" si="598"/>
        <v>0</v>
      </c>
      <c r="V969" s="135">
        <f t="shared" si="598"/>
        <v>0</v>
      </c>
      <c r="W969" s="135">
        <f t="shared" si="598"/>
        <v>0</v>
      </c>
      <c r="X969" s="135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 x14ac:dyDescent="0.2">
      <c r="A970" s="44">
        <f t="shared" si="564"/>
        <v>941</v>
      </c>
      <c r="B970" s="44"/>
      <c r="C970" s="141">
        <v>39908</v>
      </c>
      <c r="E970" s="137" t="s">
        <v>319</v>
      </c>
      <c r="G970" s="43"/>
      <c r="H970" s="135"/>
      <c r="I970" s="42">
        <f>'DepExp. Class.'!G$178</f>
        <v>0</v>
      </c>
      <c r="J970" s="135">
        <f t="shared" ref="J970:X970" si="599">+J178+J442+J706</f>
        <v>0</v>
      </c>
      <c r="K970" s="135">
        <f t="shared" si="599"/>
        <v>0</v>
      </c>
      <c r="L970" s="135">
        <f t="shared" si="599"/>
        <v>0</v>
      </c>
      <c r="M970" s="135">
        <f t="shared" si="599"/>
        <v>0</v>
      </c>
      <c r="N970" s="135">
        <f t="shared" si="599"/>
        <v>0</v>
      </c>
      <c r="O970" s="135">
        <f t="shared" si="599"/>
        <v>0</v>
      </c>
      <c r="P970" s="135">
        <f t="shared" si="599"/>
        <v>0</v>
      </c>
      <c r="Q970" s="135">
        <f t="shared" si="599"/>
        <v>0</v>
      </c>
      <c r="R970" s="135">
        <f t="shared" si="599"/>
        <v>0</v>
      </c>
      <c r="S970" s="135">
        <f t="shared" si="599"/>
        <v>0</v>
      </c>
      <c r="T970" s="135">
        <f t="shared" si="599"/>
        <v>0</v>
      </c>
      <c r="U970" s="135">
        <f t="shared" si="599"/>
        <v>0</v>
      </c>
      <c r="V970" s="135">
        <f t="shared" si="599"/>
        <v>0</v>
      </c>
      <c r="W970" s="135">
        <f t="shared" si="599"/>
        <v>0</v>
      </c>
      <c r="X970" s="135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 x14ac:dyDescent="0.2">
      <c r="A971" s="44">
        <f t="shared" si="564"/>
        <v>942</v>
      </c>
      <c r="B971" s="44"/>
      <c r="C971" s="141">
        <v>39909</v>
      </c>
      <c r="E971" s="137" t="s">
        <v>320</v>
      </c>
      <c r="G971" s="43"/>
      <c r="H971" s="135"/>
      <c r="I971" s="42">
        <f>'DepExp. Class.'!G$179</f>
        <v>0</v>
      </c>
      <c r="J971" s="135">
        <f t="shared" ref="J971:X971" si="600">+J179+J443+J707</f>
        <v>0</v>
      </c>
      <c r="K971" s="135">
        <f t="shared" si="600"/>
        <v>0</v>
      </c>
      <c r="L971" s="135">
        <f t="shared" si="600"/>
        <v>0</v>
      </c>
      <c r="M971" s="135">
        <f t="shared" si="600"/>
        <v>0</v>
      </c>
      <c r="N971" s="135">
        <f t="shared" si="600"/>
        <v>0</v>
      </c>
      <c r="O971" s="135">
        <f t="shared" si="600"/>
        <v>0</v>
      </c>
      <c r="P971" s="135">
        <f t="shared" si="600"/>
        <v>0</v>
      </c>
      <c r="Q971" s="135">
        <f t="shared" si="600"/>
        <v>0</v>
      </c>
      <c r="R971" s="135">
        <f t="shared" si="600"/>
        <v>0</v>
      </c>
      <c r="S971" s="135">
        <f t="shared" si="600"/>
        <v>0</v>
      </c>
      <c r="T971" s="135">
        <f t="shared" si="600"/>
        <v>0</v>
      </c>
      <c r="U971" s="135">
        <f t="shared" si="600"/>
        <v>0</v>
      </c>
      <c r="V971" s="135">
        <f t="shared" si="600"/>
        <v>0</v>
      </c>
      <c r="W971" s="135">
        <f t="shared" si="600"/>
        <v>0</v>
      </c>
      <c r="X971" s="135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 x14ac:dyDescent="0.2">
      <c r="A972" s="44">
        <f t="shared" si="564"/>
        <v>943</v>
      </c>
      <c r="B972" s="44"/>
      <c r="C972" s="141">
        <v>39924</v>
      </c>
      <c r="E972" s="137" t="s">
        <v>321</v>
      </c>
      <c r="G972" s="43"/>
      <c r="H972" s="135"/>
      <c r="I972" s="42">
        <f>'DepExp. Class.'!G$180</f>
        <v>0</v>
      </c>
      <c r="J972" s="135">
        <f t="shared" ref="J972:X972" si="601">+J180+J444+J708</f>
        <v>0</v>
      </c>
      <c r="K972" s="135">
        <f t="shared" si="601"/>
        <v>0</v>
      </c>
      <c r="L972" s="135">
        <f t="shared" si="601"/>
        <v>0</v>
      </c>
      <c r="M972" s="135">
        <f t="shared" si="601"/>
        <v>0</v>
      </c>
      <c r="N972" s="135">
        <f t="shared" si="601"/>
        <v>0</v>
      </c>
      <c r="O972" s="135">
        <f t="shared" si="601"/>
        <v>0</v>
      </c>
      <c r="P972" s="135">
        <f t="shared" si="601"/>
        <v>0</v>
      </c>
      <c r="Q972" s="135">
        <f t="shared" si="601"/>
        <v>0</v>
      </c>
      <c r="R972" s="135">
        <f t="shared" si="601"/>
        <v>0</v>
      </c>
      <c r="S972" s="135">
        <f t="shared" si="601"/>
        <v>0</v>
      </c>
      <c r="T972" s="135">
        <f t="shared" si="601"/>
        <v>0</v>
      </c>
      <c r="U972" s="135">
        <f t="shared" si="601"/>
        <v>0</v>
      </c>
      <c r="V972" s="135">
        <f t="shared" si="601"/>
        <v>0</v>
      </c>
      <c r="W972" s="135">
        <f t="shared" si="601"/>
        <v>0</v>
      </c>
      <c r="X972" s="135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 x14ac:dyDescent="0.2">
      <c r="A973" s="44">
        <f t="shared" si="564"/>
        <v>944</v>
      </c>
      <c r="B973" s="44"/>
      <c r="C973" s="44"/>
      <c r="D973" s="44"/>
      <c r="E973" s="137"/>
      <c r="G973" s="43"/>
      <c r="H973" s="135"/>
      <c r="I973" s="42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 x14ac:dyDescent="0.2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 x14ac:dyDescent="0.2">
      <c r="A975" s="44">
        <f t="shared" si="564"/>
        <v>946</v>
      </c>
      <c r="B975" s="44"/>
      <c r="C975" s="44"/>
      <c r="D975" s="44" t="s">
        <v>149</v>
      </c>
      <c r="E975" s="44"/>
      <c r="G975" s="43"/>
      <c r="H975" s="135"/>
      <c r="I975" s="42">
        <f>'DepExp. Class.'!G$183</f>
        <v>30534.773858198041</v>
      </c>
      <c r="J975" s="135">
        <f>+J183+J447+J711</f>
        <v>17565.812350191871</v>
      </c>
      <c r="K975" s="135">
        <f t="shared" ref="K975:X975" si="602">+K183+K447+K711</f>
        <v>7399.6077180356369</v>
      </c>
      <c r="L975" s="135">
        <f t="shared" si="602"/>
        <v>260.15535670581937</v>
      </c>
      <c r="M975" s="135">
        <f t="shared" si="602"/>
        <v>2798.3714955885007</v>
      </c>
      <c r="N975" s="135">
        <f t="shared" si="602"/>
        <v>2510.8269376762055</v>
      </c>
      <c r="O975" s="135">
        <f t="shared" si="602"/>
        <v>0</v>
      </c>
      <c r="P975" s="135">
        <f t="shared" si="602"/>
        <v>0</v>
      </c>
      <c r="Q975" s="135">
        <f t="shared" si="602"/>
        <v>0</v>
      </c>
      <c r="R975" s="135">
        <f t="shared" si="602"/>
        <v>0</v>
      </c>
      <c r="S975" s="135">
        <f t="shared" si="602"/>
        <v>0</v>
      </c>
      <c r="T975" s="135">
        <f t="shared" si="602"/>
        <v>0</v>
      </c>
      <c r="U975" s="135">
        <f t="shared" si="602"/>
        <v>0</v>
      </c>
      <c r="V975" s="135">
        <f t="shared" si="602"/>
        <v>0</v>
      </c>
      <c r="W975" s="135">
        <f t="shared" si="602"/>
        <v>0</v>
      </c>
      <c r="X975" s="135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 x14ac:dyDescent="0.2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 x14ac:dyDescent="0.2">
      <c r="A977" s="44">
        <f t="shared" si="564"/>
        <v>948</v>
      </c>
      <c r="B977" s="44"/>
      <c r="C977" s="44"/>
      <c r="D977" s="44" t="s">
        <v>350</v>
      </c>
      <c r="E977" s="44"/>
      <c r="G977" s="43"/>
      <c r="H977" s="135"/>
      <c r="I977" s="42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 x14ac:dyDescent="0.2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 x14ac:dyDescent="0.2">
      <c r="A979" s="44">
        <f t="shared" si="564"/>
        <v>950</v>
      </c>
      <c r="B979" s="44"/>
      <c r="C979" s="44"/>
      <c r="D979" s="44" t="s">
        <v>148</v>
      </c>
      <c r="E979" s="44"/>
      <c r="G979" s="43"/>
      <c r="H979" s="135"/>
      <c r="I979" s="42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 x14ac:dyDescent="0.2">
      <c r="A980" s="44">
        <f t="shared" si="564"/>
        <v>951</v>
      </c>
      <c r="B980" s="44"/>
      <c r="C980" s="44"/>
      <c r="D980" s="44"/>
      <c r="E980" s="44"/>
      <c r="G980" s="43"/>
      <c r="H980" s="135"/>
      <c r="I980" s="42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 x14ac:dyDescent="0.2">
      <c r="A981" s="44">
        <f t="shared" si="564"/>
        <v>952</v>
      </c>
      <c r="B981" s="44"/>
      <c r="C981" s="138">
        <v>37400</v>
      </c>
      <c r="E981" s="137" t="s">
        <v>115</v>
      </c>
      <c r="G981" s="43"/>
      <c r="H981" s="135"/>
      <c r="I981" s="42">
        <f>'DepExp. Class.'!G$189</f>
        <v>0</v>
      </c>
      <c r="J981" s="135">
        <f t="shared" ref="J981:X981" si="603">+J189+J453+J717</f>
        <v>0</v>
      </c>
      <c r="K981" s="135">
        <f t="shared" si="603"/>
        <v>0</v>
      </c>
      <c r="L981" s="135">
        <f t="shared" si="603"/>
        <v>0</v>
      </c>
      <c r="M981" s="135">
        <f t="shared" si="603"/>
        <v>0</v>
      </c>
      <c r="N981" s="135">
        <f t="shared" si="603"/>
        <v>0</v>
      </c>
      <c r="O981" s="135">
        <f t="shared" si="603"/>
        <v>0</v>
      </c>
      <c r="P981" s="135">
        <f t="shared" si="603"/>
        <v>0</v>
      </c>
      <c r="Q981" s="135">
        <f t="shared" si="603"/>
        <v>0</v>
      </c>
      <c r="R981" s="135">
        <f t="shared" si="603"/>
        <v>0</v>
      </c>
      <c r="S981" s="135">
        <f t="shared" si="603"/>
        <v>0</v>
      </c>
      <c r="T981" s="135">
        <f t="shared" si="603"/>
        <v>0</v>
      </c>
      <c r="U981" s="135">
        <f t="shared" si="603"/>
        <v>0</v>
      </c>
      <c r="V981" s="135">
        <f t="shared" si="603"/>
        <v>0</v>
      </c>
      <c r="W981" s="135">
        <f t="shared" si="603"/>
        <v>0</v>
      </c>
      <c r="X981" s="135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 x14ac:dyDescent="0.2">
      <c r="A982" s="44">
        <f t="shared" si="564"/>
        <v>953</v>
      </c>
      <c r="B982" s="44"/>
      <c r="C982" s="138">
        <v>39000</v>
      </c>
      <c r="E982" s="137" t="s">
        <v>139</v>
      </c>
      <c r="G982" s="43"/>
      <c r="H982" s="135"/>
      <c r="I982" s="42">
        <f>'DepExp. Class.'!G$190</f>
        <v>7132.1441175388645</v>
      </c>
      <c r="J982" s="135">
        <f t="shared" ref="J982:X982" si="605">+J190+J454+J718</f>
        <v>4102.9255957491414</v>
      </c>
      <c r="K982" s="135">
        <f t="shared" si="605"/>
        <v>1728.3595713977718</v>
      </c>
      <c r="L982" s="135">
        <f t="shared" si="605"/>
        <v>60.765653794992012</v>
      </c>
      <c r="M982" s="135">
        <f t="shared" si="605"/>
        <v>653.62818449665667</v>
      </c>
      <c r="N982" s="135">
        <f t="shared" si="605"/>
        <v>586.46511210030144</v>
      </c>
      <c r="O982" s="135">
        <f t="shared" si="605"/>
        <v>0</v>
      </c>
      <c r="P982" s="135">
        <f t="shared" si="605"/>
        <v>0</v>
      </c>
      <c r="Q982" s="135">
        <f t="shared" si="605"/>
        <v>0</v>
      </c>
      <c r="R982" s="135">
        <f t="shared" si="605"/>
        <v>0</v>
      </c>
      <c r="S982" s="135">
        <f t="shared" si="605"/>
        <v>0</v>
      </c>
      <c r="T982" s="135">
        <f t="shared" si="605"/>
        <v>0</v>
      </c>
      <c r="U982" s="135">
        <f t="shared" si="605"/>
        <v>0</v>
      </c>
      <c r="V982" s="135">
        <f t="shared" si="605"/>
        <v>0</v>
      </c>
      <c r="W982" s="135">
        <f t="shared" si="605"/>
        <v>0</v>
      </c>
      <c r="X982" s="135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 x14ac:dyDescent="0.2">
      <c r="A983" s="44">
        <f t="shared" si="564"/>
        <v>954</v>
      </c>
      <c r="B983" s="44"/>
      <c r="C983" s="138">
        <v>36602</v>
      </c>
      <c r="E983" s="137" t="s">
        <v>139</v>
      </c>
      <c r="G983" s="43"/>
      <c r="H983" s="135"/>
      <c r="I983" s="42">
        <f>'DepExp. Class.'!G$191</f>
        <v>0</v>
      </c>
      <c r="J983" s="135">
        <f t="shared" ref="J983:X983" si="606">+J191+J455+J719</f>
        <v>0</v>
      </c>
      <c r="K983" s="135">
        <f t="shared" si="606"/>
        <v>0</v>
      </c>
      <c r="L983" s="135">
        <f t="shared" si="606"/>
        <v>0</v>
      </c>
      <c r="M983" s="135">
        <f t="shared" si="606"/>
        <v>0</v>
      </c>
      <c r="N983" s="135">
        <f t="shared" si="606"/>
        <v>0</v>
      </c>
      <c r="O983" s="135">
        <f t="shared" si="606"/>
        <v>0</v>
      </c>
      <c r="P983" s="135">
        <f t="shared" si="606"/>
        <v>0</v>
      </c>
      <c r="Q983" s="135">
        <f t="shared" si="606"/>
        <v>0</v>
      </c>
      <c r="R983" s="135">
        <f t="shared" si="606"/>
        <v>0</v>
      </c>
      <c r="S983" s="135">
        <f t="shared" si="606"/>
        <v>0</v>
      </c>
      <c r="T983" s="135">
        <f t="shared" si="606"/>
        <v>0</v>
      </c>
      <c r="U983" s="135">
        <f t="shared" si="606"/>
        <v>0</v>
      </c>
      <c r="V983" s="135">
        <f t="shared" si="606"/>
        <v>0</v>
      </c>
      <c r="W983" s="135">
        <f t="shared" si="606"/>
        <v>0</v>
      </c>
      <c r="X983" s="135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 x14ac:dyDescent="0.2">
      <c r="A984" s="44">
        <f t="shared" si="564"/>
        <v>955</v>
      </c>
      <c r="B984" s="44"/>
      <c r="C984" s="138">
        <v>37503</v>
      </c>
      <c r="E984" s="137" t="s">
        <v>278</v>
      </c>
      <c r="G984" s="43"/>
      <c r="H984" s="135"/>
      <c r="I984" s="42">
        <f>'DepExp. Class.'!G$192</f>
        <v>0</v>
      </c>
      <c r="J984" s="135">
        <f t="shared" ref="J984:X984" si="607">+J192+J456+J720</f>
        <v>0</v>
      </c>
      <c r="K984" s="135">
        <f t="shared" si="607"/>
        <v>0</v>
      </c>
      <c r="L984" s="135">
        <f t="shared" si="607"/>
        <v>0</v>
      </c>
      <c r="M984" s="135">
        <f t="shared" si="607"/>
        <v>0</v>
      </c>
      <c r="N984" s="135">
        <f t="shared" si="607"/>
        <v>0</v>
      </c>
      <c r="O984" s="135">
        <f t="shared" si="607"/>
        <v>0</v>
      </c>
      <c r="P984" s="135">
        <f t="shared" si="607"/>
        <v>0</v>
      </c>
      <c r="Q984" s="135">
        <f t="shared" si="607"/>
        <v>0</v>
      </c>
      <c r="R984" s="135">
        <f t="shared" si="607"/>
        <v>0</v>
      </c>
      <c r="S984" s="135">
        <f t="shared" si="607"/>
        <v>0</v>
      </c>
      <c r="T984" s="135">
        <f t="shared" si="607"/>
        <v>0</v>
      </c>
      <c r="U984" s="135">
        <f t="shared" si="607"/>
        <v>0</v>
      </c>
      <c r="V984" s="135">
        <f t="shared" si="607"/>
        <v>0</v>
      </c>
      <c r="W984" s="135">
        <f t="shared" si="607"/>
        <v>0</v>
      </c>
      <c r="X984" s="135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 x14ac:dyDescent="0.2">
      <c r="A985" s="44">
        <f t="shared" si="564"/>
        <v>956</v>
      </c>
      <c r="B985" s="44"/>
      <c r="C985" s="138">
        <v>39004</v>
      </c>
      <c r="E985" s="137" t="s">
        <v>293</v>
      </c>
      <c r="G985" s="43"/>
      <c r="H985" s="135"/>
      <c r="I985" s="42">
        <f>'DepExp. Class.'!G$193</f>
        <v>0</v>
      </c>
      <c r="J985" s="135">
        <f t="shared" ref="J985:X985" si="608">+J193+J457+J721</f>
        <v>0</v>
      </c>
      <c r="K985" s="135">
        <f t="shared" si="608"/>
        <v>0</v>
      </c>
      <c r="L985" s="135">
        <f t="shared" si="608"/>
        <v>0</v>
      </c>
      <c r="M985" s="135">
        <f t="shared" si="608"/>
        <v>0</v>
      </c>
      <c r="N985" s="135">
        <f t="shared" si="608"/>
        <v>0</v>
      </c>
      <c r="O985" s="135">
        <f t="shared" si="608"/>
        <v>0</v>
      </c>
      <c r="P985" s="135">
        <f t="shared" si="608"/>
        <v>0</v>
      </c>
      <c r="Q985" s="135">
        <f t="shared" si="608"/>
        <v>0</v>
      </c>
      <c r="R985" s="135">
        <f t="shared" si="608"/>
        <v>0</v>
      </c>
      <c r="S985" s="135">
        <f t="shared" si="608"/>
        <v>0</v>
      </c>
      <c r="T985" s="135">
        <f t="shared" si="608"/>
        <v>0</v>
      </c>
      <c r="U985" s="135">
        <f t="shared" si="608"/>
        <v>0</v>
      </c>
      <c r="V985" s="135">
        <f t="shared" si="608"/>
        <v>0</v>
      </c>
      <c r="W985" s="135">
        <f t="shared" si="608"/>
        <v>0</v>
      </c>
      <c r="X985" s="135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 x14ac:dyDescent="0.2">
      <c r="A986" s="44">
        <f t="shared" si="564"/>
        <v>957</v>
      </c>
      <c r="B986" s="44"/>
      <c r="C986" s="138">
        <v>39009</v>
      </c>
      <c r="E986" s="137" t="s">
        <v>294</v>
      </c>
      <c r="G986" s="43"/>
      <c r="H986" s="135"/>
      <c r="I986" s="42">
        <f>'DepExp. Class.'!G$194</f>
        <v>35.290616871772791</v>
      </c>
      <c r="J986" s="135">
        <f t="shared" ref="J986:X986" si="609">+J194+J458+J722</f>
        <v>20.301717529361749</v>
      </c>
      <c r="K986" s="135">
        <f t="shared" si="609"/>
        <v>8.5521092178810445</v>
      </c>
      <c r="L986" s="135">
        <f t="shared" si="609"/>
        <v>0.30067499642475698</v>
      </c>
      <c r="M986" s="135">
        <f t="shared" si="609"/>
        <v>3.2342226202271127</v>
      </c>
      <c r="N986" s="135">
        <f t="shared" si="609"/>
        <v>2.9018925078781179</v>
      </c>
      <c r="O986" s="135">
        <f t="shared" si="609"/>
        <v>0</v>
      </c>
      <c r="P986" s="135">
        <f t="shared" si="609"/>
        <v>0</v>
      </c>
      <c r="Q986" s="135">
        <f t="shared" si="609"/>
        <v>0</v>
      </c>
      <c r="R986" s="135">
        <f t="shared" si="609"/>
        <v>0</v>
      </c>
      <c r="S986" s="135">
        <f t="shared" si="609"/>
        <v>0</v>
      </c>
      <c r="T986" s="135">
        <f t="shared" si="609"/>
        <v>0</v>
      </c>
      <c r="U986" s="135">
        <f t="shared" si="609"/>
        <v>0</v>
      </c>
      <c r="V986" s="135">
        <f t="shared" si="609"/>
        <v>0</v>
      </c>
      <c r="W986" s="135">
        <f t="shared" si="609"/>
        <v>0</v>
      </c>
      <c r="X986" s="135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 x14ac:dyDescent="0.2">
      <c r="A987" s="44">
        <f t="shared" si="564"/>
        <v>958</v>
      </c>
      <c r="B987" s="44"/>
      <c r="C987" s="138">
        <v>39100</v>
      </c>
      <c r="E987" s="137" t="s">
        <v>295</v>
      </c>
      <c r="G987" s="43"/>
      <c r="H987" s="135"/>
      <c r="I987" s="42">
        <f>'DepExp. Class.'!G$195</f>
        <v>10790.51994386013</v>
      </c>
      <c r="J987" s="135">
        <f t="shared" ref="J987:X987" si="610">+J195+J459+J723</f>
        <v>6207.4882026336263</v>
      </c>
      <c r="K987" s="135">
        <f t="shared" si="610"/>
        <v>2614.9076796508771</v>
      </c>
      <c r="L987" s="135">
        <f t="shared" si="610"/>
        <v>91.934906021336218</v>
      </c>
      <c r="M987" s="135">
        <f t="shared" si="610"/>
        <v>988.90149223654282</v>
      </c>
      <c r="N987" s="135">
        <f t="shared" si="610"/>
        <v>887.28766331774659</v>
      </c>
      <c r="O987" s="135">
        <f t="shared" si="610"/>
        <v>0</v>
      </c>
      <c r="P987" s="135">
        <f t="shared" si="610"/>
        <v>0</v>
      </c>
      <c r="Q987" s="135">
        <f t="shared" si="610"/>
        <v>0</v>
      </c>
      <c r="R987" s="135">
        <f t="shared" si="610"/>
        <v>0</v>
      </c>
      <c r="S987" s="135">
        <f t="shared" si="610"/>
        <v>0</v>
      </c>
      <c r="T987" s="135">
        <f t="shared" si="610"/>
        <v>0</v>
      </c>
      <c r="U987" s="135">
        <f t="shared" si="610"/>
        <v>0</v>
      </c>
      <c r="V987" s="135">
        <f t="shared" si="610"/>
        <v>0</v>
      </c>
      <c r="W987" s="135">
        <f t="shared" si="610"/>
        <v>0</v>
      </c>
      <c r="X987" s="135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 x14ac:dyDescent="0.2">
      <c r="A988" s="44">
        <f t="shared" si="564"/>
        <v>959</v>
      </c>
      <c r="B988" s="44"/>
      <c r="C988" s="138">
        <v>39102</v>
      </c>
      <c r="E988" s="137" t="s">
        <v>296</v>
      </c>
      <c r="G988" s="43"/>
      <c r="H988" s="135"/>
      <c r="I988" s="42">
        <f>'DepExp. Class.'!G$196</f>
        <v>0</v>
      </c>
      <c r="J988" s="135">
        <f t="shared" ref="J988:X988" si="611">+J196+J460+J724</f>
        <v>0</v>
      </c>
      <c r="K988" s="135">
        <f t="shared" si="611"/>
        <v>0</v>
      </c>
      <c r="L988" s="135">
        <f t="shared" si="611"/>
        <v>0</v>
      </c>
      <c r="M988" s="135">
        <f t="shared" si="611"/>
        <v>0</v>
      </c>
      <c r="N988" s="135">
        <f t="shared" si="611"/>
        <v>0</v>
      </c>
      <c r="O988" s="135">
        <f t="shared" si="611"/>
        <v>0</v>
      </c>
      <c r="P988" s="135">
        <f t="shared" si="611"/>
        <v>0</v>
      </c>
      <c r="Q988" s="135">
        <f t="shared" si="611"/>
        <v>0</v>
      </c>
      <c r="R988" s="135">
        <f t="shared" si="611"/>
        <v>0</v>
      </c>
      <c r="S988" s="135">
        <f t="shared" si="611"/>
        <v>0</v>
      </c>
      <c r="T988" s="135">
        <f t="shared" si="611"/>
        <v>0</v>
      </c>
      <c r="U988" s="135">
        <f t="shared" si="611"/>
        <v>0</v>
      </c>
      <c r="V988" s="135">
        <f t="shared" si="611"/>
        <v>0</v>
      </c>
      <c r="W988" s="135">
        <f t="shared" si="611"/>
        <v>0</v>
      </c>
      <c r="X988" s="135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 x14ac:dyDescent="0.2">
      <c r="A989" s="44">
        <f t="shared" si="564"/>
        <v>960</v>
      </c>
      <c r="B989" s="44"/>
      <c r="C989" s="145">
        <v>39103</v>
      </c>
      <c r="E989" s="137" t="s">
        <v>297</v>
      </c>
      <c r="G989" s="43"/>
      <c r="H989" s="135"/>
      <c r="I989" s="42">
        <f>'DepExp. Class.'!G$197</f>
        <v>0</v>
      </c>
      <c r="J989" s="135">
        <f t="shared" ref="J989:X989" si="612">+J197+J461+J725</f>
        <v>0</v>
      </c>
      <c r="K989" s="135">
        <f t="shared" si="612"/>
        <v>0</v>
      </c>
      <c r="L989" s="135">
        <f t="shared" si="612"/>
        <v>0</v>
      </c>
      <c r="M989" s="135">
        <f t="shared" si="612"/>
        <v>0</v>
      </c>
      <c r="N989" s="135">
        <f t="shared" si="612"/>
        <v>0</v>
      </c>
      <c r="O989" s="135">
        <f t="shared" si="612"/>
        <v>0</v>
      </c>
      <c r="P989" s="135">
        <f t="shared" si="612"/>
        <v>0</v>
      </c>
      <c r="Q989" s="135">
        <f t="shared" si="612"/>
        <v>0</v>
      </c>
      <c r="R989" s="135">
        <f t="shared" si="612"/>
        <v>0</v>
      </c>
      <c r="S989" s="135">
        <f t="shared" si="612"/>
        <v>0</v>
      </c>
      <c r="T989" s="135">
        <f t="shared" si="612"/>
        <v>0</v>
      </c>
      <c r="U989" s="135">
        <f t="shared" si="612"/>
        <v>0</v>
      </c>
      <c r="V989" s="135">
        <f t="shared" si="612"/>
        <v>0</v>
      </c>
      <c r="W989" s="135">
        <f t="shared" si="612"/>
        <v>0</v>
      </c>
      <c r="X989" s="135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 x14ac:dyDescent="0.2">
      <c r="A990" s="44">
        <f t="shared" si="564"/>
        <v>961</v>
      </c>
      <c r="B990" s="44"/>
      <c r="C990" s="138">
        <v>39200</v>
      </c>
      <c r="E990" s="137" t="s">
        <v>298</v>
      </c>
      <c r="G990" s="43"/>
      <c r="H990" s="135"/>
      <c r="I990" s="42">
        <f>'DepExp. Class.'!G$198</f>
        <v>0</v>
      </c>
      <c r="J990" s="135">
        <f t="shared" ref="J990:X990" si="613">+J198+J462+J726</f>
        <v>0</v>
      </c>
      <c r="K990" s="135">
        <f t="shared" si="613"/>
        <v>0</v>
      </c>
      <c r="L990" s="135">
        <f t="shared" si="613"/>
        <v>0</v>
      </c>
      <c r="M990" s="135">
        <f t="shared" si="613"/>
        <v>0</v>
      </c>
      <c r="N990" s="135">
        <f t="shared" si="613"/>
        <v>0</v>
      </c>
      <c r="O990" s="135">
        <f t="shared" si="613"/>
        <v>0</v>
      </c>
      <c r="P990" s="135">
        <f t="shared" si="613"/>
        <v>0</v>
      </c>
      <c r="Q990" s="135">
        <f t="shared" si="613"/>
        <v>0</v>
      </c>
      <c r="R990" s="135">
        <f t="shared" si="613"/>
        <v>0</v>
      </c>
      <c r="S990" s="135">
        <f t="shared" si="613"/>
        <v>0</v>
      </c>
      <c r="T990" s="135">
        <f t="shared" si="613"/>
        <v>0</v>
      </c>
      <c r="U990" s="135">
        <f t="shared" si="613"/>
        <v>0</v>
      </c>
      <c r="V990" s="135">
        <f t="shared" si="613"/>
        <v>0</v>
      </c>
      <c r="W990" s="135">
        <f t="shared" si="613"/>
        <v>0</v>
      </c>
      <c r="X990" s="135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 x14ac:dyDescent="0.2">
      <c r="A991" s="44">
        <f t="shared" si="564"/>
        <v>962</v>
      </c>
      <c r="B991" s="44"/>
      <c r="C991" s="138">
        <v>39201</v>
      </c>
      <c r="E991" s="137" t="s">
        <v>299</v>
      </c>
      <c r="G991" s="43"/>
      <c r="H991" s="135"/>
      <c r="I991" s="42">
        <f>'DepExp. Class.'!G$199</f>
        <v>0</v>
      </c>
      <c r="J991" s="135">
        <f t="shared" ref="J991:X991" si="614">+J199+J463+J727</f>
        <v>0</v>
      </c>
      <c r="K991" s="135">
        <f t="shared" si="614"/>
        <v>0</v>
      </c>
      <c r="L991" s="135">
        <f t="shared" si="614"/>
        <v>0</v>
      </c>
      <c r="M991" s="135">
        <f t="shared" si="614"/>
        <v>0</v>
      </c>
      <c r="N991" s="135">
        <f t="shared" si="614"/>
        <v>0</v>
      </c>
      <c r="O991" s="135">
        <f t="shared" si="614"/>
        <v>0</v>
      </c>
      <c r="P991" s="135">
        <f t="shared" si="614"/>
        <v>0</v>
      </c>
      <c r="Q991" s="135">
        <f t="shared" si="614"/>
        <v>0</v>
      </c>
      <c r="R991" s="135">
        <f t="shared" si="614"/>
        <v>0</v>
      </c>
      <c r="S991" s="135">
        <f t="shared" si="614"/>
        <v>0</v>
      </c>
      <c r="T991" s="135">
        <f t="shared" si="614"/>
        <v>0</v>
      </c>
      <c r="U991" s="135">
        <f t="shared" si="614"/>
        <v>0</v>
      </c>
      <c r="V991" s="135">
        <f t="shared" si="614"/>
        <v>0</v>
      </c>
      <c r="W991" s="135">
        <f t="shared" si="614"/>
        <v>0</v>
      </c>
      <c r="X991" s="135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 x14ac:dyDescent="0.2">
      <c r="A992" s="44">
        <f t="shared" si="564"/>
        <v>963</v>
      </c>
      <c r="B992" s="44"/>
      <c r="C992" s="138">
        <v>39202</v>
      </c>
      <c r="E992" s="137" t="s">
        <v>300</v>
      </c>
      <c r="G992" s="43"/>
      <c r="H992" s="135"/>
      <c r="I992" s="42">
        <f>'DepExp. Class.'!G$200</f>
        <v>0</v>
      </c>
      <c r="J992" s="135">
        <f t="shared" ref="J992:X992" si="615">+J200+J464+J728</f>
        <v>0</v>
      </c>
      <c r="K992" s="135">
        <f t="shared" si="615"/>
        <v>0</v>
      </c>
      <c r="L992" s="135">
        <f t="shared" si="615"/>
        <v>0</v>
      </c>
      <c r="M992" s="135">
        <f t="shared" si="615"/>
        <v>0</v>
      </c>
      <c r="N992" s="135">
        <f t="shared" si="615"/>
        <v>0</v>
      </c>
      <c r="O992" s="135">
        <f t="shared" si="615"/>
        <v>0</v>
      </c>
      <c r="P992" s="135">
        <f t="shared" si="615"/>
        <v>0</v>
      </c>
      <c r="Q992" s="135">
        <f t="shared" si="615"/>
        <v>0</v>
      </c>
      <c r="R992" s="135">
        <f t="shared" si="615"/>
        <v>0</v>
      </c>
      <c r="S992" s="135">
        <f t="shared" si="615"/>
        <v>0</v>
      </c>
      <c r="T992" s="135">
        <f t="shared" si="615"/>
        <v>0</v>
      </c>
      <c r="U992" s="135">
        <f t="shared" si="615"/>
        <v>0</v>
      </c>
      <c r="V992" s="135">
        <f t="shared" si="615"/>
        <v>0</v>
      </c>
      <c r="W992" s="135">
        <f t="shared" si="615"/>
        <v>0</v>
      </c>
      <c r="X992" s="135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 x14ac:dyDescent="0.2">
      <c r="A993" s="44">
        <f t="shared" si="564"/>
        <v>964</v>
      </c>
      <c r="B993" s="44"/>
      <c r="C993" s="138">
        <v>39300</v>
      </c>
      <c r="E993" s="137" t="s">
        <v>186</v>
      </c>
      <c r="G993" s="43"/>
      <c r="H993" s="135"/>
      <c r="I993" s="42">
        <f>'DepExp. Class.'!G$201</f>
        <v>0</v>
      </c>
      <c r="J993" s="135">
        <f t="shared" ref="J993:X993" si="616">+J201+J465+J729</f>
        <v>0</v>
      </c>
      <c r="K993" s="135">
        <f t="shared" si="616"/>
        <v>0</v>
      </c>
      <c r="L993" s="135">
        <f t="shared" si="616"/>
        <v>0</v>
      </c>
      <c r="M993" s="135">
        <f t="shared" si="616"/>
        <v>0</v>
      </c>
      <c r="N993" s="135">
        <f t="shared" si="616"/>
        <v>0</v>
      </c>
      <c r="O993" s="135">
        <f t="shared" si="616"/>
        <v>0</v>
      </c>
      <c r="P993" s="135">
        <f t="shared" si="616"/>
        <v>0</v>
      </c>
      <c r="Q993" s="135">
        <f t="shared" si="616"/>
        <v>0</v>
      </c>
      <c r="R993" s="135">
        <f t="shared" si="616"/>
        <v>0</v>
      </c>
      <c r="S993" s="135">
        <f t="shared" si="616"/>
        <v>0</v>
      </c>
      <c r="T993" s="135">
        <f t="shared" si="616"/>
        <v>0</v>
      </c>
      <c r="U993" s="135">
        <f t="shared" si="616"/>
        <v>0</v>
      </c>
      <c r="V993" s="135">
        <f t="shared" si="616"/>
        <v>0</v>
      </c>
      <c r="W993" s="135">
        <f t="shared" si="616"/>
        <v>0</v>
      </c>
      <c r="X993" s="135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 x14ac:dyDescent="0.2">
      <c r="A994" s="44">
        <f t="shared" si="564"/>
        <v>965</v>
      </c>
      <c r="B994" s="44"/>
      <c r="C994" s="138">
        <v>39400</v>
      </c>
      <c r="E994" s="137" t="s">
        <v>301</v>
      </c>
      <c r="G994" s="43"/>
      <c r="H994" s="135"/>
      <c r="I994" s="42">
        <f>'DepExp. Class.'!G$202</f>
        <v>0</v>
      </c>
      <c r="J994" s="135">
        <f t="shared" ref="J994:X994" si="617">+J202+J466+J730</f>
        <v>0</v>
      </c>
      <c r="K994" s="135">
        <f t="shared" si="617"/>
        <v>0</v>
      </c>
      <c r="L994" s="135">
        <f t="shared" si="617"/>
        <v>0</v>
      </c>
      <c r="M994" s="135">
        <f t="shared" si="617"/>
        <v>0</v>
      </c>
      <c r="N994" s="135">
        <f t="shared" si="617"/>
        <v>0</v>
      </c>
      <c r="O994" s="135">
        <f t="shared" si="617"/>
        <v>0</v>
      </c>
      <c r="P994" s="135">
        <f t="shared" si="617"/>
        <v>0</v>
      </c>
      <c r="Q994" s="135">
        <f t="shared" si="617"/>
        <v>0</v>
      </c>
      <c r="R994" s="135">
        <f t="shared" si="617"/>
        <v>0</v>
      </c>
      <c r="S994" s="135">
        <f t="shared" si="617"/>
        <v>0</v>
      </c>
      <c r="T994" s="135">
        <f t="shared" si="617"/>
        <v>0</v>
      </c>
      <c r="U994" s="135">
        <f t="shared" si="617"/>
        <v>0</v>
      </c>
      <c r="V994" s="135">
        <f t="shared" si="617"/>
        <v>0</v>
      </c>
      <c r="W994" s="135">
        <f t="shared" si="617"/>
        <v>0</v>
      </c>
      <c r="X994" s="135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 x14ac:dyDescent="0.2">
      <c r="A995" s="44">
        <f t="shared" si="564"/>
        <v>966</v>
      </c>
      <c r="B995" s="44"/>
      <c r="C995" s="138">
        <v>39600</v>
      </c>
      <c r="E995" s="137" t="s">
        <v>302</v>
      </c>
      <c r="G995" s="43"/>
      <c r="H995" s="135"/>
      <c r="I995" s="42">
        <f>'DepExp. Class.'!G$203</f>
        <v>0</v>
      </c>
      <c r="J995" s="135">
        <f t="shared" ref="J995:X995" si="618">+J203+J467+J731</f>
        <v>0</v>
      </c>
      <c r="K995" s="135">
        <f t="shared" si="618"/>
        <v>0</v>
      </c>
      <c r="L995" s="135">
        <f t="shared" si="618"/>
        <v>0</v>
      </c>
      <c r="M995" s="135">
        <f t="shared" si="618"/>
        <v>0</v>
      </c>
      <c r="N995" s="135">
        <f t="shared" si="618"/>
        <v>0</v>
      </c>
      <c r="O995" s="135">
        <f t="shared" si="618"/>
        <v>0</v>
      </c>
      <c r="P995" s="135">
        <f t="shared" si="618"/>
        <v>0</v>
      </c>
      <c r="Q995" s="135">
        <f t="shared" si="618"/>
        <v>0</v>
      </c>
      <c r="R995" s="135">
        <f t="shared" si="618"/>
        <v>0</v>
      </c>
      <c r="S995" s="135">
        <f t="shared" si="618"/>
        <v>0</v>
      </c>
      <c r="T995" s="135">
        <f t="shared" si="618"/>
        <v>0</v>
      </c>
      <c r="U995" s="135">
        <f t="shared" si="618"/>
        <v>0</v>
      </c>
      <c r="V995" s="135">
        <f t="shared" si="618"/>
        <v>0</v>
      </c>
      <c r="W995" s="135">
        <f t="shared" si="618"/>
        <v>0</v>
      </c>
      <c r="X995" s="135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 x14ac:dyDescent="0.2">
      <c r="A996" s="44">
        <f t="shared" si="564"/>
        <v>967</v>
      </c>
      <c r="B996" s="44"/>
      <c r="C996" s="138">
        <v>39603</v>
      </c>
      <c r="E996" s="137" t="s">
        <v>303</v>
      </c>
      <c r="G996" s="43"/>
      <c r="H996" s="135"/>
      <c r="I996" s="42">
        <f>'DepExp. Class.'!G$204</f>
        <v>0</v>
      </c>
      <c r="J996" s="135">
        <f t="shared" ref="J996:X996" si="619">+J204+J468+J732</f>
        <v>0</v>
      </c>
      <c r="K996" s="135">
        <f t="shared" si="619"/>
        <v>0</v>
      </c>
      <c r="L996" s="135">
        <f t="shared" si="619"/>
        <v>0</v>
      </c>
      <c r="M996" s="135">
        <f t="shared" si="619"/>
        <v>0</v>
      </c>
      <c r="N996" s="135">
        <f t="shared" si="619"/>
        <v>0</v>
      </c>
      <c r="O996" s="135">
        <f t="shared" si="619"/>
        <v>0</v>
      </c>
      <c r="P996" s="135">
        <f t="shared" si="619"/>
        <v>0</v>
      </c>
      <c r="Q996" s="135">
        <f t="shared" si="619"/>
        <v>0</v>
      </c>
      <c r="R996" s="135">
        <f t="shared" si="619"/>
        <v>0</v>
      </c>
      <c r="S996" s="135">
        <f t="shared" si="619"/>
        <v>0</v>
      </c>
      <c r="T996" s="135">
        <f t="shared" si="619"/>
        <v>0</v>
      </c>
      <c r="U996" s="135">
        <f t="shared" si="619"/>
        <v>0</v>
      </c>
      <c r="V996" s="135">
        <f t="shared" si="619"/>
        <v>0</v>
      </c>
      <c r="W996" s="135">
        <f t="shared" si="619"/>
        <v>0</v>
      </c>
      <c r="X996" s="135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 x14ac:dyDescent="0.2">
      <c r="A997" s="44">
        <f t="shared" ref="A997:A1060" si="620">A996+1</f>
        <v>968</v>
      </c>
      <c r="B997" s="44"/>
      <c r="C997" s="136">
        <v>39604</v>
      </c>
      <c r="E997" s="137" t="s">
        <v>304</v>
      </c>
      <c r="G997" s="43"/>
      <c r="H997" s="135"/>
      <c r="I997" s="42">
        <f>'DepExp. Class.'!G$205</f>
        <v>0</v>
      </c>
      <c r="J997" s="135">
        <f t="shared" ref="J997:X997" si="621">+J205+J469+J733</f>
        <v>0</v>
      </c>
      <c r="K997" s="135">
        <f t="shared" si="621"/>
        <v>0</v>
      </c>
      <c r="L997" s="135">
        <f t="shared" si="621"/>
        <v>0</v>
      </c>
      <c r="M997" s="135">
        <f t="shared" si="621"/>
        <v>0</v>
      </c>
      <c r="N997" s="135">
        <f t="shared" si="621"/>
        <v>0</v>
      </c>
      <c r="O997" s="135">
        <f t="shared" si="621"/>
        <v>0</v>
      </c>
      <c r="P997" s="135">
        <f t="shared" si="621"/>
        <v>0</v>
      </c>
      <c r="Q997" s="135">
        <f t="shared" si="621"/>
        <v>0</v>
      </c>
      <c r="R997" s="135">
        <f t="shared" si="621"/>
        <v>0</v>
      </c>
      <c r="S997" s="135">
        <f t="shared" si="621"/>
        <v>0</v>
      </c>
      <c r="T997" s="135">
        <f t="shared" si="621"/>
        <v>0</v>
      </c>
      <c r="U997" s="135">
        <f t="shared" si="621"/>
        <v>0</v>
      </c>
      <c r="V997" s="135">
        <f t="shared" si="621"/>
        <v>0</v>
      </c>
      <c r="W997" s="135">
        <f t="shared" si="621"/>
        <v>0</v>
      </c>
      <c r="X997" s="135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 x14ac:dyDescent="0.2">
      <c r="A998" s="44">
        <f t="shared" si="620"/>
        <v>969</v>
      </c>
      <c r="B998" s="44"/>
      <c r="C998" s="136">
        <v>39605</v>
      </c>
      <c r="E998" s="140" t="s">
        <v>305</v>
      </c>
      <c r="G998" s="43"/>
      <c r="H998" s="135"/>
      <c r="I998" s="42">
        <f>'DepExp. Class.'!G$206</f>
        <v>0</v>
      </c>
      <c r="J998" s="135">
        <f t="shared" ref="J998:X998" si="622">+J206+J470+J734</f>
        <v>0</v>
      </c>
      <c r="K998" s="135">
        <f t="shared" si="622"/>
        <v>0</v>
      </c>
      <c r="L998" s="135">
        <f t="shared" si="622"/>
        <v>0</v>
      </c>
      <c r="M998" s="135">
        <f t="shared" si="622"/>
        <v>0</v>
      </c>
      <c r="N998" s="135">
        <f t="shared" si="622"/>
        <v>0</v>
      </c>
      <c r="O998" s="135">
        <f t="shared" si="622"/>
        <v>0</v>
      </c>
      <c r="P998" s="135">
        <f t="shared" si="622"/>
        <v>0</v>
      </c>
      <c r="Q998" s="135">
        <f t="shared" si="622"/>
        <v>0</v>
      </c>
      <c r="R998" s="135">
        <f t="shared" si="622"/>
        <v>0</v>
      </c>
      <c r="S998" s="135">
        <f t="shared" si="622"/>
        <v>0</v>
      </c>
      <c r="T998" s="135">
        <f t="shared" si="622"/>
        <v>0</v>
      </c>
      <c r="U998" s="135">
        <f t="shared" si="622"/>
        <v>0</v>
      </c>
      <c r="V998" s="135">
        <f t="shared" si="622"/>
        <v>0</v>
      </c>
      <c r="W998" s="135">
        <f t="shared" si="622"/>
        <v>0</v>
      </c>
      <c r="X998" s="135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 x14ac:dyDescent="0.2">
      <c r="A999" s="44">
        <f t="shared" si="620"/>
        <v>970</v>
      </c>
      <c r="B999" s="44"/>
      <c r="C999" s="136">
        <v>39700</v>
      </c>
      <c r="E999" s="137" t="s">
        <v>306</v>
      </c>
      <c r="G999" s="43"/>
      <c r="H999" s="135"/>
      <c r="I999" s="42">
        <f>'DepExp. Class.'!G$207</f>
        <v>26.725530253968007</v>
      </c>
      <c r="J999" s="135">
        <f t="shared" ref="J999:X999" si="623">+J207+J471+J735</f>
        <v>15.374459676063308</v>
      </c>
      <c r="K999" s="135">
        <f t="shared" si="623"/>
        <v>6.4764992481764185</v>
      </c>
      <c r="L999" s="135">
        <f t="shared" si="623"/>
        <v>0.22770071554030899</v>
      </c>
      <c r="M999" s="135">
        <f t="shared" si="623"/>
        <v>2.4492718503337776</v>
      </c>
      <c r="N999" s="135">
        <f t="shared" si="623"/>
        <v>2.1975987638541907</v>
      </c>
      <c r="O999" s="135">
        <f t="shared" si="623"/>
        <v>0</v>
      </c>
      <c r="P999" s="135">
        <f t="shared" si="623"/>
        <v>0</v>
      </c>
      <c r="Q999" s="135">
        <f t="shared" si="623"/>
        <v>0</v>
      </c>
      <c r="R999" s="135">
        <f t="shared" si="623"/>
        <v>0</v>
      </c>
      <c r="S999" s="135">
        <f t="shared" si="623"/>
        <v>0</v>
      </c>
      <c r="T999" s="135">
        <f t="shared" si="623"/>
        <v>0</v>
      </c>
      <c r="U999" s="135">
        <f t="shared" si="623"/>
        <v>0</v>
      </c>
      <c r="V999" s="135">
        <f t="shared" si="623"/>
        <v>0</v>
      </c>
      <c r="W999" s="135">
        <f t="shared" si="623"/>
        <v>0</v>
      </c>
      <c r="X999" s="135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 x14ac:dyDescent="0.2">
      <c r="A1000" s="44">
        <f t="shared" si="620"/>
        <v>971</v>
      </c>
      <c r="B1000" s="44"/>
      <c r="C1000" s="136">
        <v>39701</v>
      </c>
      <c r="E1000" s="137" t="s">
        <v>307</v>
      </c>
      <c r="G1000" s="43"/>
      <c r="H1000" s="135"/>
      <c r="I1000" s="42">
        <f>'DepExp. Class.'!G$208</f>
        <v>0</v>
      </c>
      <c r="J1000" s="135">
        <f t="shared" ref="J1000:X1000" si="624">+J208+J472+J736</f>
        <v>0</v>
      </c>
      <c r="K1000" s="135">
        <f t="shared" si="624"/>
        <v>0</v>
      </c>
      <c r="L1000" s="135">
        <f t="shared" si="624"/>
        <v>0</v>
      </c>
      <c r="M1000" s="135">
        <f t="shared" si="624"/>
        <v>0</v>
      </c>
      <c r="N1000" s="135">
        <f t="shared" si="624"/>
        <v>0</v>
      </c>
      <c r="O1000" s="135">
        <f t="shared" si="624"/>
        <v>0</v>
      </c>
      <c r="P1000" s="135">
        <f t="shared" si="624"/>
        <v>0</v>
      </c>
      <c r="Q1000" s="135">
        <f t="shared" si="624"/>
        <v>0</v>
      </c>
      <c r="R1000" s="135">
        <f t="shared" si="624"/>
        <v>0</v>
      </c>
      <c r="S1000" s="135">
        <f t="shared" si="624"/>
        <v>0</v>
      </c>
      <c r="T1000" s="135">
        <f t="shared" si="624"/>
        <v>0</v>
      </c>
      <c r="U1000" s="135">
        <f t="shared" si="624"/>
        <v>0</v>
      </c>
      <c r="V1000" s="135">
        <f t="shared" si="624"/>
        <v>0</v>
      </c>
      <c r="W1000" s="135">
        <f t="shared" si="624"/>
        <v>0</v>
      </c>
      <c r="X1000" s="135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 x14ac:dyDescent="0.2">
      <c r="A1001" s="44">
        <f t="shared" si="620"/>
        <v>972</v>
      </c>
      <c r="B1001" s="44"/>
      <c r="C1001" s="136">
        <v>39702</v>
      </c>
      <c r="E1001" s="137" t="s">
        <v>308</v>
      </c>
      <c r="G1001" s="43"/>
      <c r="H1001" s="135"/>
      <c r="I1001" s="42">
        <f>'DepExp. Class.'!G$209</f>
        <v>0</v>
      </c>
      <c r="J1001" s="135">
        <f t="shared" ref="J1001:X1001" si="625">+J209+J473+J737</f>
        <v>0</v>
      </c>
      <c r="K1001" s="135">
        <f t="shared" si="625"/>
        <v>0</v>
      </c>
      <c r="L1001" s="135">
        <f t="shared" si="625"/>
        <v>0</v>
      </c>
      <c r="M1001" s="135">
        <f t="shared" si="625"/>
        <v>0</v>
      </c>
      <c r="N1001" s="135">
        <f t="shared" si="625"/>
        <v>0</v>
      </c>
      <c r="O1001" s="135">
        <f t="shared" si="625"/>
        <v>0</v>
      </c>
      <c r="P1001" s="135">
        <f t="shared" si="625"/>
        <v>0</v>
      </c>
      <c r="Q1001" s="135">
        <f t="shared" si="625"/>
        <v>0</v>
      </c>
      <c r="R1001" s="135">
        <f t="shared" si="625"/>
        <v>0</v>
      </c>
      <c r="S1001" s="135">
        <f t="shared" si="625"/>
        <v>0</v>
      </c>
      <c r="T1001" s="135">
        <f t="shared" si="625"/>
        <v>0</v>
      </c>
      <c r="U1001" s="135">
        <f t="shared" si="625"/>
        <v>0</v>
      </c>
      <c r="V1001" s="135">
        <f t="shared" si="625"/>
        <v>0</v>
      </c>
      <c r="W1001" s="135">
        <f t="shared" si="625"/>
        <v>0</v>
      </c>
      <c r="X1001" s="135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 x14ac:dyDescent="0.2">
      <c r="A1002" s="44">
        <f t="shared" si="620"/>
        <v>973</v>
      </c>
      <c r="B1002" s="44"/>
      <c r="C1002" s="136">
        <v>39705</v>
      </c>
      <c r="E1002" s="137" t="s">
        <v>309</v>
      </c>
      <c r="G1002" s="43"/>
      <c r="H1002" s="135"/>
      <c r="I1002" s="42">
        <f>'DepExp. Class.'!G$210</f>
        <v>0</v>
      </c>
      <c r="J1002" s="135">
        <f t="shared" ref="J1002:X1002" si="626">+J210+J474+J738</f>
        <v>0</v>
      </c>
      <c r="K1002" s="135">
        <f t="shared" si="626"/>
        <v>0</v>
      </c>
      <c r="L1002" s="135">
        <f t="shared" si="626"/>
        <v>0</v>
      </c>
      <c r="M1002" s="135">
        <f t="shared" si="626"/>
        <v>0</v>
      </c>
      <c r="N1002" s="135">
        <f t="shared" si="626"/>
        <v>0</v>
      </c>
      <c r="O1002" s="135">
        <f t="shared" si="626"/>
        <v>0</v>
      </c>
      <c r="P1002" s="135">
        <f t="shared" si="626"/>
        <v>0</v>
      </c>
      <c r="Q1002" s="135">
        <f t="shared" si="626"/>
        <v>0</v>
      </c>
      <c r="R1002" s="135">
        <f t="shared" si="626"/>
        <v>0</v>
      </c>
      <c r="S1002" s="135">
        <f t="shared" si="626"/>
        <v>0</v>
      </c>
      <c r="T1002" s="135">
        <f t="shared" si="626"/>
        <v>0</v>
      </c>
      <c r="U1002" s="135">
        <f t="shared" si="626"/>
        <v>0</v>
      </c>
      <c r="V1002" s="135">
        <f t="shared" si="626"/>
        <v>0</v>
      </c>
      <c r="W1002" s="135">
        <f t="shared" si="626"/>
        <v>0</v>
      </c>
      <c r="X1002" s="135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 x14ac:dyDescent="0.2">
      <c r="A1003" s="44">
        <f t="shared" si="620"/>
        <v>974</v>
      </c>
      <c r="B1003" s="44"/>
      <c r="C1003" s="136">
        <v>39800</v>
      </c>
      <c r="E1003" s="137" t="s">
        <v>310</v>
      </c>
      <c r="G1003" s="43"/>
      <c r="H1003" s="135"/>
      <c r="I1003" s="42">
        <f>'DepExp. Class.'!G$211</f>
        <v>65.653058886135085</v>
      </c>
      <c r="J1003" s="135">
        <f t="shared" ref="J1003:X1003" si="627">+J211+J475+J739</f>
        <v>37.7683921277943</v>
      </c>
      <c r="K1003" s="135">
        <f t="shared" si="627"/>
        <v>15.909955105695433</v>
      </c>
      <c r="L1003" s="135">
        <f t="shared" si="627"/>
        <v>0.5593620909940018</v>
      </c>
      <c r="M1003" s="135">
        <f t="shared" si="627"/>
        <v>6.0168006954414626</v>
      </c>
      <c r="N1003" s="135">
        <f t="shared" si="627"/>
        <v>5.3985488662098815</v>
      </c>
      <c r="O1003" s="135">
        <f t="shared" si="627"/>
        <v>0</v>
      </c>
      <c r="P1003" s="135">
        <f t="shared" si="627"/>
        <v>0</v>
      </c>
      <c r="Q1003" s="135">
        <f t="shared" si="627"/>
        <v>0</v>
      </c>
      <c r="R1003" s="135">
        <f t="shared" si="627"/>
        <v>0</v>
      </c>
      <c r="S1003" s="135">
        <f t="shared" si="627"/>
        <v>0</v>
      </c>
      <c r="T1003" s="135">
        <f t="shared" si="627"/>
        <v>0</v>
      </c>
      <c r="U1003" s="135">
        <f t="shared" si="627"/>
        <v>0</v>
      </c>
      <c r="V1003" s="135">
        <f t="shared" si="627"/>
        <v>0</v>
      </c>
      <c r="W1003" s="135">
        <f t="shared" si="627"/>
        <v>0</v>
      </c>
      <c r="X1003" s="135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 x14ac:dyDescent="0.2">
      <c r="A1004" s="44">
        <f t="shared" si="620"/>
        <v>975</v>
      </c>
      <c r="B1004" s="44"/>
      <c r="C1004" s="136">
        <v>39900</v>
      </c>
      <c r="E1004" s="137" t="s">
        <v>311</v>
      </c>
      <c r="G1004" s="43"/>
      <c r="H1004" s="135"/>
      <c r="I1004" s="42">
        <f>'DepExp. Class.'!G$212</f>
        <v>0</v>
      </c>
      <c r="J1004" s="135">
        <f t="shared" ref="J1004:X1004" si="628">+J212+J476+J740</f>
        <v>0</v>
      </c>
      <c r="K1004" s="135">
        <f t="shared" si="628"/>
        <v>0</v>
      </c>
      <c r="L1004" s="135">
        <f t="shared" si="628"/>
        <v>0</v>
      </c>
      <c r="M1004" s="135">
        <f t="shared" si="628"/>
        <v>0</v>
      </c>
      <c r="N1004" s="135">
        <f t="shared" si="628"/>
        <v>0</v>
      </c>
      <c r="O1004" s="135">
        <f t="shared" si="628"/>
        <v>0</v>
      </c>
      <c r="P1004" s="135">
        <f t="shared" si="628"/>
        <v>0</v>
      </c>
      <c r="Q1004" s="135">
        <f t="shared" si="628"/>
        <v>0</v>
      </c>
      <c r="R1004" s="135">
        <f t="shared" si="628"/>
        <v>0</v>
      </c>
      <c r="S1004" s="135">
        <f t="shared" si="628"/>
        <v>0</v>
      </c>
      <c r="T1004" s="135">
        <f t="shared" si="628"/>
        <v>0</v>
      </c>
      <c r="U1004" s="135">
        <f t="shared" si="628"/>
        <v>0</v>
      </c>
      <c r="V1004" s="135">
        <f t="shared" si="628"/>
        <v>0</v>
      </c>
      <c r="W1004" s="135">
        <f t="shared" si="628"/>
        <v>0</v>
      </c>
      <c r="X1004" s="135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 x14ac:dyDescent="0.2">
      <c r="A1005" s="44">
        <f t="shared" si="620"/>
        <v>976</v>
      </c>
      <c r="B1005" s="44"/>
      <c r="C1005" s="136">
        <v>39901</v>
      </c>
      <c r="E1005" s="137" t="s">
        <v>312</v>
      </c>
      <c r="G1005" s="43"/>
      <c r="H1005" s="135"/>
      <c r="I1005" s="42">
        <f>'DepExp. Class.'!G$213</f>
        <v>133882.2800382174</v>
      </c>
      <c r="J1005" s="135">
        <f t="shared" ref="J1005:X1005" si="629">+J213+J477+J741</f>
        <v>77018.779280586125</v>
      </c>
      <c r="K1005" s="135">
        <f t="shared" si="629"/>
        <v>32444.201397385594</v>
      </c>
      <c r="L1005" s="135">
        <f t="shared" si="629"/>
        <v>1140.6730071648974</v>
      </c>
      <c r="M1005" s="135">
        <f t="shared" si="629"/>
        <v>12269.694806426656</v>
      </c>
      <c r="N1005" s="135">
        <f t="shared" si="629"/>
        <v>11008.931546654107</v>
      </c>
      <c r="O1005" s="135">
        <f t="shared" si="629"/>
        <v>0</v>
      </c>
      <c r="P1005" s="135">
        <f t="shared" si="629"/>
        <v>0</v>
      </c>
      <c r="Q1005" s="135">
        <f t="shared" si="629"/>
        <v>0</v>
      </c>
      <c r="R1005" s="135">
        <f t="shared" si="629"/>
        <v>0</v>
      </c>
      <c r="S1005" s="135">
        <f t="shared" si="629"/>
        <v>0</v>
      </c>
      <c r="T1005" s="135">
        <f t="shared" si="629"/>
        <v>0</v>
      </c>
      <c r="U1005" s="135">
        <f t="shared" si="629"/>
        <v>0</v>
      </c>
      <c r="V1005" s="135">
        <f t="shared" si="629"/>
        <v>0</v>
      </c>
      <c r="W1005" s="135">
        <f t="shared" si="629"/>
        <v>0</v>
      </c>
      <c r="X1005" s="135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 x14ac:dyDescent="0.2">
      <c r="A1006" s="44">
        <f t="shared" si="620"/>
        <v>977</v>
      </c>
      <c r="B1006" s="44"/>
      <c r="C1006" s="136">
        <v>39902</v>
      </c>
      <c r="E1006" s="137" t="s">
        <v>313</v>
      </c>
      <c r="G1006" s="43"/>
      <c r="H1006" s="135"/>
      <c r="I1006" s="42">
        <f>'DepExp. Class.'!G$214</f>
        <v>40123.609526666682</v>
      </c>
      <c r="J1006" s="135">
        <f t="shared" ref="J1006:X1006" si="630">+J214+J478+J742</f>
        <v>23082.004767118022</v>
      </c>
      <c r="K1006" s="135">
        <f t="shared" si="630"/>
        <v>9723.3066833163721</v>
      </c>
      <c r="L1006" s="135">
        <f t="shared" si="630"/>
        <v>341.8519487719235</v>
      </c>
      <c r="M1006" s="135">
        <f t="shared" si="630"/>
        <v>3677.1441544310596</v>
      </c>
      <c r="N1006" s="135">
        <f t="shared" si="630"/>
        <v>3299.3019730293013</v>
      </c>
      <c r="O1006" s="135">
        <f t="shared" si="630"/>
        <v>0</v>
      </c>
      <c r="P1006" s="135">
        <f t="shared" si="630"/>
        <v>0</v>
      </c>
      <c r="Q1006" s="135">
        <f t="shared" si="630"/>
        <v>0</v>
      </c>
      <c r="R1006" s="135">
        <f t="shared" si="630"/>
        <v>0</v>
      </c>
      <c r="S1006" s="135">
        <f t="shared" si="630"/>
        <v>0</v>
      </c>
      <c r="T1006" s="135">
        <f t="shared" si="630"/>
        <v>0</v>
      </c>
      <c r="U1006" s="135">
        <f t="shared" si="630"/>
        <v>0</v>
      </c>
      <c r="V1006" s="135">
        <f t="shared" si="630"/>
        <v>0</v>
      </c>
      <c r="W1006" s="135">
        <f t="shared" si="630"/>
        <v>0</v>
      </c>
      <c r="X1006" s="135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 x14ac:dyDescent="0.2">
      <c r="A1007" s="44">
        <f t="shared" si="620"/>
        <v>978</v>
      </c>
      <c r="B1007" s="44"/>
      <c r="C1007" s="136">
        <v>39903</v>
      </c>
      <c r="E1007" s="137" t="s">
        <v>314</v>
      </c>
      <c r="G1007" s="43"/>
      <c r="H1007" s="135"/>
      <c r="I1007" s="42">
        <f>'DepExp. Class.'!G$215</f>
        <v>0</v>
      </c>
      <c r="J1007" s="135">
        <f t="shared" ref="J1007:X1007" si="631">+J215+J479+J743</f>
        <v>0</v>
      </c>
      <c r="K1007" s="135">
        <f t="shared" si="631"/>
        <v>0</v>
      </c>
      <c r="L1007" s="135">
        <f t="shared" si="631"/>
        <v>0</v>
      </c>
      <c r="M1007" s="135">
        <f t="shared" si="631"/>
        <v>0</v>
      </c>
      <c r="N1007" s="135">
        <f t="shared" si="631"/>
        <v>0</v>
      </c>
      <c r="O1007" s="135">
        <f t="shared" si="631"/>
        <v>0</v>
      </c>
      <c r="P1007" s="135">
        <f t="shared" si="631"/>
        <v>0</v>
      </c>
      <c r="Q1007" s="135">
        <f t="shared" si="631"/>
        <v>0</v>
      </c>
      <c r="R1007" s="135">
        <f t="shared" si="631"/>
        <v>0</v>
      </c>
      <c r="S1007" s="135">
        <f t="shared" si="631"/>
        <v>0</v>
      </c>
      <c r="T1007" s="135">
        <f t="shared" si="631"/>
        <v>0</v>
      </c>
      <c r="U1007" s="135">
        <f t="shared" si="631"/>
        <v>0</v>
      </c>
      <c r="V1007" s="135">
        <f t="shared" si="631"/>
        <v>0</v>
      </c>
      <c r="W1007" s="135">
        <f t="shared" si="631"/>
        <v>0</v>
      </c>
      <c r="X1007" s="135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 x14ac:dyDescent="0.2">
      <c r="A1008" s="44">
        <f t="shared" si="620"/>
        <v>979</v>
      </c>
      <c r="B1008" s="44"/>
      <c r="C1008" s="136">
        <v>39904</v>
      </c>
      <c r="E1008" s="137" t="s">
        <v>315</v>
      </c>
      <c r="G1008" s="43"/>
      <c r="H1008" s="135"/>
      <c r="I1008" s="42">
        <f>'DepExp. Class.'!G$216</f>
        <v>0</v>
      </c>
      <c r="J1008" s="135">
        <f t="shared" ref="J1008:X1008" si="632">+J216+J480+J744</f>
        <v>0</v>
      </c>
      <c r="K1008" s="135">
        <f t="shared" si="632"/>
        <v>0</v>
      </c>
      <c r="L1008" s="135">
        <f t="shared" si="632"/>
        <v>0</v>
      </c>
      <c r="M1008" s="135">
        <f t="shared" si="632"/>
        <v>0</v>
      </c>
      <c r="N1008" s="135">
        <f t="shared" si="632"/>
        <v>0</v>
      </c>
      <c r="O1008" s="135">
        <f t="shared" si="632"/>
        <v>0</v>
      </c>
      <c r="P1008" s="135">
        <f t="shared" si="632"/>
        <v>0</v>
      </c>
      <c r="Q1008" s="135">
        <f t="shared" si="632"/>
        <v>0</v>
      </c>
      <c r="R1008" s="135">
        <f t="shared" si="632"/>
        <v>0</v>
      </c>
      <c r="S1008" s="135">
        <f t="shared" si="632"/>
        <v>0</v>
      </c>
      <c r="T1008" s="135">
        <f t="shared" si="632"/>
        <v>0</v>
      </c>
      <c r="U1008" s="135">
        <f t="shared" si="632"/>
        <v>0</v>
      </c>
      <c r="V1008" s="135">
        <f t="shared" si="632"/>
        <v>0</v>
      </c>
      <c r="W1008" s="135">
        <f t="shared" si="632"/>
        <v>0</v>
      </c>
      <c r="X1008" s="135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 x14ac:dyDescent="0.2">
      <c r="A1009" s="44">
        <f t="shared" si="620"/>
        <v>980</v>
      </c>
      <c r="B1009" s="44"/>
      <c r="C1009" s="136">
        <v>39905</v>
      </c>
      <c r="E1009" s="137" t="s">
        <v>316</v>
      </c>
      <c r="G1009" s="43"/>
      <c r="H1009" s="135"/>
      <c r="I1009" s="42">
        <f>'DepExp. Class.'!G$217</f>
        <v>0</v>
      </c>
      <c r="J1009" s="135">
        <f t="shared" ref="J1009:X1009" si="633">+J217+J481+J745</f>
        <v>0</v>
      </c>
      <c r="K1009" s="135">
        <f t="shared" si="633"/>
        <v>0</v>
      </c>
      <c r="L1009" s="135">
        <f t="shared" si="633"/>
        <v>0</v>
      </c>
      <c r="M1009" s="135">
        <f t="shared" si="633"/>
        <v>0</v>
      </c>
      <c r="N1009" s="135">
        <f t="shared" si="633"/>
        <v>0</v>
      </c>
      <c r="O1009" s="135">
        <f t="shared" si="633"/>
        <v>0</v>
      </c>
      <c r="P1009" s="135">
        <f t="shared" si="633"/>
        <v>0</v>
      </c>
      <c r="Q1009" s="135">
        <f t="shared" si="633"/>
        <v>0</v>
      </c>
      <c r="R1009" s="135">
        <f t="shared" si="633"/>
        <v>0</v>
      </c>
      <c r="S1009" s="135">
        <f t="shared" si="633"/>
        <v>0</v>
      </c>
      <c r="T1009" s="135">
        <f t="shared" si="633"/>
        <v>0</v>
      </c>
      <c r="U1009" s="135">
        <f t="shared" si="633"/>
        <v>0</v>
      </c>
      <c r="V1009" s="135">
        <f t="shared" si="633"/>
        <v>0</v>
      </c>
      <c r="W1009" s="135">
        <f t="shared" si="633"/>
        <v>0</v>
      </c>
      <c r="X1009" s="135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 x14ac:dyDescent="0.2">
      <c r="A1010" s="44">
        <f t="shared" si="620"/>
        <v>981</v>
      </c>
      <c r="B1010" s="44"/>
      <c r="C1010" s="136">
        <v>39906</v>
      </c>
      <c r="E1010" s="137" t="s">
        <v>317</v>
      </c>
      <c r="G1010" s="43"/>
      <c r="H1010" s="135"/>
      <c r="I1010" s="42">
        <f>'DepExp. Class.'!G$218</f>
        <v>9072.5549146796402</v>
      </c>
      <c r="J1010" s="135">
        <f t="shared" ref="J1010:X1010" si="634">+J218+J482+J746</f>
        <v>5219.1903535347928</v>
      </c>
      <c r="K1010" s="135">
        <f t="shared" si="634"/>
        <v>2198.5866894161236</v>
      </c>
      <c r="L1010" s="135">
        <f t="shared" si="634"/>
        <v>77.29789554108406</v>
      </c>
      <c r="M1010" s="135">
        <f t="shared" si="634"/>
        <v>831.45790380839992</v>
      </c>
      <c r="N1010" s="135">
        <f t="shared" si="634"/>
        <v>746.02207237923835</v>
      </c>
      <c r="O1010" s="135">
        <f t="shared" si="634"/>
        <v>0</v>
      </c>
      <c r="P1010" s="135">
        <f t="shared" si="634"/>
        <v>0</v>
      </c>
      <c r="Q1010" s="135">
        <f t="shared" si="634"/>
        <v>0</v>
      </c>
      <c r="R1010" s="135">
        <f t="shared" si="634"/>
        <v>0</v>
      </c>
      <c r="S1010" s="135">
        <f t="shared" si="634"/>
        <v>0</v>
      </c>
      <c r="T1010" s="135">
        <f t="shared" si="634"/>
        <v>0</v>
      </c>
      <c r="U1010" s="135">
        <f t="shared" si="634"/>
        <v>0</v>
      </c>
      <c r="V1010" s="135">
        <f t="shared" si="634"/>
        <v>0</v>
      </c>
      <c r="W1010" s="135">
        <f t="shared" si="634"/>
        <v>0</v>
      </c>
      <c r="X1010" s="135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 x14ac:dyDescent="0.2">
      <c r="A1011" s="44">
        <f t="shared" si="620"/>
        <v>982</v>
      </c>
      <c r="B1011" s="44"/>
      <c r="C1011" s="136">
        <v>39907</v>
      </c>
      <c r="E1011" s="137" t="s">
        <v>318</v>
      </c>
      <c r="G1011" s="43"/>
      <c r="H1011" s="135"/>
      <c r="I1011" s="42">
        <f>'DepExp. Class.'!G$219</f>
        <v>0</v>
      </c>
      <c r="J1011" s="135">
        <f t="shared" ref="J1011:X1011" si="635">+J219+J483+J747</f>
        <v>0</v>
      </c>
      <c r="K1011" s="135">
        <f t="shared" si="635"/>
        <v>0</v>
      </c>
      <c r="L1011" s="135">
        <f t="shared" si="635"/>
        <v>0</v>
      </c>
      <c r="M1011" s="135">
        <f t="shared" si="635"/>
        <v>0</v>
      </c>
      <c r="N1011" s="135">
        <f t="shared" si="635"/>
        <v>0</v>
      </c>
      <c r="O1011" s="135">
        <f t="shared" si="635"/>
        <v>0</v>
      </c>
      <c r="P1011" s="135">
        <f t="shared" si="635"/>
        <v>0</v>
      </c>
      <c r="Q1011" s="135">
        <f t="shared" si="635"/>
        <v>0</v>
      </c>
      <c r="R1011" s="135">
        <f t="shared" si="635"/>
        <v>0</v>
      </c>
      <c r="S1011" s="135">
        <f t="shared" si="635"/>
        <v>0</v>
      </c>
      <c r="T1011" s="135">
        <f t="shared" si="635"/>
        <v>0</v>
      </c>
      <c r="U1011" s="135">
        <f t="shared" si="635"/>
        <v>0</v>
      </c>
      <c r="V1011" s="135">
        <f t="shared" si="635"/>
        <v>0</v>
      </c>
      <c r="W1011" s="135">
        <f t="shared" si="635"/>
        <v>0</v>
      </c>
      <c r="X1011" s="135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 x14ac:dyDescent="0.2">
      <c r="A1012" s="44">
        <f t="shared" si="620"/>
        <v>983</v>
      </c>
      <c r="B1012" s="44"/>
      <c r="C1012" s="136">
        <v>39908</v>
      </c>
      <c r="E1012" s="137" t="s">
        <v>319</v>
      </c>
      <c r="G1012" s="43"/>
      <c r="H1012" s="135"/>
      <c r="I1012" s="42">
        <f>'DepExp. Class.'!G$220</f>
        <v>0</v>
      </c>
      <c r="J1012" s="135">
        <f t="shared" ref="J1012:X1012" si="636">+J220+J484+J748</f>
        <v>0</v>
      </c>
      <c r="K1012" s="135">
        <f t="shared" si="636"/>
        <v>0</v>
      </c>
      <c r="L1012" s="135">
        <f t="shared" si="636"/>
        <v>0</v>
      </c>
      <c r="M1012" s="135">
        <f t="shared" si="636"/>
        <v>0</v>
      </c>
      <c r="N1012" s="135">
        <f t="shared" si="636"/>
        <v>0</v>
      </c>
      <c r="O1012" s="135">
        <f t="shared" si="636"/>
        <v>0</v>
      </c>
      <c r="P1012" s="135">
        <f t="shared" si="636"/>
        <v>0</v>
      </c>
      <c r="Q1012" s="135">
        <f t="shared" si="636"/>
        <v>0</v>
      </c>
      <c r="R1012" s="135">
        <f t="shared" si="636"/>
        <v>0</v>
      </c>
      <c r="S1012" s="135">
        <f t="shared" si="636"/>
        <v>0</v>
      </c>
      <c r="T1012" s="135">
        <f t="shared" si="636"/>
        <v>0</v>
      </c>
      <c r="U1012" s="135">
        <f t="shared" si="636"/>
        <v>0</v>
      </c>
      <c r="V1012" s="135">
        <f t="shared" si="636"/>
        <v>0</v>
      </c>
      <c r="W1012" s="135">
        <f t="shared" si="636"/>
        <v>0</v>
      </c>
      <c r="X1012" s="135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 x14ac:dyDescent="0.2">
      <c r="A1013" s="44">
        <f t="shared" si="620"/>
        <v>984</v>
      </c>
      <c r="B1013" s="44"/>
      <c r="C1013" s="136">
        <v>39909</v>
      </c>
      <c r="E1013" s="137" t="s">
        <v>320</v>
      </c>
      <c r="G1013" s="43"/>
      <c r="H1013" s="135"/>
      <c r="I1013" s="42">
        <f>'DepExp. Class.'!G$221</f>
        <v>1365.6092766124902</v>
      </c>
      <c r="J1013" s="135">
        <f t="shared" ref="J1013:X1013" si="637">+J221+J485+J749</f>
        <v>785.59731301942861</v>
      </c>
      <c r="K1013" s="135">
        <f t="shared" si="637"/>
        <v>330.93328249194951</v>
      </c>
      <c r="L1013" s="135">
        <f t="shared" si="637"/>
        <v>11.634950045078345</v>
      </c>
      <c r="M1013" s="135">
        <f t="shared" si="637"/>
        <v>125.15180533284432</v>
      </c>
      <c r="N1013" s="135">
        <f t="shared" si="637"/>
        <v>112.29192572318931</v>
      </c>
      <c r="O1013" s="135">
        <f t="shared" si="637"/>
        <v>0</v>
      </c>
      <c r="P1013" s="135">
        <f t="shared" si="637"/>
        <v>0</v>
      </c>
      <c r="Q1013" s="135">
        <f t="shared" si="637"/>
        <v>0</v>
      </c>
      <c r="R1013" s="135">
        <f t="shared" si="637"/>
        <v>0</v>
      </c>
      <c r="S1013" s="135">
        <f t="shared" si="637"/>
        <v>0</v>
      </c>
      <c r="T1013" s="135">
        <f t="shared" si="637"/>
        <v>0</v>
      </c>
      <c r="U1013" s="135">
        <f t="shared" si="637"/>
        <v>0</v>
      </c>
      <c r="V1013" s="135">
        <f t="shared" si="637"/>
        <v>0</v>
      </c>
      <c r="W1013" s="135">
        <f t="shared" si="637"/>
        <v>0</v>
      </c>
      <c r="X1013" s="135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 x14ac:dyDescent="0.2">
      <c r="A1014" s="44">
        <f t="shared" si="620"/>
        <v>985</v>
      </c>
      <c r="B1014" s="44"/>
      <c r="C1014" s="136">
        <v>39924</v>
      </c>
      <c r="E1014" s="137" t="s">
        <v>321</v>
      </c>
      <c r="G1014" s="43"/>
      <c r="H1014" s="135"/>
      <c r="I1014" s="42">
        <f>'DepExp. Class.'!G$222</f>
        <v>0</v>
      </c>
      <c r="J1014" s="135">
        <f t="shared" ref="J1014:X1014" si="638">+J222+J486+J750</f>
        <v>0</v>
      </c>
      <c r="K1014" s="135">
        <f t="shared" si="638"/>
        <v>0</v>
      </c>
      <c r="L1014" s="135">
        <f t="shared" si="638"/>
        <v>0</v>
      </c>
      <c r="M1014" s="135">
        <f t="shared" si="638"/>
        <v>0</v>
      </c>
      <c r="N1014" s="135">
        <f t="shared" si="638"/>
        <v>0</v>
      </c>
      <c r="O1014" s="135">
        <f t="shared" si="638"/>
        <v>0</v>
      </c>
      <c r="P1014" s="135">
        <f t="shared" si="638"/>
        <v>0</v>
      </c>
      <c r="Q1014" s="135">
        <f t="shared" si="638"/>
        <v>0</v>
      </c>
      <c r="R1014" s="135">
        <f t="shared" si="638"/>
        <v>0</v>
      </c>
      <c r="S1014" s="135">
        <f t="shared" si="638"/>
        <v>0</v>
      </c>
      <c r="T1014" s="135">
        <f t="shared" si="638"/>
        <v>0</v>
      </c>
      <c r="U1014" s="135">
        <f t="shared" si="638"/>
        <v>0</v>
      </c>
      <c r="V1014" s="135">
        <f t="shared" si="638"/>
        <v>0</v>
      </c>
      <c r="W1014" s="135">
        <f t="shared" si="638"/>
        <v>0</v>
      </c>
      <c r="X1014" s="135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 x14ac:dyDescent="0.2">
      <c r="A1015" s="44">
        <f t="shared" si="620"/>
        <v>986</v>
      </c>
      <c r="B1015" s="44"/>
      <c r="C1015" s="146"/>
      <c r="E1015" s="137"/>
      <c r="G1015" s="43"/>
      <c r="H1015" s="135"/>
      <c r="I1015" s="42"/>
      <c r="J1015" s="135"/>
      <c r="K1015" s="135"/>
      <c r="L1015" s="135"/>
      <c r="M1015" s="135"/>
      <c r="N1015" s="135"/>
      <c r="O1015" s="135"/>
      <c r="P1015" s="135"/>
      <c r="Q1015" s="135"/>
      <c r="R1015" s="135"/>
      <c r="S1015" s="135"/>
      <c r="T1015" s="135"/>
      <c r="U1015" s="135"/>
      <c r="V1015" s="135"/>
      <c r="W1015" s="135"/>
      <c r="X1015" s="135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 x14ac:dyDescent="0.2">
      <c r="A1016" s="44">
        <f t="shared" si="620"/>
        <v>987</v>
      </c>
      <c r="B1016" s="44"/>
      <c r="C1016" s="44"/>
      <c r="D1016" s="44"/>
      <c r="E1016" s="44"/>
      <c r="G1016" s="43"/>
      <c r="H1016" s="135"/>
      <c r="I1016" s="42"/>
      <c r="J1016" s="135"/>
      <c r="K1016" s="135"/>
      <c r="L1016" s="135"/>
      <c r="M1016" s="135"/>
      <c r="N1016" s="135"/>
      <c r="O1016" s="135"/>
      <c r="P1016" s="135"/>
      <c r="Q1016" s="135"/>
      <c r="R1016" s="135"/>
      <c r="S1016" s="135"/>
      <c r="T1016" s="135"/>
      <c r="U1016" s="135"/>
      <c r="V1016" s="135"/>
      <c r="W1016" s="135"/>
      <c r="X1016" s="135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 x14ac:dyDescent="0.2">
      <c r="A1017" s="44">
        <f t="shared" si="620"/>
        <v>988</v>
      </c>
      <c r="B1017" s="44"/>
      <c r="C1017" s="44"/>
      <c r="D1017" s="44" t="s">
        <v>149</v>
      </c>
      <c r="E1017" s="44"/>
      <c r="G1017" s="43"/>
      <c r="H1017" s="135"/>
      <c r="I1017" s="42">
        <f>'DepExp. Class.'!G$225</f>
        <v>202494.38702358707</v>
      </c>
      <c r="J1017" s="135">
        <f>+J225+J489+J753</f>
        <v>116489.43008197434</v>
      </c>
      <c r="K1017" s="135">
        <f t="shared" ref="K1017:X1017" si="639">+K225+K489+K753</f>
        <v>49071.23386723044</v>
      </c>
      <c r="L1017" s="135">
        <f t="shared" si="639"/>
        <v>1725.2460991422709</v>
      </c>
      <c r="M1017" s="135">
        <f t="shared" si="639"/>
        <v>18557.678641898157</v>
      </c>
      <c r="N1017" s="135">
        <f t="shared" si="639"/>
        <v>16650.798333341827</v>
      </c>
      <c r="O1017" s="135">
        <f t="shared" si="639"/>
        <v>0</v>
      </c>
      <c r="P1017" s="135">
        <f t="shared" si="639"/>
        <v>0</v>
      </c>
      <c r="Q1017" s="135">
        <f t="shared" si="639"/>
        <v>0</v>
      </c>
      <c r="R1017" s="135">
        <f t="shared" si="639"/>
        <v>0</v>
      </c>
      <c r="S1017" s="135">
        <f t="shared" si="639"/>
        <v>0</v>
      </c>
      <c r="T1017" s="135">
        <f t="shared" si="639"/>
        <v>0</v>
      </c>
      <c r="U1017" s="135">
        <f t="shared" si="639"/>
        <v>0</v>
      </c>
      <c r="V1017" s="135">
        <f t="shared" si="639"/>
        <v>0</v>
      </c>
      <c r="W1017" s="135">
        <f t="shared" si="639"/>
        <v>0</v>
      </c>
      <c r="X1017" s="135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 x14ac:dyDescent="0.2">
      <c r="A1018" s="44">
        <f t="shared" si="620"/>
        <v>989</v>
      </c>
      <c r="B1018" s="44"/>
      <c r="C1018" s="44"/>
      <c r="D1018" s="44"/>
      <c r="E1018" s="44"/>
      <c r="G1018" s="43"/>
      <c r="H1018" s="135"/>
      <c r="I1018" s="42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  <c r="T1018" s="135"/>
      <c r="U1018" s="135"/>
      <c r="V1018" s="135"/>
      <c r="W1018" s="135"/>
      <c r="X1018" s="135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 x14ac:dyDescent="0.2">
      <c r="A1019" s="44">
        <f t="shared" si="620"/>
        <v>990</v>
      </c>
      <c r="B1019" s="44"/>
      <c r="C1019" s="44"/>
      <c r="D1019" s="44" t="s">
        <v>352</v>
      </c>
      <c r="E1019" s="44"/>
      <c r="G1019" s="43"/>
      <c r="H1019" s="135"/>
      <c r="I1019" s="42"/>
      <c r="J1019" s="135"/>
      <c r="K1019" s="135"/>
      <c r="L1019" s="135"/>
      <c r="M1019" s="135"/>
      <c r="N1019" s="135"/>
      <c r="O1019" s="135"/>
      <c r="P1019" s="135"/>
      <c r="Q1019" s="135"/>
      <c r="R1019" s="135"/>
      <c r="S1019" s="135"/>
      <c r="T1019" s="135"/>
      <c r="U1019" s="135"/>
      <c r="V1019" s="135"/>
      <c r="W1019" s="135"/>
      <c r="X1019" s="135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 x14ac:dyDescent="0.2">
      <c r="A1020" s="44">
        <f t="shared" si="620"/>
        <v>991</v>
      </c>
      <c r="B1020" s="44"/>
      <c r="C1020" s="44"/>
      <c r="D1020" s="44"/>
      <c r="E1020" s="44"/>
      <c r="G1020" s="43"/>
      <c r="H1020" s="135"/>
      <c r="I1020" s="42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  <c r="T1020" s="135"/>
      <c r="U1020" s="135"/>
      <c r="V1020" s="135"/>
      <c r="W1020" s="135"/>
      <c r="X1020" s="135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 x14ac:dyDescent="0.2">
      <c r="A1021" s="44">
        <f t="shared" si="620"/>
        <v>992</v>
      </c>
      <c r="B1021" s="44"/>
      <c r="C1021" s="44"/>
      <c r="D1021" s="44" t="s">
        <v>148</v>
      </c>
      <c r="E1021" s="44"/>
      <c r="G1021" s="43"/>
      <c r="H1021" s="135"/>
      <c r="I1021" s="42"/>
      <c r="J1021" s="135"/>
      <c r="K1021" s="135"/>
      <c r="L1021" s="135"/>
      <c r="M1021" s="135"/>
      <c r="N1021" s="135"/>
      <c r="O1021" s="135"/>
      <c r="P1021" s="135"/>
      <c r="Q1021" s="135"/>
      <c r="R1021" s="135"/>
      <c r="S1021" s="135"/>
      <c r="T1021" s="135"/>
      <c r="U1021" s="135"/>
      <c r="V1021" s="135"/>
      <c r="W1021" s="135"/>
      <c r="X1021" s="135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 x14ac:dyDescent="0.2">
      <c r="A1022" s="44">
        <f t="shared" si="620"/>
        <v>993</v>
      </c>
      <c r="B1022" s="44"/>
      <c r="C1022" s="44"/>
      <c r="D1022" s="44"/>
      <c r="E1022" s="44"/>
      <c r="G1022" s="43"/>
      <c r="H1022" s="135"/>
      <c r="I1022" s="42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135"/>
      <c r="T1022" s="135"/>
      <c r="U1022" s="135"/>
      <c r="V1022" s="135"/>
      <c r="W1022" s="135"/>
      <c r="X1022" s="135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 x14ac:dyDescent="0.2">
      <c r="A1023" s="44">
        <f t="shared" si="620"/>
        <v>994</v>
      </c>
      <c r="B1023" s="44"/>
      <c r="C1023" s="138">
        <v>37400</v>
      </c>
      <c r="E1023" s="137" t="s">
        <v>115</v>
      </c>
      <c r="G1023" s="43"/>
      <c r="H1023" s="135"/>
      <c r="I1023" s="42">
        <f>'DepExp. Class.'!G$231</f>
        <v>0</v>
      </c>
      <c r="J1023" s="135">
        <f t="shared" ref="J1023:X1023" si="640">+J231+J495+J759</f>
        <v>0</v>
      </c>
      <c r="K1023" s="135">
        <f t="shared" si="640"/>
        <v>0</v>
      </c>
      <c r="L1023" s="135">
        <f t="shared" si="640"/>
        <v>0</v>
      </c>
      <c r="M1023" s="135">
        <f t="shared" si="640"/>
        <v>0</v>
      </c>
      <c r="N1023" s="135">
        <f t="shared" si="640"/>
        <v>0</v>
      </c>
      <c r="O1023" s="135">
        <f t="shared" si="640"/>
        <v>0</v>
      </c>
      <c r="P1023" s="135">
        <f t="shared" si="640"/>
        <v>0</v>
      </c>
      <c r="Q1023" s="135">
        <f t="shared" si="640"/>
        <v>0</v>
      </c>
      <c r="R1023" s="135">
        <f t="shared" si="640"/>
        <v>0</v>
      </c>
      <c r="S1023" s="135">
        <f t="shared" si="640"/>
        <v>0</v>
      </c>
      <c r="T1023" s="135">
        <f t="shared" si="640"/>
        <v>0</v>
      </c>
      <c r="U1023" s="135">
        <f t="shared" si="640"/>
        <v>0</v>
      </c>
      <c r="V1023" s="135">
        <f t="shared" si="640"/>
        <v>0</v>
      </c>
      <c r="W1023" s="135">
        <f t="shared" si="640"/>
        <v>0</v>
      </c>
      <c r="X1023" s="135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 x14ac:dyDescent="0.2">
      <c r="A1024" s="44">
        <f t="shared" si="620"/>
        <v>995</v>
      </c>
      <c r="B1024" s="44"/>
      <c r="C1024" s="138">
        <v>39001</v>
      </c>
      <c r="E1024" s="137" t="s">
        <v>291</v>
      </c>
      <c r="G1024" s="43"/>
      <c r="H1024" s="135"/>
      <c r="I1024" s="42">
        <f>'DepExp. Class.'!G$232</f>
        <v>0</v>
      </c>
      <c r="J1024" s="135">
        <f t="shared" ref="J1024:X1024" si="642">+J232+J496+J760</f>
        <v>0</v>
      </c>
      <c r="K1024" s="135">
        <f t="shared" si="642"/>
        <v>0</v>
      </c>
      <c r="L1024" s="135">
        <f t="shared" si="642"/>
        <v>0</v>
      </c>
      <c r="M1024" s="135">
        <f t="shared" si="642"/>
        <v>0</v>
      </c>
      <c r="N1024" s="135">
        <f t="shared" si="642"/>
        <v>0</v>
      </c>
      <c r="O1024" s="135">
        <f t="shared" si="642"/>
        <v>0</v>
      </c>
      <c r="P1024" s="135">
        <f t="shared" si="642"/>
        <v>0</v>
      </c>
      <c r="Q1024" s="135">
        <f t="shared" si="642"/>
        <v>0</v>
      </c>
      <c r="R1024" s="135">
        <f t="shared" si="642"/>
        <v>0</v>
      </c>
      <c r="S1024" s="135">
        <f t="shared" si="642"/>
        <v>0</v>
      </c>
      <c r="T1024" s="135">
        <f t="shared" si="642"/>
        <v>0</v>
      </c>
      <c r="U1024" s="135">
        <f t="shared" si="642"/>
        <v>0</v>
      </c>
      <c r="V1024" s="135">
        <f t="shared" si="642"/>
        <v>0</v>
      </c>
      <c r="W1024" s="135">
        <f t="shared" si="642"/>
        <v>0</v>
      </c>
      <c r="X1024" s="135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 x14ac:dyDescent="0.2">
      <c r="A1025" s="44">
        <f t="shared" si="620"/>
        <v>996</v>
      </c>
      <c r="B1025" s="44"/>
      <c r="C1025" s="138">
        <v>36602</v>
      </c>
      <c r="E1025" s="137" t="s">
        <v>139</v>
      </c>
      <c r="G1025" s="43"/>
      <c r="H1025" s="135"/>
      <c r="I1025" s="42">
        <f>'DepExp. Class.'!G$233</f>
        <v>30100.337966208332</v>
      </c>
      <c r="J1025" s="135">
        <f t="shared" ref="J1025:X1025" si="643">+J233+J497+J761</f>
        <v>17315.893376096355</v>
      </c>
      <c r="K1025" s="135">
        <f t="shared" si="643"/>
        <v>7294.3292183720259</v>
      </c>
      <c r="L1025" s="135">
        <f t="shared" si="643"/>
        <v>256.4539759465822</v>
      </c>
      <c r="M1025" s="135">
        <f t="shared" si="643"/>
        <v>2758.5574454681273</v>
      </c>
      <c r="N1025" s="135">
        <f t="shared" si="643"/>
        <v>2475.1039503252355</v>
      </c>
      <c r="O1025" s="135">
        <f t="shared" si="643"/>
        <v>0</v>
      </c>
      <c r="P1025" s="135">
        <f t="shared" si="643"/>
        <v>0</v>
      </c>
      <c r="Q1025" s="135">
        <f t="shared" si="643"/>
        <v>0</v>
      </c>
      <c r="R1025" s="135">
        <f t="shared" si="643"/>
        <v>0</v>
      </c>
      <c r="S1025" s="135">
        <f t="shared" si="643"/>
        <v>0</v>
      </c>
      <c r="T1025" s="135">
        <f t="shared" si="643"/>
        <v>0</v>
      </c>
      <c r="U1025" s="135">
        <f t="shared" si="643"/>
        <v>0</v>
      </c>
      <c r="V1025" s="135">
        <f t="shared" si="643"/>
        <v>0</v>
      </c>
      <c r="W1025" s="135">
        <f t="shared" si="643"/>
        <v>0</v>
      </c>
      <c r="X1025" s="135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 x14ac:dyDescent="0.2">
      <c r="A1026" s="44">
        <f t="shared" si="620"/>
        <v>997</v>
      </c>
      <c r="B1026" s="44"/>
      <c r="C1026" s="138">
        <v>37503</v>
      </c>
      <c r="E1026" s="137" t="s">
        <v>278</v>
      </c>
      <c r="G1026" s="43"/>
      <c r="H1026" s="135"/>
      <c r="I1026" s="42">
        <f>'DepExp. Class.'!G$234</f>
        <v>0</v>
      </c>
      <c r="J1026" s="135">
        <f t="shared" ref="J1026:X1026" si="644">+J234+J498+J762</f>
        <v>0</v>
      </c>
      <c r="K1026" s="135">
        <f t="shared" si="644"/>
        <v>0</v>
      </c>
      <c r="L1026" s="135">
        <f t="shared" si="644"/>
        <v>0</v>
      </c>
      <c r="M1026" s="135">
        <f t="shared" si="644"/>
        <v>0</v>
      </c>
      <c r="N1026" s="135">
        <f t="shared" si="644"/>
        <v>0</v>
      </c>
      <c r="O1026" s="135">
        <f t="shared" si="644"/>
        <v>0</v>
      </c>
      <c r="P1026" s="135">
        <f t="shared" si="644"/>
        <v>0</v>
      </c>
      <c r="Q1026" s="135">
        <f t="shared" si="644"/>
        <v>0</v>
      </c>
      <c r="R1026" s="135">
        <f t="shared" si="644"/>
        <v>0</v>
      </c>
      <c r="S1026" s="135">
        <f t="shared" si="644"/>
        <v>0</v>
      </c>
      <c r="T1026" s="135">
        <f t="shared" si="644"/>
        <v>0</v>
      </c>
      <c r="U1026" s="135">
        <f t="shared" si="644"/>
        <v>0</v>
      </c>
      <c r="V1026" s="135">
        <f t="shared" si="644"/>
        <v>0</v>
      </c>
      <c r="W1026" s="135">
        <f t="shared" si="644"/>
        <v>0</v>
      </c>
      <c r="X1026" s="135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 x14ac:dyDescent="0.2">
      <c r="A1027" s="44">
        <f t="shared" si="620"/>
        <v>998</v>
      </c>
      <c r="B1027" s="44"/>
      <c r="C1027" s="138">
        <v>39004</v>
      </c>
      <c r="E1027" s="137" t="s">
        <v>293</v>
      </c>
      <c r="G1027" s="43"/>
      <c r="H1027" s="135"/>
      <c r="I1027" s="42">
        <f>'DepExp. Class.'!G$235</f>
        <v>0</v>
      </c>
      <c r="J1027" s="135">
        <f t="shared" ref="J1027:X1027" si="645">+J235+J499+J763</f>
        <v>0</v>
      </c>
      <c r="K1027" s="135">
        <f t="shared" si="645"/>
        <v>0</v>
      </c>
      <c r="L1027" s="135">
        <f t="shared" si="645"/>
        <v>0</v>
      </c>
      <c r="M1027" s="135">
        <f t="shared" si="645"/>
        <v>0</v>
      </c>
      <c r="N1027" s="135">
        <f t="shared" si="645"/>
        <v>0</v>
      </c>
      <c r="O1027" s="135">
        <f t="shared" si="645"/>
        <v>0</v>
      </c>
      <c r="P1027" s="135">
        <f t="shared" si="645"/>
        <v>0</v>
      </c>
      <c r="Q1027" s="135">
        <f t="shared" si="645"/>
        <v>0</v>
      </c>
      <c r="R1027" s="135">
        <f t="shared" si="645"/>
        <v>0</v>
      </c>
      <c r="S1027" s="135">
        <f t="shared" si="645"/>
        <v>0</v>
      </c>
      <c r="T1027" s="135">
        <f t="shared" si="645"/>
        <v>0</v>
      </c>
      <c r="U1027" s="135">
        <f t="shared" si="645"/>
        <v>0</v>
      </c>
      <c r="V1027" s="135">
        <f t="shared" si="645"/>
        <v>0</v>
      </c>
      <c r="W1027" s="135">
        <f t="shared" si="645"/>
        <v>0</v>
      </c>
      <c r="X1027" s="135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 x14ac:dyDescent="0.2">
      <c r="A1028" s="44">
        <f t="shared" si="620"/>
        <v>999</v>
      </c>
      <c r="B1028" s="44"/>
      <c r="C1028" s="138">
        <v>39009</v>
      </c>
      <c r="E1028" s="137" t="s">
        <v>294</v>
      </c>
      <c r="G1028" s="43"/>
      <c r="H1028" s="135"/>
      <c r="I1028" s="42">
        <f>'DepExp. Class.'!G$236</f>
        <v>5171.3011573645099</v>
      </c>
      <c r="J1028" s="135">
        <f t="shared" ref="J1028:X1028" si="646">+J236+J500+J764</f>
        <v>2974.9067786924716</v>
      </c>
      <c r="K1028" s="135">
        <f t="shared" si="646"/>
        <v>1253.181049711538</v>
      </c>
      <c r="L1028" s="135">
        <f t="shared" si="646"/>
        <v>44.059330633168599</v>
      </c>
      <c r="M1028" s="135">
        <f t="shared" si="646"/>
        <v>473.92595147670966</v>
      </c>
      <c r="N1028" s="135">
        <f t="shared" si="646"/>
        <v>425.2280468506209</v>
      </c>
      <c r="O1028" s="135">
        <f t="shared" si="646"/>
        <v>0</v>
      </c>
      <c r="P1028" s="135">
        <f t="shared" si="646"/>
        <v>0</v>
      </c>
      <c r="Q1028" s="135">
        <f t="shared" si="646"/>
        <v>0</v>
      </c>
      <c r="R1028" s="135">
        <f t="shared" si="646"/>
        <v>0</v>
      </c>
      <c r="S1028" s="135">
        <f t="shared" si="646"/>
        <v>0</v>
      </c>
      <c r="T1028" s="135">
        <f t="shared" si="646"/>
        <v>0</v>
      </c>
      <c r="U1028" s="135">
        <f t="shared" si="646"/>
        <v>0</v>
      </c>
      <c r="V1028" s="135">
        <f t="shared" si="646"/>
        <v>0</v>
      </c>
      <c r="W1028" s="135">
        <f t="shared" si="646"/>
        <v>0</v>
      </c>
      <c r="X1028" s="135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 x14ac:dyDescent="0.2">
      <c r="A1029" s="44">
        <f t="shared" si="620"/>
        <v>1000</v>
      </c>
      <c r="B1029" s="44"/>
      <c r="C1029" s="138">
        <v>39100</v>
      </c>
      <c r="E1029" s="137" t="s">
        <v>295</v>
      </c>
      <c r="G1029" s="43"/>
      <c r="H1029" s="135"/>
      <c r="I1029" s="42">
        <f>'DepExp. Class.'!G$237</f>
        <v>6139.1993748475852</v>
      </c>
      <c r="J1029" s="135">
        <f t="shared" ref="J1029:X1029" si="647">+J237+J501+J765</f>
        <v>3531.7119000059274</v>
      </c>
      <c r="K1029" s="135">
        <f t="shared" si="647"/>
        <v>1487.7355007653098</v>
      </c>
      <c r="L1029" s="135">
        <f t="shared" si="647"/>
        <v>52.305794392605662</v>
      </c>
      <c r="M1029" s="135">
        <f t="shared" si="647"/>
        <v>562.62936860414197</v>
      </c>
      <c r="N1029" s="135">
        <f t="shared" si="647"/>
        <v>504.81681107959901</v>
      </c>
      <c r="O1029" s="135">
        <f t="shared" si="647"/>
        <v>0</v>
      </c>
      <c r="P1029" s="135">
        <f t="shared" si="647"/>
        <v>0</v>
      </c>
      <c r="Q1029" s="135">
        <f t="shared" si="647"/>
        <v>0</v>
      </c>
      <c r="R1029" s="135">
        <f t="shared" si="647"/>
        <v>0</v>
      </c>
      <c r="S1029" s="135">
        <f t="shared" si="647"/>
        <v>0</v>
      </c>
      <c r="T1029" s="135">
        <f t="shared" si="647"/>
        <v>0</v>
      </c>
      <c r="U1029" s="135">
        <f t="shared" si="647"/>
        <v>0</v>
      </c>
      <c r="V1029" s="135">
        <f t="shared" si="647"/>
        <v>0</v>
      </c>
      <c r="W1029" s="135">
        <f t="shared" si="647"/>
        <v>0</v>
      </c>
      <c r="X1029" s="135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 x14ac:dyDescent="0.2">
      <c r="A1030" s="44">
        <f t="shared" si="620"/>
        <v>1001</v>
      </c>
      <c r="B1030" s="44"/>
      <c r="C1030" s="138">
        <v>39102</v>
      </c>
      <c r="E1030" s="137" t="s">
        <v>296</v>
      </c>
      <c r="G1030" s="43"/>
      <c r="H1030" s="135"/>
      <c r="I1030" s="42">
        <f>'DepExp. Class.'!G$238</f>
        <v>0</v>
      </c>
      <c r="J1030" s="135">
        <f t="shared" ref="J1030:X1030" si="648">+J238+J502+J766</f>
        <v>0</v>
      </c>
      <c r="K1030" s="135">
        <f t="shared" si="648"/>
        <v>0</v>
      </c>
      <c r="L1030" s="135">
        <f t="shared" si="648"/>
        <v>0</v>
      </c>
      <c r="M1030" s="135">
        <f t="shared" si="648"/>
        <v>0</v>
      </c>
      <c r="N1030" s="135">
        <f t="shared" si="648"/>
        <v>0</v>
      </c>
      <c r="O1030" s="135">
        <f t="shared" si="648"/>
        <v>0</v>
      </c>
      <c r="P1030" s="135">
        <f t="shared" si="648"/>
        <v>0</v>
      </c>
      <c r="Q1030" s="135">
        <f t="shared" si="648"/>
        <v>0</v>
      </c>
      <c r="R1030" s="135">
        <f t="shared" si="648"/>
        <v>0</v>
      </c>
      <c r="S1030" s="135">
        <f t="shared" si="648"/>
        <v>0</v>
      </c>
      <c r="T1030" s="135">
        <f t="shared" si="648"/>
        <v>0</v>
      </c>
      <c r="U1030" s="135">
        <f t="shared" si="648"/>
        <v>0</v>
      </c>
      <c r="V1030" s="135">
        <f t="shared" si="648"/>
        <v>0</v>
      </c>
      <c r="W1030" s="135">
        <f t="shared" si="648"/>
        <v>0</v>
      </c>
      <c r="X1030" s="135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 x14ac:dyDescent="0.2">
      <c r="A1031" s="44">
        <f t="shared" si="620"/>
        <v>1002</v>
      </c>
      <c r="B1031" s="44"/>
      <c r="C1031" s="145">
        <v>39103</v>
      </c>
      <c r="E1031" s="137" t="s">
        <v>297</v>
      </c>
      <c r="G1031" s="43"/>
      <c r="H1031" s="135"/>
      <c r="I1031" s="42">
        <f>'DepExp. Class.'!G$239</f>
        <v>0</v>
      </c>
      <c r="J1031" s="135">
        <f t="shared" ref="J1031:X1031" si="649">+J239+J503+J767</f>
        <v>0</v>
      </c>
      <c r="K1031" s="135">
        <f t="shared" si="649"/>
        <v>0</v>
      </c>
      <c r="L1031" s="135">
        <f t="shared" si="649"/>
        <v>0</v>
      </c>
      <c r="M1031" s="135">
        <f t="shared" si="649"/>
        <v>0</v>
      </c>
      <c r="N1031" s="135">
        <f t="shared" si="649"/>
        <v>0</v>
      </c>
      <c r="O1031" s="135">
        <f t="shared" si="649"/>
        <v>0</v>
      </c>
      <c r="P1031" s="135">
        <f t="shared" si="649"/>
        <v>0</v>
      </c>
      <c r="Q1031" s="135">
        <f t="shared" si="649"/>
        <v>0</v>
      </c>
      <c r="R1031" s="135">
        <f t="shared" si="649"/>
        <v>0</v>
      </c>
      <c r="S1031" s="135">
        <f t="shared" si="649"/>
        <v>0</v>
      </c>
      <c r="T1031" s="135">
        <f t="shared" si="649"/>
        <v>0</v>
      </c>
      <c r="U1031" s="135">
        <f t="shared" si="649"/>
        <v>0</v>
      </c>
      <c r="V1031" s="135">
        <f t="shared" si="649"/>
        <v>0</v>
      </c>
      <c r="W1031" s="135">
        <f t="shared" si="649"/>
        <v>0</v>
      </c>
      <c r="X1031" s="135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 x14ac:dyDescent="0.2">
      <c r="A1032" s="44">
        <f t="shared" si="620"/>
        <v>1003</v>
      </c>
      <c r="B1032" s="44"/>
      <c r="C1032" s="138">
        <v>39200</v>
      </c>
      <c r="E1032" s="137" t="s">
        <v>298</v>
      </c>
      <c r="G1032" s="43"/>
      <c r="H1032" s="135"/>
      <c r="I1032" s="42">
        <f>'DepExp. Class.'!G$240</f>
        <v>0</v>
      </c>
      <c r="J1032" s="135">
        <f t="shared" ref="J1032:X1032" si="650">+J240+J504+J768</f>
        <v>0</v>
      </c>
      <c r="K1032" s="135">
        <f t="shared" si="650"/>
        <v>0</v>
      </c>
      <c r="L1032" s="135">
        <f t="shared" si="650"/>
        <v>0</v>
      </c>
      <c r="M1032" s="135">
        <f t="shared" si="650"/>
        <v>0</v>
      </c>
      <c r="N1032" s="135">
        <f t="shared" si="650"/>
        <v>0</v>
      </c>
      <c r="O1032" s="135">
        <f t="shared" si="650"/>
        <v>0</v>
      </c>
      <c r="P1032" s="135">
        <f t="shared" si="650"/>
        <v>0</v>
      </c>
      <c r="Q1032" s="135">
        <f t="shared" si="650"/>
        <v>0</v>
      </c>
      <c r="R1032" s="135">
        <f t="shared" si="650"/>
        <v>0</v>
      </c>
      <c r="S1032" s="135">
        <f t="shared" si="650"/>
        <v>0</v>
      </c>
      <c r="T1032" s="135">
        <f t="shared" si="650"/>
        <v>0</v>
      </c>
      <c r="U1032" s="135">
        <f t="shared" si="650"/>
        <v>0</v>
      </c>
      <c r="V1032" s="135">
        <f t="shared" si="650"/>
        <v>0</v>
      </c>
      <c r="W1032" s="135">
        <f t="shared" si="650"/>
        <v>0</v>
      </c>
      <c r="X1032" s="135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 x14ac:dyDescent="0.2">
      <c r="A1033" s="44">
        <f t="shared" si="620"/>
        <v>1004</v>
      </c>
      <c r="B1033" s="44"/>
      <c r="C1033" s="138">
        <v>39201</v>
      </c>
      <c r="E1033" s="137" t="s">
        <v>299</v>
      </c>
      <c r="G1033" s="43"/>
      <c r="H1033" s="135"/>
      <c r="I1033" s="42">
        <f>'DepExp. Class.'!G$241</f>
        <v>0</v>
      </c>
      <c r="J1033" s="135">
        <f t="shared" ref="J1033:X1033" si="651">+J241+J505+J769</f>
        <v>0</v>
      </c>
      <c r="K1033" s="135">
        <f t="shared" si="651"/>
        <v>0</v>
      </c>
      <c r="L1033" s="135">
        <f t="shared" si="651"/>
        <v>0</v>
      </c>
      <c r="M1033" s="135">
        <f t="shared" si="651"/>
        <v>0</v>
      </c>
      <c r="N1033" s="135">
        <f t="shared" si="651"/>
        <v>0</v>
      </c>
      <c r="O1033" s="135">
        <f t="shared" si="651"/>
        <v>0</v>
      </c>
      <c r="P1033" s="135">
        <f t="shared" si="651"/>
        <v>0</v>
      </c>
      <c r="Q1033" s="135">
        <f t="shared" si="651"/>
        <v>0</v>
      </c>
      <c r="R1033" s="135">
        <f t="shared" si="651"/>
        <v>0</v>
      </c>
      <c r="S1033" s="135">
        <f t="shared" si="651"/>
        <v>0</v>
      </c>
      <c r="T1033" s="135">
        <f t="shared" si="651"/>
        <v>0</v>
      </c>
      <c r="U1033" s="135">
        <f t="shared" si="651"/>
        <v>0</v>
      </c>
      <c r="V1033" s="135">
        <f t="shared" si="651"/>
        <v>0</v>
      </c>
      <c r="W1033" s="135">
        <f t="shared" si="651"/>
        <v>0</v>
      </c>
      <c r="X1033" s="135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 x14ac:dyDescent="0.2">
      <c r="A1034" s="44">
        <f t="shared" si="620"/>
        <v>1005</v>
      </c>
      <c r="B1034" s="44"/>
      <c r="C1034" s="138">
        <v>39202</v>
      </c>
      <c r="E1034" s="137" t="s">
        <v>300</v>
      </c>
      <c r="G1034" s="43"/>
      <c r="H1034" s="135"/>
      <c r="I1034" s="42">
        <f>'DepExp. Class.'!G$242</f>
        <v>0</v>
      </c>
      <c r="J1034" s="135">
        <f t="shared" ref="J1034:X1034" si="652">+J242+J506+J770</f>
        <v>0</v>
      </c>
      <c r="K1034" s="135">
        <f t="shared" si="652"/>
        <v>0</v>
      </c>
      <c r="L1034" s="135">
        <f t="shared" si="652"/>
        <v>0</v>
      </c>
      <c r="M1034" s="135">
        <f t="shared" si="652"/>
        <v>0</v>
      </c>
      <c r="N1034" s="135">
        <f t="shared" si="652"/>
        <v>0</v>
      </c>
      <c r="O1034" s="135">
        <f t="shared" si="652"/>
        <v>0</v>
      </c>
      <c r="P1034" s="135">
        <f t="shared" si="652"/>
        <v>0</v>
      </c>
      <c r="Q1034" s="135">
        <f t="shared" si="652"/>
        <v>0</v>
      </c>
      <c r="R1034" s="135">
        <f t="shared" si="652"/>
        <v>0</v>
      </c>
      <c r="S1034" s="135">
        <f t="shared" si="652"/>
        <v>0</v>
      </c>
      <c r="T1034" s="135">
        <f t="shared" si="652"/>
        <v>0</v>
      </c>
      <c r="U1034" s="135">
        <f t="shared" si="652"/>
        <v>0</v>
      </c>
      <c r="V1034" s="135">
        <f t="shared" si="652"/>
        <v>0</v>
      </c>
      <c r="W1034" s="135">
        <f t="shared" si="652"/>
        <v>0</v>
      </c>
      <c r="X1034" s="135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 x14ac:dyDescent="0.2">
      <c r="A1035" s="44">
        <f t="shared" si="620"/>
        <v>1006</v>
      </c>
      <c r="B1035" s="44"/>
      <c r="C1035" s="138">
        <v>39300</v>
      </c>
      <c r="E1035" s="137" t="s">
        <v>186</v>
      </c>
      <c r="G1035" s="43"/>
      <c r="H1035" s="135"/>
      <c r="I1035" s="42">
        <f>'DepExp. Class.'!G$243</f>
        <v>0</v>
      </c>
      <c r="J1035" s="135">
        <f t="shared" ref="J1035:X1035" si="653">+J243+J507+J771</f>
        <v>0</v>
      </c>
      <c r="K1035" s="135">
        <f t="shared" si="653"/>
        <v>0</v>
      </c>
      <c r="L1035" s="135">
        <f t="shared" si="653"/>
        <v>0</v>
      </c>
      <c r="M1035" s="135">
        <f t="shared" si="653"/>
        <v>0</v>
      </c>
      <c r="N1035" s="135">
        <f t="shared" si="653"/>
        <v>0</v>
      </c>
      <c r="O1035" s="135">
        <f t="shared" si="653"/>
        <v>0</v>
      </c>
      <c r="P1035" s="135">
        <f t="shared" si="653"/>
        <v>0</v>
      </c>
      <c r="Q1035" s="135">
        <f t="shared" si="653"/>
        <v>0</v>
      </c>
      <c r="R1035" s="135">
        <f t="shared" si="653"/>
        <v>0</v>
      </c>
      <c r="S1035" s="135">
        <f t="shared" si="653"/>
        <v>0</v>
      </c>
      <c r="T1035" s="135">
        <f t="shared" si="653"/>
        <v>0</v>
      </c>
      <c r="U1035" s="135">
        <f t="shared" si="653"/>
        <v>0</v>
      </c>
      <c r="V1035" s="135">
        <f t="shared" si="653"/>
        <v>0</v>
      </c>
      <c r="W1035" s="135">
        <f t="shared" si="653"/>
        <v>0</v>
      </c>
      <c r="X1035" s="135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 x14ac:dyDescent="0.2">
      <c r="A1036" s="44">
        <f t="shared" si="620"/>
        <v>1007</v>
      </c>
      <c r="B1036" s="44"/>
      <c r="C1036" s="138">
        <v>39400</v>
      </c>
      <c r="E1036" s="137" t="s">
        <v>301</v>
      </c>
      <c r="G1036" s="43"/>
      <c r="H1036" s="135"/>
      <c r="I1036" s="42">
        <f>'DepExp. Class.'!G$244</f>
        <v>1190.9964276496039</v>
      </c>
      <c r="J1036" s="135">
        <f t="shared" ref="J1036:X1036" si="654">+J244+J508+J772</f>
        <v>685.14736198791093</v>
      </c>
      <c r="K1036" s="135">
        <f t="shared" si="654"/>
        <v>288.61868763513945</v>
      </c>
      <c r="L1036" s="135">
        <f t="shared" si="654"/>
        <v>10.147253813289721</v>
      </c>
      <c r="M1036" s="135">
        <f t="shared" si="654"/>
        <v>109.14934133653566</v>
      </c>
      <c r="N1036" s="135">
        <f t="shared" si="654"/>
        <v>97.933782876727946</v>
      </c>
      <c r="O1036" s="135">
        <f t="shared" si="654"/>
        <v>0</v>
      </c>
      <c r="P1036" s="135">
        <f t="shared" si="654"/>
        <v>0</v>
      </c>
      <c r="Q1036" s="135">
        <f t="shared" si="654"/>
        <v>0</v>
      </c>
      <c r="R1036" s="135">
        <f t="shared" si="654"/>
        <v>0</v>
      </c>
      <c r="S1036" s="135">
        <f t="shared" si="654"/>
        <v>0</v>
      </c>
      <c r="T1036" s="135">
        <f t="shared" si="654"/>
        <v>0</v>
      </c>
      <c r="U1036" s="135">
        <f t="shared" si="654"/>
        <v>0</v>
      </c>
      <c r="V1036" s="135">
        <f t="shared" si="654"/>
        <v>0</v>
      </c>
      <c r="W1036" s="135">
        <f t="shared" si="654"/>
        <v>0</v>
      </c>
      <c r="X1036" s="135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 x14ac:dyDescent="0.2">
      <c r="A1037" s="44">
        <f t="shared" si="620"/>
        <v>1008</v>
      </c>
      <c r="B1037" s="44"/>
      <c r="C1037" s="138">
        <v>39600</v>
      </c>
      <c r="E1037" s="137" t="s">
        <v>302</v>
      </c>
      <c r="G1037" s="43"/>
      <c r="H1037" s="135"/>
      <c r="I1037" s="42">
        <f>'DepExp. Class.'!G$245</f>
        <v>55.067664093195603</v>
      </c>
      <c r="J1037" s="135">
        <f t="shared" ref="J1037:X1037" si="655">+J245+J509+J773</f>
        <v>31.678906761078494</v>
      </c>
      <c r="K1037" s="135">
        <f t="shared" si="655"/>
        <v>13.344756182918424</v>
      </c>
      <c r="L1037" s="135">
        <f t="shared" si="655"/>
        <v>0.46917484510124285</v>
      </c>
      <c r="M1037" s="135">
        <f t="shared" si="655"/>
        <v>5.0466979792505633</v>
      </c>
      <c r="N1037" s="135">
        <f t="shared" si="655"/>
        <v>4.5281283248468691</v>
      </c>
      <c r="O1037" s="135">
        <f t="shared" si="655"/>
        <v>0</v>
      </c>
      <c r="P1037" s="135">
        <f t="shared" si="655"/>
        <v>0</v>
      </c>
      <c r="Q1037" s="135">
        <f t="shared" si="655"/>
        <v>0</v>
      </c>
      <c r="R1037" s="135">
        <f t="shared" si="655"/>
        <v>0</v>
      </c>
      <c r="S1037" s="135">
        <f t="shared" si="655"/>
        <v>0</v>
      </c>
      <c r="T1037" s="135">
        <f t="shared" si="655"/>
        <v>0</v>
      </c>
      <c r="U1037" s="135">
        <f t="shared" si="655"/>
        <v>0</v>
      </c>
      <c r="V1037" s="135">
        <f t="shared" si="655"/>
        <v>0</v>
      </c>
      <c r="W1037" s="135">
        <f t="shared" si="655"/>
        <v>0</v>
      </c>
      <c r="X1037" s="135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 x14ac:dyDescent="0.2">
      <c r="A1038" s="44">
        <f t="shared" si="620"/>
        <v>1009</v>
      </c>
      <c r="B1038" s="44"/>
      <c r="C1038" s="138">
        <v>39603</v>
      </c>
      <c r="E1038" s="137" t="s">
        <v>303</v>
      </c>
      <c r="G1038" s="43"/>
      <c r="H1038" s="135"/>
      <c r="I1038" s="42">
        <f>'DepExp. Class.'!G$246</f>
        <v>0</v>
      </c>
      <c r="J1038" s="135">
        <f t="shared" ref="J1038:X1038" si="656">+J246+J510+J774</f>
        <v>0</v>
      </c>
      <c r="K1038" s="135">
        <f t="shared" si="656"/>
        <v>0</v>
      </c>
      <c r="L1038" s="135">
        <f t="shared" si="656"/>
        <v>0</v>
      </c>
      <c r="M1038" s="135">
        <f t="shared" si="656"/>
        <v>0</v>
      </c>
      <c r="N1038" s="135">
        <f t="shared" si="656"/>
        <v>0</v>
      </c>
      <c r="O1038" s="135">
        <f t="shared" si="656"/>
        <v>0</v>
      </c>
      <c r="P1038" s="135">
        <f t="shared" si="656"/>
        <v>0</v>
      </c>
      <c r="Q1038" s="135">
        <f t="shared" si="656"/>
        <v>0</v>
      </c>
      <c r="R1038" s="135">
        <f t="shared" si="656"/>
        <v>0</v>
      </c>
      <c r="S1038" s="135">
        <f t="shared" si="656"/>
        <v>0</v>
      </c>
      <c r="T1038" s="135">
        <f t="shared" si="656"/>
        <v>0</v>
      </c>
      <c r="U1038" s="135">
        <f t="shared" si="656"/>
        <v>0</v>
      </c>
      <c r="V1038" s="135">
        <f t="shared" si="656"/>
        <v>0</v>
      </c>
      <c r="W1038" s="135">
        <f t="shared" si="656"/>
        <v>0</v>
      </c>
      <c r="X1038" s="135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 x14ac:dyDescent="0.2">
      <c r="A1039" s="44">
        <f t="shared" si="620"/>
        <v>1010</v>
      </c>
      <c r="B1039" s="44"/>
      <c r="C1039" s="136">
        <v>39604</v>
      </c>
      <c r="E1039" s="137" t="s">
        <v>304</v>
      </c>
      <c r="G1039" s="43"/>
      <c r="H1039" s="135"/>
      <c r="I1039" s="42">
        <f>'DepExp. Class.'!G$247</f>
        <v>0</v>
      </c>
      <c r="J1039" s="135">
        <f t="shared" ref="J1039:X1039" si="657">+J247+J511+J775</f>
        <v>0</v>
      </c>
      <c r="K1039" s="135">
        <f t="shared" si="657"/>
        <v>0</v>
      </c>
      <c r="L1039" s="135">
        <f t="shared" si="657"/>
        <v>0</v>
      </c>
      <c r="M1039" s="135">
        <f t="shared" si="657"/>
        <v>0</v>
      </c>
      <c r="N1039" s="135">
        <f t="shared" si="657"/>
        <v>0</v>
      </c>
      <c r="O1039" s="135">
        <f t="shared" si="657"/>
        <v>0</v>
      </c>
      <c r="P1039" s="135">
        <f t="shared" si="657"/>
        <v>0</v>
      </c>
      <c r="Q1039" s="135">
        <f t="shared" si="657"/>
        <v>0</v>
      </c>
      <c r="R1039" s="135">
        <f t="shared" si="657"/>
        <v>0</v>
      </c>
      <c r="S1039" s="135">
        <f t="shared" si="657"/>
        <v>0</v>
      </c>
      <c r="T1039" s="135">
        <f t="shared" si="657"/>
        <v>0</v>
      </c>
      <c r="U1039" s="135">
        <f t="shared" si="657"/>
        <v>0</v>
      </c>
      <c r="V1039" s="135">
        <f t="shared" si="657"/>
        <v>0</v>
      </c>
      <c r="W1039" s="135">
        <f t="shared" si="657"/>
        <v>0</v>
      </c>
      <c r="X1039" s="135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 x14ac:dyDescent="0.2">
      <c r="A1040" s="44">
        <f t="shared" si="620"/>
        <v>1011</v>
      </c>
      <c r="B1040" s="44"/>
      <c r="C1040" s="136">
        <v>39605</v>
      </c>
      <c r="E1040" s="140" t="s">
        <v>305</v>
      </c>
      <c r="G1040" s="43"/>
      <c r="H1040" s="135"/>
      <c r="I1040" s="42">
        <f>'DepExp. Class.'!G$248</f>
        <v>0</v>
      </c>
      <c r="J1040" s="135">
        <f t="shared" ref="J1040:X1040" si="658">+J248+J512+J776</f>
        <v>0</v>
      </c>
      <c r="K1040" s="135">
        <f t="shared" si="658"/>
        <v>0</v>
      </c>
      <c r="L1040" s="135">
        <f t="shared" si="658"/>
        <v>0</v>
      </c>
      <c r="M1040" s="135">
        <f t="shared" si="658"/>
        <v>0</v>
      </c>
      <c r="N1040" s="135">
        <f t="shared" si="658"/>
        <v>0</v>
      </c>
      <c r="O1040" s="135">
        <f t="shared" si="658"/>
        <v>0</v>
      </c>
      <c r="P1040" s="135">
        <f t="shared" si="658"/>
        <v>0</v>
      </c>
      <c r="Q1040" s="135">
        <f t="shared" si="658"/>
        <v>0</v>
      </c>
      <c r="R1040" s="135">
        <f t="shared" si="658"/>
        <v>0</v>
      </c>
      <c r="S1040" s="135">
        <f t="shared" si="658"/>
        <v>0</v>
      </c>
      <c r="T1040" s="135">
        <f t="shared" si="658"/>
        <v>0</v>
      </c>
      <c r="U1040" s="135">
        <f t="shared" si="658"/>
        <v>0</v>
      </c>
      <c r="V1040" s="135">
        <f t="shared" si="658"/>
        <v>0</v>
      </c>
      <c r="W1040" s="135">
        <f t="shared" si="658"/>
        <v>0</v>
      </c>
      <c r="X1040" s="135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 x14ac:dyDescent="0.2">
      <c r="A1041" s="44">
        <f t="shared" si="620"/>
        <v>1012</v>
      </c>
      <c r="B1041" s="44"/>
      <c r="C1041" s="136">
        <v>39700</v>
      </c>
      <c r="E1041" s="137" t="s">
        <v>306</v>
      </c>
      <c r="G1041" s="43"/>
      <c r="H1041" s="135"/>
      <c r="I1041" s="42">
        <f>'DepExp. Class.'!G$249</f>
        <v>6708.8903529689578</v>
      </c>
      <c r="J1041" s="135">
        <f t="shared" ref="J1041:X1041" si="659">+J249+J513+J777</f>
        <v>3859.439390825074</v>
      </c>
      <c r="K1041" s="135">
        <f t="shared" si="659"/>
        <v>1625.7908791407549</v>
      </c>
      <c r="L1041" s="135">
        <f t="shared" si="659"/>
        <v>57.159544425716248</v>
      </c>
      <c r="M1041" s="135">
        <f t="shared" si="659"/>
        <v>614.83892489141635</v>
      </c>
      <c r="N1041" s="135">
        <f t="shared" si="659"/>
        <v>551.66161368599569</v>
      </c>
      <c r="O1041" s="135">
        <f t="shared" si="659"/>
        <v>0</v>
      </c>
      <c r="P1041" s="135">
        <f t="shared" si="659"/>
        <v>0</v>
      </c>
      <c r="Q1041" s="135">
        <f t="shared" si="659"/>
        <v>0</v>
      </c>
      <c r="R1041" s="135">
        <f t="shared" si="659"/>
        <v>0</v>
      </c>
      <c r="S1041" s="135">
        <f t="shared" si="659"/>
        <v>0</v>
      </c>
      <c r="T1041" s="135">
        <f t="shared" si="659"/>
        <v>0</v>
      </c>
      <c r="U1041" s="135">
        <f t="shared" si="659"/>
        <v>0</v>
      </c>
      <c r="V1041" s="135">
        <f t="shared" si="659"/>
        <v>0</v>
      </c>
      <c r="W1041" s="135">
        <f t="shared" si="659"/>
        <v>0</v>
      </c>
      <c r="X1041" s="135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 x14ac:dyDescent="0.2">
      <c r="A1042" s="44">
        <f t="shared" si="620"/>
        <v>1013</v>
      </c>
      <c r="B1042" s="44"/>
      <c r="C1042" s="136">
        <v>39701</v>
      </c>
      <c r="E1042" s="137" t="s">
        <v>307</v>
      </c>
      <c r="G1042" s="43"/>
      <c r="H1042" s="135"/>
      <c r="I1042" s="42">
        <f>'DepExp. Class.'!G$250</f>
        <v>0</v>
      </c>
      <c r="J1042" s="135">
        <f t="shared" ref="J1042:X1042" si="660">+J250+J514+J778</f>
        <v>0</v>
      </c>
      <c r="K1042" s="135">
        <f t="shared" si="660"/>
        <v>0</v>
      </c>
      <c r="L1042" s="135">
        <f t="shared" si="660"/>
        <v>0</v>
      </c>
      <c r="M1042" s="135">
        <f t="shared" si="660"/>
        <v>0</v>
      </c>
      <c r="N1042" s="135">
        <f t="shared" si="660"/>
        <v>0</v>
      </c>
      <c r="O1042" s="135">
        <f t="shared" si="660"/>
        <v>0</v>
      </c>
      <c r="P1042" s="135">
        <f t="shared" si="660"/>
        <v>0</v>
      </c>
      <c r="Q1042" s="135">
        <f t="shared" si="660"/>
        <v>0</v>
      </c>
      <c r="R1042" s="135">
        <f t="shared" si="660"/>
        <v>0</v>
      </c>
      <c r="S1042" s="135">
        <f t="shared" si="660"/>
        <v>0</v>
      </c>
      <c r="T1042" s="135">
        <f t="shared" si="660"/>
        <v>0</v>
      </c>
      <c r="U1042" s="135">
        <f t="shared" si="660"/>
        <v>0</v>
      </c>
      <c r="V1042" s="135">
        <f t="shared" si="660"/>
        <v>0</v>
      </c>
      <c r="W1042" s="135">
        <f t="shared" si="660"/>
        <v>0</v>
      </c>
      <c r="X1042" s="135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 x14ac:dyDescent="0.2">
      <c r="A1043" s="44">
        <f t="shared" si="620"/>
        <v>1014</v>
      </c>
      <c r="B1043" s="44"/>
      <c r="C1043" s="136">
        <v>39702</v>
      </c>
      <c r="E1043" s="137" t="s">
        <v>308</v>
      </c>
      <c r="G1043" s="43"/>
      <c r="H1043" s="135"/>
      <c r="I1043" s="42">
        <f>'DepExp. Class.'!G$251</f>
        <v>0</v>
      </c>
      <c r="J1043" s="135">
        <f t="shared" ref="J1043:X1043" si="661">+J251+J515+J779</f>
        <v>0</v>
      </c>
      <c r="K1043" s="135">
        <f t="shared" si="661"/>
        <v>0</v>
      </c>
      <c r="L1043" s="135">
        <f t="shared" si="661"/>
        <v>0</v>
      </c>
      <c r="M1043" s="135">
        <f t="shared" si="661"/>
        <v>0</v>
      </c>
      <c r="N1043" s="135">
        <f t="shared" si="661"/>
        <v>0</v>
      </c>
      <c r="O1043" s="135">
        <f t="shared" si="661"/>
        <v>0</v>
      </c>
      <c r="P1043" s="135">
        <f t="shared" si="661"/>
        <v>0</v>
      </c>
      <c r="Q1043" s="135">
        <f t="shared" si="661"/>
        <v>0</v>
      </c>
      <c r="R1043" s="135">
        <f t="shared" si="661"/>
        <v>0</v>
      </c>
      <c r="S1043" s="135">
        <f t="shared" si="661"/>
        <v>0</v>
      </c>
      <c r="T1043" s="135">
        <f t="shared" si="661"/>
        <v>0</v>
      </c>
      <c r="U1043" s="135">
        <f t="shared" si="661"/>
        <v>0</v>
      </c>
      <c r="V1043" s="135">
        <f t="shared" si="661"/>
        <v>0</v>
      </c>
      <c r="W1043" s="135">
        <f t="shared" si="661"/>
        <v>0</v>
      </c>
      <c r="X1043" s="135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 x14ac:dyDescent="0.2">
      <c r="A1044" s="44">
        <f t="shared" si="620"/>
        <v>1015</v>
      </c>
      <c r="B1044" s="44"/>
      <c r="C1044" s="136">
        <v>39705</v>
      </c>
      <c r="E1044" s="137" t="s">
        <v>309</v>
      </c>
      <c r="G1044" s="43"/>
      <c r="H1044" s="135"/>
      <c r="I1044" s="42">
        <f>'DepExp. Class.'!G$252</f>
        <v>0</v>
      </c>
      <c r="J1044" s="135">
        <f t="shared" ref="J1044:X1044" si="662">+J252+J516+J780</f>
        <v>0</v>
      </c>
      <c r="K1044" s="135">
        <f t="shared" si="662"/>
        <v>0</v>
      </c>
      <c r="L1044" s="135">
        <f t="shared" si="662"/>
        <v>0</v>
      </c>
      <c r="M1044" s="135">
        <f t="shared" si="662"/>
        <v>0</v>
      </c>
      <c r="N1044" s="135">
        <f t="shared" si="662"/>
        <v>0</v>
      </c>
      <c r="O1044" s="135">
        <f t="shared" si="662"/>
        <v>0</v>
      </c>
      <c r="P1044" s="135">
        <f t="shared" si="662"/>
        <v>0</v>
      </c>
      <c r="Q1044" s="135">
        <f t="shared" si="662"/>
        <v>0</v>
      </c>
      <c r="R1044" s="135">
        <f t="shared" si="662"/>
        <v>0</v>
      </c>
      <c r="S1044" s="135">
        <f t="shared" si="662"/>
        <v>0</v>
      </c>
      <c r="T1044" s="135">
        <f t="shared" si="662"/>
        <v>0</v>
      </c>
      <c r="U1044" s="135">
        <f t="shared" si="662"/>
        <v>0</v>
      </c>
      <c r="V1044" s="135">
        <f t="shared" si="662"/>
        <v>0</v>
      </c>
      <c r="W1044" s="135">
        <f t="shared" si="662"/>
        <v>0</v>
      </c>
      <c r="X1044" s="135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 x14ac:dyDescent="0.2">
      <c r="A1045" s="44">
        <f t="shared" si="620"/>
        <v>1016</v>
      </c>
      <c r="B1045" s="44"/>
      <c r="C1045" s="136">
        <v>39800</v>
      </c>
      <c r="E1045" s="137" t="s">
        <v>310</v>
      </c>
      <c r="G1045" s="43"/>
      <c r="H1045" s="135"/>
      <c r="I1045" s="42">
        <f>'DepExp. Class.'!G$253</f>
        <v>833.60082622470304</v>
      </c>
      <c r="J1045" s="135">
        <f t="shared" ref="J1045:X1045" si="663">+J253+J517+J781</f>
        <v>479.54754000893604</v>
      </c>
      <c r="K1045" s="135">
        <f t="shared" si="663"/>
        <v>202.00965417784201</v>
      </c>
      <c r="L1045" s="135">
        <f t="shared" si="663"/>
        <v>7.102254017136886</v>
      </c>
      <c r="M1045" s="135">
        <f t="shared" si="663"/>
        <v>76.395679288122096</v>
      </c>
      <c r="N1045" s="135">
        <f t="shared" si="663"/>
        <v>68.545698732665926</v>
      </c>
      <c r="O1045" s="135">
        <f t="shared" si="663"/>
        <v>0</v>
      </c>
      <c r="P1045" s="135">
        <f t="shared" si="663"/>
        <v>0</v>
      </c>
      <c r="Q1045" s="135">
        <f t="shared" si="663"/>
        <v>0</v>
      </c>
      <c r="R1045" s="135">
        <f t="shared" si="663"/>
        <v>0</v>
      </c>
      <c r="S1045" s="135">
        <f t="shared" si="663"/>
        <v>0</v>
      </c>
      <c r="T1045" s="135">
        <f t="shared" si="663"/>
        <v>0</v>
      </c>
      <c r="U1045" s="135">
        <f t="shared" si="663"/>
        <v>0</v>
      </c>
      <c r="V1045" s="135">
        <f t="shared" si="663"/>
        <v>0</v>
      </c>
      <c r="W1045" s="135">
        <f t="shared" si="663"/>
        <v>0</v>
      </c>
      <c r="X1045" s="135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 x14ac:dyDescent="0.2">
      <c r="A1046" s="44">
        <f t="shared" si="620"/>
        <v>1017</v>
      </c>
      <c r="B1046" s="44"/>
      <c r="C1046" s="136">
        <v>39900</v>
      </c>
      <c r="E1046" s="137" t="s">
        <v>311</v>
      </c>
      <c r="G1046" s="43"/>
      <c r="H1046" s="135"/>
      <c r="I1046" s="42">
        <f>'DepExp. Class.'!G$254</f>
        <v>5663.8620968019031</v>
      </c>
      <c r="J1046" s="135">
        <f t="shared" ref="J1046:X1046" si="664">+J254+J518+J782</f>
        <v>3258.2634877800192</v>
      </c>
      <c r="K1046" s="135">
        <f t="shared" si="664"/>
        <v>1372.5452128780935</v>
      </c>
      <c r="L1046" s="135">
        <f t="shared" si="664"/>
        <v>48.255935051913454</v>
      </c>
      <c r="M1046" s="135">
        <f t="shared" si="664"/>
        <v>519.06689468994489</v>
      </c>
      <c r="N1046" s="135">
        <f t="shared" si="664"/>
        <v>465.73056640193118</v>
      </c>
      <c r="O1046" s="135">
        <f t="shared" si="664"/>
        <v>0</v>
      </c>
      <c r="P1046" s="135">
        <f t="shared" si="664"/>
        <v>0</v>
      </c>
      <c r="Q1046" s="135">
        <f t="shared" si="664"/>
        <v>0</v>
      </c>
      <c r="R1046" s="135">
        <f t="shared" si="664"/>
        <v>0</v>
      </c>
      <c r="S1046" s="135">
        <f t="shared" si="664"/>
        <v>0</v>
      </c>
      <c r="T1046" s="135">
        <f t="shared" si="664"/>
        <v>0</v>
      </c>
      <c r="U1046" s="135">
        <f t="shared" si="664"/>
        <v>0</v>
      </c>
      <c r="V1046" s="135">
        <f t="shared" si="664"/>
        <v>0</v>
      </c>
      <c r="W1046" s="135">
        <f t="shared" si="664"/>
        <v>0</v>
      </c>
      <c r="X1046" s="135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 x14ac:dyDescent="0.2">
      <c r="A1047" s="44">
        <f t="shared" si="620"/>
        <v>1018</v>
      </c>
      <c r="B1047" s="44"/>
      <c r="C1047" s="136">
        <v>39901</v>
      </c>
      <c r="E1047" s="137" t="s">
        <v>312</v>
      </c>
      <c r="G1047" s="43"/>
      <c r="H1047" s="135"/>
      <c r="I1047" s="42">
        <f>'DepExp. Class.'!G$255</f>
        <v>55314.397135024825</v>
      </c>
      <c r="J1047" s="135">
        <f t="shared" ref="J1047:X1047" si="665">+J255+J519+J783</f>
        <v>31820.845467862157</v>
      </c>
      <c r="K1047" s="135">
        <f t="shared" si="665"/>
        <v>13404.547938020081</v>
      </c>
      <c r="L1047" s="135">
        <f t="shared" si="665"/>
        <v>471.27700321141208</v>
      </c>
      <c r="M1047" s="135">
        <f t="shared" si="665"/>
        <v>5069.3099270082621</v>
      </c>
      <c r="N1047" s="135">
        <f t="shared" si="665"/>
        <v>4548.4167989229027</v>
      </c>
      <c r="O1047" s="135">
        <f t="shared" si="665"/>
        <v>0</v>
      </c>
      <c r="P1047" s="135">
        <f t="shared" si="665"/>
        <v>0</v>
      </c>
      <c r="Q1047" s="135">
        <f t="shared" si="665"/>
        <v>0</v>
      </c>
      <c r="R1047" s="135">
        <f t="shared" si="665"/>
        <v>0</v>
      </c>
      <c r="S1047" s="135">
        <f t="shared" si="665"/>
        <v>0</v>
      </c>
      <c r="T1047" s="135">
        <f t="shared" si="665"/>
        <v>0</v>
      </c>
      <c r="U1047" s="135">
        <f t="shared" si="665"/>
        <v>0</v>
      </c>
      <c r="V1047" s="135">
        <f t="shared" si="665"/>
        <v>0</v>
      </c>
      <c r="W1047" s="135">
        <f t="shared" si="665"/>
        <v>0</v>
      </c>
      <c r="X1047" s="135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 x14ac:dyDescent="0.2">
      <c r="A1048" s="44">
        <f t="shared" si="620"/>
        <v>1019</v>
      </c>
      <c r="B1048" s="44"/>
      <c r="C1048" s="136">
        <v>39902</v>
      </c>
      <c r="E1048" s="137" t="s">
        <v>313</v>
      </c>
      <c r="G1048" s="43"/>
      <c r="H1048" s="135"/>
      <c r="I1048" s="42">
        <f>'DepExp. Class.'!G$256</f>
        <v>10195.797753447892</v>
      </c>
      <c r="J1048" s="135">
        <f t="shared" ref="J1048:X1048" si="666">+J256+J520+J784</f>
        <v>5865.3609464832853</v>
      </c>
      <c r="K1048" s="135">
        <f t="shared" si="666"/>
        <v>2470.7863925341576</v>
      </c>
      <c r="L1048" s="135">
        <f t="shared" si="666"/>
        <v>86.867890810872396</v>
      </c>
      <c r="M1048" s="135">
        <f t="shared" si="666"/>
        <v>934.39794054258641</v>
      </c>
      <c r="N1048" s="135">
        <f t="shared" si="666"/>
        <v>838.38458307698897</v>
      </c>
      <c r="O1048" s="135">
        <f t="shared" si="666"/>
        <v>0</v>
      </c>
      <c r="P1048" s="135">
        <f t="shared" si="666"/>
        <v>0</v>
      </c>
      <c r="Q1048" s="135">
        <f t="shared" si="666"/>
        <v>0</v>
      </c>
      <c r="R1048" s="135">
        <f t="shared" si="666"/>
        <v>0</v>
      </c>
      <c r="S1048" s="135">
        <f t="shared" si="666"/>
        <v>0</v>
      </c>
      <c r="T1048" s="135">
        <f t="shared" si="666"/>
        <v>0</v>
      </c>
      <c r="U1048" s="135">
        <f t="shared" si="666"/>
        <v>0</v>
      </c>
      <c r="V1048" s="135">
        <f t="shared" si="666"/>
        <v>0</v>
      </c>
      <c r="W1048" s="135">
        <f t="shared" si="666"/>
        <v>0</v>
      </c>
      <c r="X1048" s="135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 x14ac:dyDescent="0.2">
      <c r="A1049" s="44">
        <f t="shared" si="620"/>
        <v>1020</v>
      </c>
      <c r="B1049" s="44"/>
      <c r="C1049" s="136">
        <v>39903</v>
      </c>
      <c r="E1049" s="137" t="s">
        <v>314</v>
      </c>
      <c r="G1049" s="43"/>
      <c r="H1049" s="135"/>
      <c r="I1049" s="42">
        <f>'DepExp. Class.'!G$257</f>
        <v>2481.1696171975732</v>
      </c>
      <c r="J1049" s="135">
        <f t="shared" ref="J1049:X1049" si="667">+J257+J521+J785</f>
        <v>1427.3483768732256</v>
      </c>
      <c r="K1049" s="135">
        <f t="shared" si="667"/>
        <v>601.27125664765458</v>
      </c>
      <c r="L1049" s="135">
        <f t="shared" si="667"/>
        <v>21.139490660952564</v>
      </c>
      <c r="M1049" s="135">
        <f t="shared" si="667"/>
        <v>227.38777646528359</v>
      </c>
      <c r="N1049" s="135">
        <f t="shared" si="667"/>
        <v>204.02271655045641</v>
      </c>
      <c r="O1049" s="135">
        <f t="shared" si="667"/>
        <v>0</v>
      </c>
      <c r="P1049" s="135">
        <f t="shared" si="667"/>
        <v>0</v>
      </c>
      <c r="Q1049" s="135">
        <f t="shared" si="667"/>
        <v>0</v>
      </c>
      <c r="R1049" s="135">
        <f t="shared" si="667"/>
        <v>0</v>
      </c>
      <c r="S1049" s="135">
        <f t="shared" si="667"/>
        <v>0</v>
      </c>
      <c r="T1049" s="135">
        <f t="shared" si="667"/>
        <v>0</v>
      </c>
      <c r="U1049" s="135">
        <f t="shared" si="667"/>
        <v>0</v>
      </c>
      <c r="V1049" s="135">
        <f t="shared" si="667"/>
        <v>0</v>
      </c>
      <c r="W1049" s="135">
        <f t="shared" si="667"/>
        <v>0</v>
      </c>
      <c r="X1049" s="135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 x14ac:dyDescent="0.2">
      <c r="A1050" s="44">
        <f t="shared" si="620"/>
        <v>1021</v>
      </c>
      <c r="B1050" s="44"/>
      <c r="C1050" s="136">
        <v>39904</v>
      </c>
      <c r="E1050" s="137" t="s">
        <v>315</v>
      </c>
      <c r="G1050" s="43"/>
      <c r="H1050" s="135"/>
      <c r="I1050" s="42">
        <f>'DepExp. Class.'!G$258</f>
        <v>0</v>
      </c>
      <c r="J1050" s="135">
        <f t="shared" ref="J1050:X1050" si="668">+J258+J522+J786</f>
        <v>0</v>
      </c>
      <c r="K1050" s="135">
        <f t="shared" si="668"/>
        <v>0</v>
      </c>
      <c r="L1050" s="135">
        <f t="shared" si="668"/>
        <v>0</v>
      </c>
      <c r="M1050" s="135">
        <f t="shared" si="668"/>
        <v>0</v>
      </c>
      <c r="N1050" s="135">
        <f t="shared" si="668"/>
        <v>0</v>
      </c>
      <c r="O1050" s="135">
        <f t="shared" si="668"/>
        <v>0</v>
      </c>
      <c r="P1050" s="135">
        <f t="shared" si="668"/>
        <v>0</v>
      </c>
      <c r="Q1050" s="135">
        <f t="shared" si="668"/>
        <v>0</v>
      </c>
      <c r="R1050" s="135">
        <f t="shared" si="668"/>
        <v>0</v>
      </c>
      <c r="S1050" s="135">
        <f t="shared" si="668"/>
        <v>0</v>
      </c>
      <c r="T1050" s="135">
        <f t="shared" si="668"/>
        <v>0</v>
      </c>
      <c r="U1050" s="135">
        <f t="shared" si="668"/>
        <v>0</v>
      </c>
      <c r="V1050" s="135">
        <f t="shared" si="668"/>
        <v>0</v>
      </c>
      <c r="W1050" s="135">
        <f t="shared" si="668"/>
        <v>0</v>
      </c>
      <c r="X1050" s="135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 x14ac:dyDescent="0.2">
      <c r="A1051" s="44">
        <f t="shared" si="620"/>
        <v>1022</v>
      </c>
      <c r="B1051" s="44"/>
      <c r="C1051" s="136">
        <v>39905</v>
      </c>
      <c r="E1051" s="137" t="s">
        <v>316</v>
      </c>
      <c r="G1051" s="43"/>
      <c r="H1051" s="135"/>
      <c r="I1051" s="42">
        <f>'DepExp. Class.'!G$259</f>
        <v>0</v>
      </c>
      <c r="J1051" s="135">
        <f t="shared" ref="J1051:X1051" si="669">+J259+J523+J787</f>
        <v>0</v>
      </c>
      <c r="K1051" s="135">
        <f t="shared" si="669"/>
        <v>0</v>
      </c>
      <c r="L1051" s="135">
        <f t="shared" si="669"/>
        <v>0</v>
      </c>
      <c r="M1051" s="135">
        <f t="shared" si="669"/>
        <v>0</v>
      </c>
      <c r="N1051" s="135">
        <f t="shared" si="669"/>
        <v>0</v>
      </c>
      <c r="O1051" s="135">
        <f t="shared" si="669"/>
        <v>0</v>
      </c>
      <c r="P1051" s="135">
        <f t="shared" si="669"/>
        <v>0</v>
      </c>
      <c r="Q1051" s="135">
        <f t="shared" si="669"/>
        <v>0</v>
      </c>
      <c r="R1051" s="135">
        <f t="shared" si="669"/>
        <v>0</v>
      </c>
      <c r="S1051" s="135">
        <f t="shared" si="669"/>
        <v>0</v>
      </c>
      <c r="T1051" s="135">
        <f t="shared" si="669"/>
        <v>0</v>
      </c>
      <c r="U1051" s="135">
        <f t="shared" si="669"/>
        <v>0</v>
      </c>
      <c r="V1051" s="135">
        <f t="shared" si="669"/>
        <v>0</v>
      </c>
      <c r="W1051" s="135">
        <f t="shared" si="669"/>
        <v>0</v>
      </c>
      <c r="X1051" s="135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 x14ac:dyDescent="0.2">
      <c r="A1052" s="44">
        <f t="shared" si="620"/>
        <v>1023</v>
      </c>
      <c r="B1052" s="44"/>
      <c r="C1052" s="136">
        <v>39906</v>
      </c>
      <c r="E1052" s="137" t="s">
        <v>317</v>
      </c>
      <c r="G1052" s="43"/>
      <c r="H1052" s="135"/>
      <c r="I1052" s="42">
        <f>'DepExp. Class.'!G$260</f>
        <v>7309.0340706876696</v>
      </c>
      <c r="J1052" s="135">
        <f t="shared" ref="J1052:X1052" si="670">+J260+J524+J788</f>
        <v>4204.6855019490658</v>
      </c>
      <c r="K1052" s="135">
        <f t="shared" si="670"/>
        <v>1771.2259855602413</v>
      </c>
      <c r="L1052" s="135">
        <f t="shared" si="670"/>
        <v>62.27275088609256</v>
      </c>
      <c r="M1052" s="135">
        <f t="shared" si="670"/>
        <v>669.83933461181311</v>
      </c>
      <c r="N1052" s="135">
        <f t="shared" si="670"/>
        <v>601.01049768045573</v>
      </c>
      <c r="O1052" s="135">
        <f t="shared" si="670"/>
        <v>0</v>
      </c>
      <c r="P1052" s="135">
        <f t="shared" si="670"/>
        <v>0</v>
      </c>
      <c r="Q1052" s="135">
        <f t="shared" si="670"/>
        <v>0</v>
      </c>
      <c r="R1052" s="135">
        <f t="shared" si="670"/>
        <v>0</v>
      </c>
      <c r="S1052" s="135">
        <f t="shared" si="670"/>
        <v>0</v>
      </c>
      <c r="T1052" s="135">
        <f t="shared" si="670"/>
        <v>0</v>
      </c>
      <c r="U1052" s="135">
        <f t="shared" si="670"/>
        <v>0</v>
      </c>
      <c r="V1052" s="135">
        <f t="shared" si="670"/>
        <v>0</v>
      </c>
      <c r="W1052" s="135">
        <f t="shared" si="670"/>
        <v>0</v>
      </c>
      <c r="X1052" s="135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 x14ac:dyDescent="0.2">
      <c r="A1053" s="44">
        <f t="shared" si="620"/>
        <v>1024</v>
      </c>
      <c r="B1053" s="44"/>
      <c r="C1053" s="136">
        <v>39907</v>
      </c>
      <c r="E1053" s="137" t="s">
        <v>318</v>
      </c>
      <c r="G1053" s="43"/>
      <c r="H1053" s="135"/>
      <c r="I1053" s="42">
        <f>'DepExp. Class.'!G$261</f>
        <v>871.25477811065207</v>
      </c>
      <c r="J1053" s="135">
        <f t="shared" ref="J1053:X1053" si="671">+J261+J525+J789</f>
        <v>501.20881892140955</v>
      </c>
      <c r="K1053" s="135">
        <f t="shared" si="671"/>
        <v>211.13447934549279</v>
      </c>
      <c r="L1053" s="135">
        <f t="shared" si="671"/>
        <v>7.4230645569419087</v>
      </c>
      <c r="M1053" s="135">
        <f t="shared" si="671"/>
        <v>79.84649068575132</v>
      </c>
      <c r="N1053" s="135">
        <f t="shared" si="671"/>
        <v>71.641924601056346</v>
      </c>
      <c r="O1053" s="135">
        <f t="shared" si="671"/>
        <v>0</v>
      </c>
      <c r="P1053" s="135">
        <f t="shared" si="671"/>
        <v>0</v>
      </c>
      <c r="Q1053" s="135">
        <f t="shared" si="671"/>
        <v>0</v>
      </c>
      <c r="R1053" s="135">
        <f t="shared" si="671"/>
        <v>0</v>
      </c>
      <c r="S1053" s="135">
        <f t="shared" si="671"/>
        <v>0</v>
      </c>
      <c r="T1053" s="135">
        <f t="shared" si="671"/>
        <v>0</v>
      </c>
      <c r="U1053" s="135">
        <f t="shared" si="671"/>
        <v>0</v>
      </c>
      <c r="V1053" s="135">
        <f t="shared" si="671"/>
        <v>0</v>
      </c>
      <c r="W1053" s="135">
        <f t="shared" si="671"/>
        <v>0</v>
      </c>
      <c r="X1053" s="135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 x14ac:dyDescent="0.2">
      <c r="A1054" s="44">
        <f t="shared" si="620"/>
        <v>1025</v>
      </c>
      <c r="B1054" s="44"/>
      <c r="C1054" s="136">
        <v>39908</v>
      </c>
      <c r="E1054" s="137" t="s">
        <v>319</v>
      </c>
      <c r="G1054" s="43"/>
      <c r="H1054" s="135"/>
      <c r="I1054" s="42">
        <f>'DepExp. Class.'!G$262</f>
        <v>0</v>
      </c>
      <c r="J1054" s="135">
        <f t="shared" ref="J1054:X1054" si="672">+J262+J526+J790</f>
        <v>0</v>
      </c>
      <c r="K1054" s="135">
        <f t="shared" si="672"/>
        <v>0</v>
      </c>
      <c r="L1054" s="135">
        <f t="shared" si="672"/>
        <v>0</v>
      </c>
      <c r="M1054" s="135">
        <f t="shared" si="672"/>
        <v>0</v>
      </c>
      <c r="N1054" s="135">
        <f t="shared" si="672"/>
        <v>0</v>
      </c>
      <c r="O1054" s="135">
        <f t="shared" si="672"/>
        <v>0</v>
      </c>
      <c r="P1054" s="135">
        <f t="shared" si="672"/>
        <v>0</v>
      </c>
      <c r="Q1054" s="135">
        <f t="shared" si="672"/>
        <v>0</v>
      </c>
      <c r="R1054" s="135">
        <f t="shared" si="672"/>
        <v>0</v>
      </c>
      <c r="S1054" s="135">
        <f t="shared" si="672"/>
        <v>0</v>
      </c>
      <c r="T1054" s="135">
        <f t="shared" si="672"/>
        <v>0</v>
      </c>
      <c r="U1054" s="135">
        <f t="shared" si="672"/>
        <v>0</v>
      </c>
      <c r="V1054" s="135">
        <f t="shared" si="672"/>
        <v>0</v>
      </c>
      <c r="W1054" s="135">
        <f t="shared" si="672"/>
        <v>0</v>
      </c>
      <c r="X1054" s="135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 x14ac:dyDescent="0.2">
      <c r="A1055" s="44">
        <f t="shared" si="620"/>
        <v>1026</v>
      </c>
      <c r="B1055" s="44"/>
      <c r="C1055" s="136">
        <v>39909</v>
      </c>
      <c r="E1055" s="137" t="s">
        <v>320</v>
      </c>
      <c r="G1055" s="43"/>
      <c r="H1055" s="135"/>
      <c r="I1055" s="42">
        <f>'DepExp. Class.'!G$263</f>
        <v>342525.08489807649</v>
      </c>
      <c r="J1055" s="135">
        <f t="shared" ref="J1055:X1055" si="673">+J263+J527+J791</f>
        <v>197045.22438890656</v>
      </c>
      <c r="K1055" s="135">
        <f t="shared" si="673"/>
        <v>83005.404710149407</v>
      </c>
      <c r="L1055" s="135">
        <f t="shared" si="673"/>
        <v>2918.3034417143976</v>
      </c>
      <c r="M1055" s="135">
        <f t="shared" si="673"/>
        <v>31390.847646492886</v>
      </c>
      <c r="N1055" s="135">
        <f t="shared" si="673"/>
        <v>28165.304710813154</v>
      </c>
      <c r="O1055" s="135">
        <f t="shared" si="673"/>
        <v>0</v>
      </c>
      <c r="P1055" s="135">
        <f t="shared" si="673"/>
        <v>0</v>
      </c>
      <c r="Q1055" s="135">
        <f t="shared" si="673"/>
        <v>0</v>
      </c>
      <c r="R1055" s="135">
        <f t="shared" si="673"/>
        <v>0</v>
      </c>
      <c r="S1055" s="135">
        <f t="shared" si="673"/>
        <v>0</v>
      </c>
      <c r="T1055" s="135">
        <f t="shared" si="673"/>
        <v>0</v>
      </c>
      <c r="U1055" s="135">
        <f t="shared" si="673"/>
        <v>0</v>
      </c>
      <c r="V1055" s="135">
        <f t="shared" si="673"/>
        <v>0</v>
      </c>
      <c r="W1055" s="135">
        <f t="shared" si="673"/>
        <v>0</v>
      </c>
      <c r="X1055" s="135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 x14ac:dyDescent="0.2">
      <c r="A1056" s="44">
        <f t="shared" si="620"/>
        <v>1027</v>
      </c>
      <c r="B1056" s="44"/>
      <c r="C1056" s="136">
        <v>39924</v>
      </c>
      <c r="E1056" s="137" t="s">
        <v>321</v>
      </c>
      <c r="G1056" s="43"/>
      <c r="H1056" s="135"/>
      <c r="I1056" s="42">
        <f>'DepExp. Class.'!G$264</f>
        <v>31.08156759194112</v>
      </c>
      <c r="J1056" s="135">
        <f t="shared" ref="J1056:X1056" si="674">+J264+J528+J792</f>
        <v>17.880367688502098</v>
      </c>
      <c r="K1056" s="135">
        <f t="shared" si="674"/>
        <v>7.5321143202187262</v>
      </c>
      <c r="L1056" s="135">
        <f t="shared" si="674"/>
        <v>0.2648140229041363</v>
      </c>
      <c r="M1056" s="135">
        <f t="shared" si="674"/>
        <v>2.8484826248072368</v>
      </c>
      <c r="N1056" s="135">
        <f t="shared" si="674"/>
        <v>2.5557889355089185</v>
      </c>
      <c r="O1056" s="135">
        <f t="shared" si="674"/>
        <v>0</v>
      </c>
      <c r="P1056" s="135">
        <f t="shared" si="674"/>
        <v>0</v>
      </c>
      <c r="Q1056" s="135">
        <f t="shared" si="674"/>
        <v>0</v>
      </c>
      <c r="R1056" s="135">
        <f t="shared" si="674"/>
        <v>0</v>
      </c>
      <c r="S1056" s="135">
        <f t="shared" si="674"/>
        <v>0</v>
      </c>
      <c r="T1056" s="135">
        <f t="shared" si="674"/>
        <v>0</v>
      </c>
      <c r="U1056" s="135">
        <f t="shared" si="674"/>
        <v>0</v>
      </c>
      <c r="V1056" s="135">
        <f t="shared" si="674"/>
        <v>0</v>
      </c>
      <c r="W1056" s="135">
        <f t="shared" si="674"/>
        <v>0</v>
      </c>
      <c r="X1056" s="135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 x14ac:dyDescent="0.2">
      <c r="A1057" s="44">
        <f t="shared" si="620"/>
        <v>1028</v>
      </c>
      <c r="B1057" s="44"/>
      <c r="C1057" s="146"/>
      <c r="E1057" s="137"/>
      <c r="G1057" s="43"/>
      <c r="H1057" s="135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 x14ac:dyDescent="0.2">
      <c r="A1058" s="44">
        <f t="shared" si="620"/>
        <v>1029</v>
      </c>
      <c r="B1058" s="44"/>
      <c r="C1058" s="44"/>
      <c r="D1058" s="44"/>
      <c r="E1058" s="137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 x14ac:dyDescent="0.2">
      <c r="A1059" s="44">
        <f t="shared" si="620"/>
        <v>1030</v>
      </c>
      <c r="B1059" s="44"/>
      <c r="C1059" s="44"/>
      <c r="D1059" s="44" t="s">
        <v>149</v>
      </c>
      <c r="E1059" s="44"/>
      <c r="G1059" s="43"/>
      <c r="H1059" s="135"/>
      <c r="I1059" s="42">
        <f>'DepExp. Class.'!G$267</f>
        <v>474591.07568629581</v>
      </c>
      <c r="J1059" s="135">
        <f>+J267+J531+J795</f>
        <v>273019.14261084207</v>
      </c>
      <c r="K1059" s="135">
        <f t="shared" ref="K1059:X1059" si="675">+K267+K531+K795</f>
        <v>115009.45783544087</v>
      </c>
      <c r="L1059" s="135">
        <f t="shared" si="675"/>
        <v>4043.5017189890873</v>
      </c>
      <c r="M1059" s="135">
        <f t="shared" si="675"/>
        <v>43494.087902165644</v>
      </c>
      <c r="N1059" s="135">
        <f t="shared" si="675"/>
        <v>39024.885618858156</v>
      </c>
      <c r="O1059" s="135">
        <f t="shared" si="675"/>
        <v>0</v>
      </c>
      <c r="P1059" s="135">
        <f t="shared" si="675"/>
        <v>0</v>
      </c>
      <c r="Q1059" s="135">
        <f t="shared" si="675"/>
        <v>0</v>
      </c>
      <c r="R1059" s="135">
        <f t="shared" si="675"/>
        <v>0</v>
      </c>
      <c r="S1059" s="135">
        <f t="shared" si="675"/>
        <v>0</v>
      </c>
      <c r="T1059" s="135">
        <f t="shared" si="675"/>
        <v>0</v>
      </c>
      <c r="U1059" s="135">
        <f t="shared" si="675"/>
        <v>0</v>
      </c>
      <c r="V1059" s="135">
        <f t="shared" si="675"/>
        <v>0</v>
      </c>
      <c r="W1059" s="135">
        <f t="shared" si="675"/>
        <v>0</v>
      </c>
      <c r="X1059" s="135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 x14ac:dyDescent="0.2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 x14ac:dyDescent="0.2">
      <c r="A1061" s="44">
        <f>A1060+1</f>
        <v>1032</v>
      </c>
      <c r="B1061" s="44"/>
      <c r="C1061" s="44"/>
      <c r="D1061" s="44" t="s">
        <v>138</v>
      </c>
      <c r="E1061" s="44"/>
      <c r="G1061" s="43"/>
      <c r="H1061" s="135"/>
      <c r="I1061" s="42">
        <f>'DepExp. Class.'!G$269</f>
        <v>22541773.891691472</v>
      </c>
      <c r="J1061" s="135">
        <f>+J269+J533+J797</f>
        <v>13495034.996135945</v>
      </c>
      <c r="K1061" s="135">
        <f t="shared" ref="K1061:X1061" si="676">+K269+K533+K797</f>
        <v>5556087.6763392398</v>
      </c>
      <c r="L1061" s="135">
        <f t="shared" si="676"/>
        <v>163535.47837343777</v>
      </c>
      <c r="M1061" s="135">
        <f t="shared" si="676"/>
        <v>1761592.1965896536</v>
      </c>
      <c r="N1061" s="135">
        <f t="shared" si="676"/>
        <v>1565523.5442532033</v>
      </c>
      <c r="O1061" s="135">
        <f t="shared" si="676"/>
        <v>0</v>
      </c>
      <c r="P1061" s="135">
        <f t="shared" si="676"/>
        <v>0</v>
      </c>
      <c r="Q1061" s="135">
        <f t="shared" si="676"/>
        <v>0</v>
      </c>
      <c r="R1061" s="135">
        <f t="shared" si="676"/>
        <v>0</v>
      </c>
      <c r="S1061" s="135">
        <f t="shared" si="676"/>
        <v>0</v>
      </c>
      <c r="T1061" s="135">
        <f t="shared" si="676"/>
        <v>0</v>
      </c>
      <c r="U1061" s="135">
        <f t="shared" si="676"/>
        <v>0</v>
      </c>
      <c r="V1061" s="135">
        <f t="shared" si="676"/>
        <v>0</v>
      </c>
      <c r="W1061" s="135">
        <f t="shared" si="676"/>
        <v>0</v>
      </c>
      <c r="X1061" s="135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 x14ac:dyDescent="0.2">
      <c r="I1064" s="130">
        <f>COUNTIFS(I6:I1061,"&gt;0",G6:G1061,"&lt;99")</f>
        <v>189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343"/>
  <sheetViews>
    <sheetView defaultGridColor="0" view="pageBreakPreview" colorId="22" zoomScale="60" zoomScaleNormal="57" workbookViewId="0">
      <pane ySplit="5" topLeftCell="A83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4.77734375" style="129" customWidth="1"/>
    <col min="2" max="4" width="1.77734375" style="129" customWidth="1"/>
    <col min="5" max="5" width="41.21875" style="129" bestFit="1" customWidth="1"/>
    <col min="6" max="6" width="11.6640625" style="144" customWidth="1"/>
    <col min="7" max="7" width="33.21875" style="129" bestFit="1" customWidth="1"/>
    <col min="8" max="8" width="21.44140625" style="129" bestFit="1" customWidth="1"/>
    <col min="9" max="22" width="14.77734375" style="129" customWidth="1"/>
    <col min="23" max="40" width="12.77734375" style="129" customWidth="1"/>
    <col min="41" max="16384" width="11.44140625" style="129"/>
  </cols>
  <sheetData>
    <row r="1" spans="1:60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128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 x14ac:dyDescent="0.2">
      <c r="A2" s="44" t="str">
        <f>Summary!A2</f>
        <v>Class Cost of Service - Demand Only Study</v>
      </c>
      <c r="B2" s="44"/>
      <c r="C2" s="44"/>
      <c r="D2" s="44"/>
      <c r="E2" s="44"/>
      <c r="F2" s="12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128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 x14ac:dyDescent="0.2">
      <c r="A4" s="44"/>
      <c r="B4" s="44"/>
      <c r="C4" s="44"/>
      <c r="D4" s="44"/>
      <c r="E4" s="44"/>
      <c r="F4" s="128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 x14ac:dyDescent="0.2">
      <c r="A5" s="44" t="s">
        <v>47</v>
      </c>
      <c r="B5" s="44"/>
      <c r="C5" s="44"/>
      <c r="D5" s="44"/>
      <c r="E5" s="44"/>
      <c r="F5" s="128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 x14ac:dyDescent="0.2">
      <c r="A6" s="44"/>
      <c r="B6" s="44"/>
      <c r="C6" s="44"/>
      <c r="D6" s="44"/>
      <c r="E6" s="42"/>
      <c r="F6" s="12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 x14ac:dyDescent="0.2">
      <c r="A7" s="44"/>
      <c r="B7" s="44"/>
      <c r="C7" s="44"/>
      <c r="D7" s="44"/>
      <c r="E7" s="131" t="s">
        <v>20</v>
      </c>
      <c r="F7" s="12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 x14ac:dyDescent="0.2">
      <c r="A8" s="44"/>
      <c r="B8" s="44"/>
      <c r="C8" s="44"/>
      <c r="D8" s="44"/>
      <c r="E8" s="42"/>
      <c r="F8" s="128"/>
      <c r="G8" s="42"/>
      <c r="H8" s="44"/>
      <c r="I8" s="42"/>
      <c r="J8" s="131"/>
      <c r="K8" s="131"/>
      <c r="L8" s="131"/>
      <c r="M8" s="45"/>
      <c r="N8" s="45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 x14ac:dyDescent="0.2">
      <c r="A9" s="131" t="s">
        <v>290</v>
      </c>
      <c r="B9" s="44"/>
      <c r="C9" s="44"/>
      <c r="D9" s="44"/>
      <c r="E9" s="42"/>
      <c r="F9" s="130" t="s">
        <v>38</v>
      </c>
      <c r="G9" s="148" t="s">
        <v>38</v>
      </c>
      <c r="H9" s="45" t="s">
        <v>1</v>
      </c>
      <c r="I9" s="3" t="s">
        <v>56</v>
      </c>
      <c r="J9" s="3" t="s">
        <v>545</v>
      </c>
      <c r="K9" s="3" t="s">
        <v>545</v>
      </c>
      <c r="L9" s="68" t="s">
        <v>546</v>
      </c>
      <c r="M9" s="68" t="s">
        <v>546</v>
      </c>
      <c r="N9" s="45"/>
      <c r="O9" s="45"/>
      <c r="P9" s="45"/>
      <c r="Q9" s="45"/>
      <c r="R9" s="45"/>
      <c r="S9" s="131"/>
      <c r="T9" s="131"/>
      <c r="U9" s="131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 x14ac:dyDescent="0.2">
      <c r="A10" s="132" t="s">
        <v>289</v>
      </c>
      <c r="B10" s="44"/>
      <c r="C10" s="44"/>
      <c r="D10" s="44"/>
      <c r="E10" s="42"/>
      <c r="F10" s="130" t="s">
        <v>39</v>
      </c>
      <c r="G10" s="148" t="s">
        <v>21</v>
      </c>
      <c r="H10" s="45" t="s">
        <v>2</v>
      </c>
      <c r="I10" s="3" t="s">
        <v>467</v>
      </c>
      <c r="J10" s="68" t="s">
        <v>547</v>
      </c>
      <c r="K10" s="68" t="s">
        <v>548</v>
      </c>
      <c r="L10" s="68" t="s">
        <v>547</v>
      </c>
      <c r="M10" s="68" t="s">
        <v>548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 x14ac:dyDescent="0.2">
      <c r="A11" s="44">
        <v>1</v>
      </c>
      <c r="B11" s="44"/>
      <c r="C11" s="44" t="s">
        <v>117</v>
      </c>
      <c r="D11" s="44"/>
      <c r="F11" s="43"/>
      <c r="G11" s="135"/>
      <c r="H11" s="42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 x14ac:dyDescent="0.2">
      <c r="A12" s="44">
        <f t="shared" ref="A12:A59" si="0">A11+1</f>
        <v>2</v>
      </c>
      <c r="B12" s="44"/>
      <c r="C12" s="44"/>
      <c r="D12" s="44"/>
      <c r="F12" s="128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 x14ac:dyDescent="0.2">
      <c r="A13" s="44">
        <f t="shared" si="0"/>
        <v>3</v>
      </c>
      <c r="B13" s="44"/>
      <c r="C13" s="44"/>
      <c r="D13" s="44" t="s">
        <v>221</v>
      </c>
      <c r="F13" s="43"/>
      <c r="G13" s="135"/>
      <c r="H13" s="42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 x14ac:dyDescent="0.2">
      <c r="A14" s="44">
        <f t="shared" si="0"/>
        <v>4</v>
      </c>
      <c r="B14" s="44"/>
      <c r="C14" s="44"/>
      <c r="E14" s="44" t="s">
        <v>429</v>
      </c>
      <c r="F14" s="43">
        <v>7.2</v>
      </c>
      <c r="G14" s="135" t="str">
        <f>VLOOKUP($F14,alloc,3)</f>
        <v>Allocated O&amp;M Expenses - Cust</v>
      </c>
      <c r="H14" s="42">
        <f>'Taxes Class.'!I$15</f>
        <v>91523.482116887928</v>
      </c>
      <c r="I14" s="135">
        <f>$H14*VLOOKUP($F14,alloc,6)</f>
        <v>72068.384203106762</v>
      </c>
      <c r="J14" s="135">
        <f>$H14*VLOOKUP($F14,alloc,7)</f>
        <v>18773.22503807722</v>
      </c>
      <c r="K14" s="135">
        <f>$H14*VLOOKUP($F14,alloc,8)</f>
        <v>62.304628458667906</v>
      </c>
      <c r="L14" s="135">
        <f>$H14*VLOOKUP($F14,alloc,9)</f>
        <v>395.59740994518489</v>
      </c>
      <c r="M14" s="135">
        <f>$H14*VLOOKUP($F14,alloc,10)</f>
        <v>223.97083730010195</v>
      </c>
      <c r="N14" s="135">
        <f>$H14*VLOOKUP($F14,alloc,11)</f>
        <v>0</v>
      </c>
      <c r="O14" s="135">
        <f>$H14*VLOOKUP($F14,alloc,12)</f>
        <v>0</v>
      </c>
      <c r="P14" s="135">
        <f>$H14*VLOOKUP($F14,alloc,13)</f>
        <v>0</v>
      </c>
      <c r="Q14" s="135">
        <f>$H14*VLOOKUP($F14,alloc,14)</f>
        <v>0</v>
      </c>
      <c r="R14" s="135">
        <f>$H14*VLOOKUP($F14,alloc,15)</f>
        <v>0</v>
      </c>
      <c r="S14" s="135">
        <f>$H14*VLOOKUP($F14,alloc,16)</f>
        <v>0</v>
      </c>
      <c r="T14" s="135">
        <f>$H14*VLOOKUP($F14,alloc,17)</f>
        <v>0</v>
      </c>
      <c r="U14" s="135">
        <f>$H14*VLOOKUP($F14,alloc,18)</f>
        <v>0</v>
      </c>
      <c r="V14" s="135">
        <f>$H14*VLOOKUP($F14,alloc,19)</f>
        <v>0</v>
      </c>
      <c r="W14" s="135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 x14ac:dyDescent="0.2">
      <c r="A15" s="44">
        <f t="shared" si="0"/>
        <v>5</v>
      </c>
      <c r="B15" s="44"/>
      <c r="C15" s="44"/>
      <c r="E15" s="44" t="s">
        <v>430</v>
      </c>
      <c r="F15" s="43">
        <v>6.2</v>
      </c>
      <c r="G15" s="135" t="str">
        <f>VLOOKUP($F15,alloc,3)</f>
        <v>P, S, T &amp; D Plant - Customer</v>
      </c>
      <c r="H15" s="42">
        <f>'Taxes Class.'!I$16</f>
        <v>2329331.9941281416</v>
      </c>
      <c r="I15" s="135">
        <f>$H15*VLOOKUP($F15,alloc,6)</f>
        <v>1797893.7322572342</v>
      </c>
      <c r="J15" s="135">
        <f>$H15*VLOOKUP($F15,alloc,7)</f>
        <v>506459.73109339928</v>
      </c>
      <c r="K15" s="135">
        <f>$H15*VLOOKUP($F15,alloc,8)</f>
        <v>1213.6241925067784</v>
      </c>
      <c r="L15" s="135">
        <f>$H15*VLOOKUP($F15,alloc,9)</f>
        <v>15175.931878541607</v>
      </c>
      <c r="M15" s="135">
        <f>$H15*VLOOKUP($F15,alloc,10)</f>
        <v>8588.9747064601652</v>
      </c>
      <c r="N15" s="135">
        <f>$H15*VLOOKUP($F15,alloc,11)</f>
        <v>0</v>
      </c>
      <c r="O15" s="135">
        <f>$H15*VLOOKUP($F15,alloc,12)</f>
        <v>0</v>
      </c>
      <c r="P15" s="135">
        <f>$H15*VLOOKUP($F15,alloc,13)</f>
        <v>0</v>
      </c>
      <c r="Q15" s="135">
        <f>$H15*VLOOKUP($F15,alloc,14)</f>
        <v>0</v>
      </c>
      <c r="R15" s="135">
        <f>$H15*VLOOKUP($F15,alloc,15)</f>
        <v>0</v>
      </c>
      <c r="S15" s="135">
        <f>$H15*VLOOKUP($F15,alloc,16)</f>
        <v>0</v>
      </c>
      <c r="T15" s="135">
        <f>$H15*VLOOKUP($F15,alloc,17)</f>
        <v>0</v>
      </c>
      <c r="U15" s="135">
        <f>$H15*VLOOKUP($F15,alloc,18)</f>
        <v>0</v>
      </c>
      <c r="V15" s="135">
        <f>$H15*VLOOKUP($F15,alloc,19)</f>
        <v>0</v>
      </c>
      <c r="W15" s="135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 x14ac:dyDescent="0.2">
      <c r="A16" s="44">
        <f t="shared" si="0"/>
        <v>6</v>
      </c>
      <c r="B16" s="44"/>
      <c r="C16" s="44"/>
      <c r="E16" s="44" t="s">
        <v>431</v>
      </c>
      <c r="F16" s="43">
        <v>7.2</v>
      </c>
      <c r="G16" s="135" t="str">
        <f>VLOOKUP($F16,alloc,3)</f>
        <v>Allocated O&amp;M Expenses - Cust</v>
      </c>
      <c r="H16" s="42">
        <f>'Taxes Class.'!I$17</f>
        <v>13519.563210755634</v>
      </c>
      <c r="I16" s="135">
        <f>$H16*VLOOKUP($F16,alloc,6)</f>
        <v>10645.716849874319</v>
      </c>
      <c r="J16" s="135">
        <f>$H16*VLOOKUP($F16,alloc,7)</f>
        <v>2773.1222272321411</v>
      </c>
      <c r="K16" s="135">
        <f>$H16*VLOOKUP($F16,alloc,8)</f>
        <v>9.2034453157478584</v>
      </c>
      <c r="L16" s="135">
        <f>$H16*VLOOKUP($F16,alloc,9)</f>
        <v>58.436415071430794</v>
      </c>
      <c r="M16" s="135">
        <f>$H16*VLOOKUP($F16,alloc,10)</f>
        <v>33.084273261996756</v>
      </c>
      <c r="N16" s="135">
        <f>$H16*VLOOKUP($F16,alloc,11)</f>
        <v>0</v>
      </c>
      <c r="O16" s="135">
        <f>$H16*VLOOKUP($F16,alloc,12)</f>
        <v>0</v>
      </c>
      <c r="P16" s="135">
        <f>$H16*VLOOKUP($F16,alloc,13)</f>
        <v>0</v>
      </c>
      <c r="Q16" s="135">
        <f>$H16*VLOOKUP($F16,alloc,14)</f>
        <v>0</v>
      </c>
      <c r="R16" s="135">
        <f>$H16*VLOOKUP($F16,alloc,15)</f>
        <v>0</v>
      </c>
      <c r="S16" s="135">
        <f>$H16*VLOOKUP($F16,alloc,16)</f>
        <v>0</v>
      </c>
      <c r="T16" s="135">
        <f>$H16*VLOOKUP($F16,alloc,17)</f>
        <v>0</v>
      </c>
      <c r="U16" s="135">
        <f>$H16*VLOOKUP($F16,alloc,18)</f>
        <v>0</v>
      </c>
      <c r="V16" s="135">
        <f>$H16*VLOOKUP($F16,alloc,19)</f>
        <v>0</v>
      </c>
      <c r="W16" s="135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 x14ac:dyDescent="0.2">
      <c r="A17" s="44">
        <f t="shared" si="0"/>
        <v>7</v>
      </c>
      <c r="B17" s="44"/>
      <c r="C17" s="44"/>
      <c r="E17" s="44" t="s">
        <v>432</v>
      </c>
      <c r="F17" s="43">
        <v>7.2</v>
      </c>
      <c r="G17" s="135" t="str">
        <f>VLOOKUP($F17,alloc,3)</f>
        <v>Allocated O&amp;M Expenses - Cust</v>
      </c>
      <c r="H17" s="42">
        <f>'Taxes Class.'!I$18</f>
        <v>9774.9119057331391</v>
      </c>
      <c r="I17" s="135">
        <f>$H17*VLOOKUP($F17,alloc,6)</f>
        <v>7697.0640810432078</v>
      </c>
      <c r="J17" s="135">
        <f>$H17*VLOOKUP($F17,alloc,7)</f>
        <v>2005.0222815970394</v>
      </c>
      <c r="K17" s="135">
        <f>$H17*VLOOKUP($F17,alloc,8)</f>
        <v>6.6542732030792759</v>
      </c>
      <c r="L17" s="135">
        <f>$H17*VLOOKUP($F17,alloc,9)</f>
        <v>42.250685211165653</v>
      </c>
      <c r="M17" s="135">
        <f>$H17*VLOOKUP($F17,alloc,10)</f>
        <v>23.920584678648467</v>
      </c>
      <c r="N17" s="135">
        <f>$H17*VLOOKUP($F17,alloc,11)</f>
        <v>0</v>
      </c>
      <c r="O17" s="135">
        <f>$H17*VLOOKUP($F17,alloc,12)</f>
        <v>0</v>
      </c>
      <c r="P17" s="135">
        <f>$H17*VLOOKUP($F17,alloc,13)</f>
        <v>0</v>
      </c>
      <c r="Q17" s="135">
        <f>$H17*VLOOKUP($F17,alloc,14)</f>
        <v>0</v>
      </c>
      <c r="R17" s="135">
        <f>$H17*VLOOKUP($F17,alloc,15)</f>
        <v>0</v>
      </c>
      <c r="S17" s="135">
        <f>$H17*VLOOKUP($F17,alloc,16)</f>
        <v>0</v>
      </c>
      <c r="T17" s="135">
        <f>$H17*VLOOKUP($F17,alloc,17)</f>
        <v>0</v>
      </c>
      <c r="U17" s="135">
        <f>$H17*VLOOKUP($F17,alloc,18)</f>
        <v>0</v>
      </c>
      <c r="V17" s="135">
        <f>$H17*VLOOKUP($F17,alloc,19)</f>
        <v>0</v>
      </c>
      <c r="W17" s="135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 x14ac:dyDescent="0.2">
      <c r="A18" s="44">
        <f t="shared" si="0"/>
        <v>8</v>
      </c>
      <c r="B18" s="44"/>
      <c r="C18" s="44"/>
      <c r="D18" s="129" t="s">
        <v>222</v>
      </c>
      <c r="E18" s="44"/>
      <c r="F18" s="128"/>
      <c r="G18" s="42"/>
      <c r="H18" s="42">
        <f>'Taxes Class.'!I$19</f>
        <v>2444149.9513615179</v>
      </c>
      <c r="I18" s="42">
        <f>+SUM(I14:I17)</f>
        <v>1888304.8973912585</v>
      </c>
      <c r="J18" s="42">
        <f t="shared" ref="J18:W18" si="1">+SUM(J14:J17)</f>
        <v>530011.10064030567</v>
      </c>
      <c r="K18" s="42">
        <f t="shared" si="1"/>
        <v>1291.7865394842734</v>
      </c>
      <c r="L18" s="42">
        <f t="shared" si="1"/>
        <v>15672.216388769388</v>
      </c>
      <c r="M18" s="42">
        <f t="shared" si="1"/>
        <v>8869.9504017009112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 x14ac:dyDescent="0.2">
      <c r="A19" s="44">
        <f t="shared" si="0"/>
        <v>9</v>
      </c>
      <c r="B19" s="44"/>
      <c r="C19" s="44"/>
      <c r="E19" s="44"/>
      <c r="F19" s="128"/>
      <c r="G19" s="135"/>
      <c r="H19" s="42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 x14ac:dyDescent="0.2">
      <c r="A20" s="44">
        <f t="shared" si="0"/>
        <v>10</v>
      </c>
      <c r="B20" s="44"/>
      <c r="C20" s="44"/>
      <c r="D20" s="44" t="s">
        <v>220</v>
      </c>
      <c r="F20" s="128"/>
      <c r="G20" s="135"/>
      <c r="H20" s="42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 x14ac:dyDescent="0.2">
      <c r="A21" s="44">
        <f t="shared" si="0"/>
        <v>11</v>
      </c>
      <c r="B21" s="44"/>
      <c r="C21" s="44"/>
      <c r="E21" s="44" t="s">
        <v>226</v>
      </c>
      <c r="F21" s="43">
        <v>99</v>
      </c>
      <c r="G21" s="135" t="str">
        <f>VLOOKUP($F21,alloc,3)</f>
        <v>-</v>
      </c>
      <c r="H21" s="42">
        <f>'Taxes Class.'!I$22</f>
        <v>0</v>
      </c>
      <c r="I21" s="135">
        <f>$H21*VLOOKUP($F21,alloc,6)</f>
        <v>0</v>
      </c>
      <c r="J21" s="135">
        <f>$H21*VLOOKUP($F21,alloc,7)</f>
        <v>0</v>
      </c>
      <c r="K21" s="135">
        <f>$H21*VLOOKUP($F21,alloc,8)</f>
        <v>0</v>
      </c>
      <c r="L21" s="135">
        <f>$H21*VLOOKUP($F21,alloc,9)</f>
        <v>0</v>
      </c>
      <c r="M21" s="135">
        <f>$H21*VLOOKUP($F21,alloc,10)</f>
        <v>0</v>
      </c>
      <c r="N21" s="135">
        <f>$H21*VLOOKUP($F21,alloc,11)</f>
        <v>0</v>
      </c>
      <c r="O21" s="135">
        <f>$H21*VLOOKUP($F21,alloc,12)</f>
        <v>0</v>
      </c>
      <c r="P21" s="135">
        <f>$H21*VLOOKUP($F21,alloc,13)</f>
        <v>0</v>
      </c>
      <c r="Q21" s="135">
        <f>$H21*VLOOKUP($F21,alloc,14)</f>
        <v>0</v>
      </c>
      <c r="R21" s="135">
        <f>$H21*VLOOKUP($F21,alloc,15)</f>
        <v>0</v>
      </c>
      <c r="S21" s="135">
        <f>$H21*VLOOKUP($F21,alloc,16)</f>
        <v>0</v>
      </c>
      <c r="T21" s="135">
        <f>$H21*VLOOKUP($F21,alloc,17)</f>
        <v>0</v>
      </c>
      <c r="U21" s="135">
        <f>$H21*VLOOKUP($F21,alloc,18)</f>
        <v>0</v>
      </c>
      <c r="V21" s="135">
        <f>$H21*VLOOKUP($F21,alloc,19)</f>
        <v>0</v>
      </c>
      <c r="W21" s="135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 x14ac:dyDescent="0.2">
      <c r="A22" s="44">
        <f t="shared" si="0"/>
        <v>12</v>
      </c>
      <c r="B22" s="44"/>
      <c r="C22" s="44"/>
      <c r="E22" s="44" t="s">
        <v>225</v>
      </c>
      <c r="F22" s="43">
        <v>99</v>
      </c>
      <c r="G22" s="135" t="str">
        <f>VLOOKUP($F22,alloc,3)</f>
        <v>-</v>
      </c>
      <c r="H22" s="42">
        <f>'Taxes Class.'!I$23</f>
        <v>0</v>
      </c>
      <c r="I22" s="135">
        <f>$H22*VLOOKUP($F22,alloc,6)</f>
        <v>0</v>
      </c>
      <c r="J22" s="135">
        <f>$H22*VLOOKUP($F22,alloc,7)</f>
        <v>0</v>
      </c>
      <c r="K22" s="135">
        <f>$H22*VLOOKUP($F22,alloc,8)</f>
        <v>0</v>
      </c>
      <c r="L22" s="135">
        <f>$H22*VLOOKUP($F22,alloc,9)</f>
        <v>0</v>
      </c>
      <c r="M22" s="135">
        <f>$H22*VLOOKUP($F22,alloc,10)</f>
        <v>0</v>
      </c>
      <c r="N22" s="135">
        <f>$H22*VLOOKUP($F22,alloc,11)</f>
        <v>0</v>
      </c>
      <c r="O22" s="135">
        <f>$H22*VLOOKUP($F22,alloc,12)</f>
        <v>0</v>
      </c>
      <c r="P22" s="135">
        <f>$H22*VLOOKUP($F22,alloc,13)</f>
        <v>0</v>
      </c>
      <c r="Q22" s="135">
        <f>$H22*VLOOKUP($F22,alloc,14)</f>
        <v>0</v>
      </c>
      <c r="R22" s="135">
        <f>$H22*VLOOKUP($F22,alloc,15)</f>
        <v>0</v>
      </c>
      <c r="S22" s="135">
        <f>$H22*VLOOKUP($F22,alloc,16)</f>
        <v>0</v>
      </c>
      <c r="T22" s="135">
        <f>$H22*VLOOKUP($F22,alloc,17)</f>
        <v>0</v>
      </c>
      <c r="U22" s="135">
        <f>$H22*VLOOKUP($F22,alloc,18)</f>
        <v>0</v>
      </c>
      <c r="V22" s="135">
        <f>$H22*VLOOKUP($F22,alloc,19)</f>
        <v>0</v>
      </c>
      <c r="W22" s="135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 x14ac:dyDescent="0.2">
      <c r="A23" s="44">
        <f t="shared" si="0"/>
        <v>13</v>
      </c>
      <c r="B23" s="44"/>
      <c r="C23" s="44"/>
      <c r="E23" s="140" t="s">
        <v>433</v>
      </c>
      <c r="F23" s="43">
        <v>99</v>
      </c>
      <c r="G23" s="135" t="str">
        <f>VLOOKUP($F23,alloc,3)</f>
        <v>-</v>
      </c>
      <c r="H23" s="42">
        <f>'Taxes Class.'!I$24</f>
        <v>0</v>
      </c>
      <c r="I23" s="135">
        <f>$H23*VLOOKUP($F23,alloc,6)</f>
        <v>0</v>
      </c>
      <c r="J23" s="135">
        <f>$H23*VLOOKUP($F23,alloc,7)</f>
        <v>0</v>
      </c>
      <c r="K23" s="135">
        <f>$H23*VLOOKUP($F23,alloc,8)</f>
        <v>0</v>
      </c>
      <c r="L23" s="135">
        <f>$H23*VLOOKUP($F23,alloc,9)</f>
        <v>0</v>
      </c>
      <c r="M23" s="135">
        <f>$H23*VLOOKUP($F23,alloc,10)</f>
        <v>0</v>
      </c>
      <c r="N23" s="135">
        <f>$H23*VLOOKUP($F23,alloc,11)</f>
        <v>0</v>
      </c>
      <c r="O23" s="135">
        <f>$H23*VLOOKUP($F23,alloc,12)</f>
        <v>0</v>
      </c>
      <c r="P23" s="135">
        <f>$H23*VLOOKUP($F23,alloc,13)</f>
        <v>0</v>
      </c>
      <c r="Q23" s="135">
        <f>$H23*VLOOKUP($F23,alloc,14)</f>
        <v>0</v>
      </c>
      <c r="R23" s="135">
        <f>$H23*VLOOKUP($F23,alloc,15)</f>
        <v>0</v>
      </c>
      <c r="S23" s="135">
        <f>$H23*VLOOKUP($F23,alloc,16)</f>
        <v>0</v>
      </c>
      <c r="T23" s="135">
        <f>$H23*VLOOKUP($F23,alloc,17)</f>
        <v>0</v>
      </c>
      <c r="U23" s="135">
        <f>$H23*VLOOKUP($F23,alloc,18)</f>
        <v>0</v>
      </c>
      <c r="V23" s="135">
        <f>$H23*VLOOKUP($F23,alloc,19)</f>
        <v>0</v>
      </c>
      <c r="W23" s="135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 x14ac:dyDescent="0.2">
      <c r="A24" s="44">
        <f t="shared" si="0"/>
        <v>14</v>
      </c>
      <c r="B24" s="44"/>
      <c r="C24" s="44"/>
      <c r="D24" s="129" t="s">
        <v>224</v>
      </c>
      <c r="E24" s="44"/>
      <c r="F24" s="128"/>
      <c r="G24" s="135"/>
      <c r="H24" s="42">
        <f>'Taxes Class.'!I$25</f>
        <v>0</v>
      </c>
      <c r="I24" s="135">
        <f>SUM(I21:I23)</f>
        <v>0</v>
      </c>
      <c r="J24" s="135">
        <f t="shared" ref="J24:W24" si="3">SUM(J21:J23)</f>
        <v>0</v>
      </c>
      <c r="K24" s="135">
        <f t="shared" si="3"/>
        <v>0</v>
      </c>
      <c r="L24" s="135">
        <f t="shared" si="3"/>
        <v>0</v>
      </c>
      <c r="M24" s="135">
        <f t="shared" si="3"/>
        <v>0</v>
      </c>
      <c r="N24" s="135">
        <f t="shared" si="3"/>
        <v>0</v>
      </c>
      <c r="O24" s="135">
        <f t="shared" si="3"/>
        <v>0</v>
      </c>
      <c r="P24" s="135">
        <f t="shared" si="3"/>
        <v>0</v>
      </c>
      <c r="Q24" s="135">
        <f t="shared" si="3"/>
        <v>0</v>
      </c>
      <c r="R24" s="135">
        <f t="shared" si="3"/>
        <v>0</v>
      </c>
      <c r="S24" s="135">
        <f t="shared" si="3"/>
        <v>0</v>
      </c>
      <c r="T24" s="135">
        <f t="shared" si="3"/>
        <v>0</v>
      </c>
      <c r="U24" s="135">
        <f t="shared" si="3"/>
        <v>0</v>
      </c>
      <c r="V24" s="135">
        <f t="shared" si="3"/>
        <v>0</v>
      </c>
      <c r="W24" s="135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 x14ac:dyDescent="0.2">
      <c r="A25" s="44">
        <f t="shared" si="0"/>
        <v>15</v>
      </c>
      <c r="B25" s="44"/>
      <c r="C25" s="44"/>
      <c r="E25" s="44"/>
      <c r="F25" s="128"/>
      <c r="G25" s="135"/>
      <c r="H25" s="42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 x14ac:dyDescent="0.2">
      <c r="A26" s="44">
        <f t="shared" si="0"/>
        <v>16</v>
      </c>
      <c r="B26" s="44"/>
      <c r="C26" s="44" t="s">
        <v>223</v>
      </c>
      <c r="D26" s="44"/>
      <c r="F26" s="128"/>
      <c r="G26" s="135"/>
      <c r="H26" s="42">
        <f>'Taxes Class.'!I$27</f>
        <v>2444149.9513615179</v>
      </c>
      <c r="I26" s="135">
        <f>I18+I24</f>
        <v>1888304.8973912585</v>
      </c>
      <c r="J26" s="135">
        <f t="shared" ref="J26:W26" si="4">J18+J24</f>
        <v>530011.10064030567</v>
      </c>
      <c r="K26" s="135">
        <f t="shared" si="4"/>
        <v>1291.7865394842734</v>
      </c>
      <c r="L26" s="135">
        <f t="shared" si="4"/>
        <v>15672.216388769388</v>
      </c>
      <c r="M26" s="135">
        <f t="shared" si="4"/>
        <v>8869.9504017009112</v>
      </c>
      <c r="N26" s="135">
        <f t="shared" si="4"/>
        <v>0</v>
      </c>
      <c r="O26" s="135">
        <f t="shared" si="4"/>
        <v>0</v>
      </c>
      <c r="P26" s="135">
        <f t="shared" si="4"/>
        <v>0</v>
      </c>
      <c r="Q26" s="135">
        <f t="shared" si="4"/>
        <v>0</v>
      </c>
      <c r="R26" s="135">
        <f t="shared" si="4"/>
        <v>0</v>
      </c>
      <c r="S26" s="135">
        <f t="shared" si="4"/>
        <v>0</v>
      </c>
      <c r="T26" s="135">
        <f t="shared" si="4"/>
        <v>0</v>
      </c>
      <c r="U26" s="135">
        <f t="shared" si="4"/>
        <v>0</v>
      </c>
      <c r="V26" s="135">
        <f t="shared" si="4"/>
        <v>0</v>
      </c>
      <c r="W26" s="135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 x14ac:dyDescent="0.2">
      <c r="A27" s="44">
        <f t="shared" si="0"/>
        <v>17</v>
      </c>
      <c r="B27" s="44"/>
      <c r="C27" s="44"/>
      <c r="D27" s="44"/>
      <c r="E27" s="44"/>
      <c r="F27" s="128"/>
      <c r="G27" s="135"/>
      <c r="H27" s="42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 x14ac:dyDescent="0.2">
      <c r="A28" s="44">
        <f>A27+1</f>
        <v>18</v>
      </c>
      <c r="B28" s="44"/>
      <c r="C28" s="44"/>
      <c r="D28" s="44"/>
      <c r="E28" s="44"/>
      <c r="F28" s="128"/>
      <c r="G28" s="135"/>
      <c r="H28" s="42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 x14ac:dyDescent="0.2">
      <c r="A29" s="44">
        <f t="shared" si="0"/>
        <v>19</v>
      </c>
      <c r="B29" s="44"/>
      <c r="C29" s="44" t="s">
        <v>434</v>
      </c>
      <c r="F29" s="43">
        <v>19.2</v>
      </c>
      <c r="G29" s="135" t="str">
        <f>VLOOKUP($F29,alloc,3)</f>
        <v>Rate Base - Cust</v>
      </c>
      <c r="H29" s="42">
        <f>'Taxes Class.'!I$30</f>
        <v>3452155.905081735</v>
      </c>
      <c r="I29" s="135">
        <f>$H29*VLOOKUP($F29,alloc,6)</f>
        <v>2753770.4440552671</v>
      </c>
      <c r="J29" s="135">
        <f>$H29*VLOOKUP($F29,alloc,7)</f>
        <v>668014.65707841364</v>
      </c>
      <c r="K29" s="135">
        <f>$H29*VLOOKUP($F29,alloc,8)</f>
        <v>1457.6808978533732</v>
      </c>
      <c r="L29" s="135">
        <f>$H29*VLOOKUP($F29,alloc,9)</f>
        <v>18463.540592425546</v>
      </c>
      <c r="M29" s="135">
        <f>$H29*VLOOKUP($F29,alloc,10)</f>
        <v>10449.582457775818</v>
      </c>
      <c r="N29" s="135">
        <f>$H29*VLOOKUP($F29,alloc,11)</f>
        <v>0</v>
      </c>
      <c r="O29" s="135">
        <f>$H29*VLOOKUP($F29,alloc,12)</f>
        <v>0</v>
      </c>
      <c r="P29" s="135">
        <f>$H29*VLOOKUP($F29,alloc,13)</f>
        <v>0</v>
      </c>
      <c r="Q29" s="135">
        <f>$H29*VLOOKUP($F29,alloc,14)</f>
        <v>0</v>
      </c>
      <c r="R29" s="135">
        <f>$H29*VLOOKUP($F29,alloc,15)</f>
        <v>0</v>
      </c>
      <c r="S29" s="135">
        <f>$H29*VLOOKUP($F29,alloc,16)</f>
        <v>0</v>
      </c>
      <c r="T29" s="135">
        <f>$H29*VLOOKUP($F29,alloc,17)</f>
        <v>0</v>
      </c>
      <c r="U29" s="135">
        <f>$H29*VLOOKUP($F29,alloc,18)</f>
        <v>0</v>
      </c>
      <c r="V29" s="135">
        <f>$H29*VLOOKUP($F29,alloc,19)</f>
        <v>0</v>
      </c>
      <c r="W29" s="135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 x14ac:dyDescent="0.2">
      <c r="A30" s="44">
        <f>A29+1</f>
        <v>20</v>
      </c>
      <c r="B30" s="44"/>
      <c r="C30" s="44"/>
      <c r="D30" s="44"/>
      <c r="E30" s="44"/>
      <c r="F30" s="128"/>
      <c r="G30" s="135"/>
      <c r="H30" s="42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 x14ac:dyDescent="0.2">
      <c r="A31" s="44">
        <f t="shared" si="0"/>
        <v>21</v>
      </c>
      <c r="B31" s="44"/>
      <c r="C31" s="44" t="s">
        <v>582</v>
      </c>
      <c r="F31" s="43">
        <v>20.2</v>
      </c>
      <c r="G31" s="135" t="str">
        <f>VLOOKUP($F31,alloc,3)</f>
        <v>Cost of Service - Cust</v>
      </c>
      <c r="H31" s="42">
        <f>'Taxes Class.'!I$32</f>
        <v>-333566.77827810211</v>
      </c>
      <c r="I31" s="135">
        <f>$H31*VLOOKUP($F31,alloc,6)</f>
        <v>-260837.37850562058</v>
      </c>
      <c r="J31" s="135">
        <f>$H31*VLOOKUP($F31,alloc,7)</f>
        <v>-69475.438257231581</v>
      </c>
      <c r="K31" s="135">
        <f>$H31*VLOOKUP($F31,alloc,8)</f>
        <v>-191.85446153775231</v>
      </c>
      <c r="L31" s="135">
        <f>$H31*VLOOKUP($F31,alloc,9)</f>
        <v>-1951.9491103232051</v>
      </c>
      <c r="M31" s="135">
        <f>$H31*VLOOKUP($F31,alloc,10)</f>
        <v>-1110.1579433889763</v>
      </c>
      <c r="N31" s="135">
        <f>$H31*VLOOKUP($F31,alloc,11)</f>
        <v>0</v>
      </c>
      <c r="O31" s="135">
        <f>$H31*VLOOKUP($F31,alloc,12)</f>
        <v>0</v>
      </c>
      <c r="P31" s="135">
        <f>$H31*VLOOKUP($F31,alloc,13)</f>
        <v>0</v>
      </c>
      <c r="Q31" s="135">
        <f>$H31*VLOOKUP($F31,alloc,14)</f>
        <v>0</v>
      </c>
      <c r="R31" s="135">
        <f>$H31*VLOOKUP($F31,alloc,15)</f>
        <v>0</v>
      </c>
      <c r="S31" s="135">
        <f>$H31*VLOOKUP($F31,alloc,16)</f>
        <v>0</v>
      </c>
      <c r="T31" s="135">
        <f>$H31*VLOOKUP($F31,alloc,17)</f>
        <v>0</v>
      </c>
      <c r="U31" s="135">
        <f>$H31*VLOOKUP($F31,alloc,18)</f>
        <v>0</v>
      </c>
      <c r="V31" s="135">
        <f>$H31*VLOOKUP($F31,alloc,19)</f>
        <v>0</v>
      </c>
      <c r="W31" s="135">
        <f>$H31*VLOOKUP($F31,alloc,20)</f>
        <v>0</v>
      </c>
      <c r="X31" s="42">
        <f>SUM(I31:W31)-H31</f>
        <v>0</v>
      </c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 x14ac:dyDescent="0.2">
      <c r="A32" s="44"/>
      <c r="B32" s="44"/>
      <c r="C32" s="44"/>
      <c r="D32" s="44"/>
      <c r="E32" s="42"/>
      <c r="F32" s="128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 x14ac:dyDescent="0.2">
      <c r="A33" s="44"/>
      <c r="B33" s="44"/>
      <c r="C33" s="44"/>
      <c r="D33" s="44"/>
      <c r="E33" s="131" t="s">
        <v>19</v>
      </c>
      <c r="F33" s="128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 x14ac:dyDescent="0.2">
      <c r="A34" s="44"/>
      <c r="B34" s="44"/>
      <c r="C34" s="44"/>
      <c r="D34" s="44"/>
      <c r="E34" s="131"/>
      <c r="F34" s="128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 x14ac:dyDescent="0.2">
      <c r="A35" s="44"/>
      <c r="B35" s="44"/>
      <c r="C35" s="44"/>
      <c r="D35" s="44"/>
      <c r="E35" s="131"/>
      <c r="F35" s="128"/>
      <c r="G35" s="42"/>
      <c r="H35" s="44"/>
      <c r="I35" s="44"/>
      <c r="J35" s="44"/>
      <c r="K35" s="44"/>
      <c r="L35" s="44"/>
      <c r="M35" s="131"/>
      <c r="N35" s="131"/>
      <c r="O35" s="44"/>
      <c r="P35" s="45"/>
      <c r="Q35" s="45"/>
      <c r="R35" s="45"/>
      <c r="S35" s="45"/>
      <c r="T35" s="45"/>
      <c r="U35" s="45"/>
      <c r="V35" s="44"/>
      <c r="W35" s="44"/>
      <c r="X35" s="44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 x14ac:dyDescent="0.2">
      <c r="A36" s="44"/>
      <c r="B36" s="44"/>
      <c r="C36" s="44"/>
      <c r="D36" s="44"/>
      <c r="E36" s="42"/>
      <c r="F36" s="128"/>
      <c r="G36" s="42"/>
      <c r="H36" s="44"/>
      <c r="I36" s="42"/>
      <c r="J36" s="131"/>
      <c r="K36" s="131"/>
      <c r="L36" s="131"/>
      <c r="M36" s="45"/>
      <c r="N36" s="45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 x14ac:dyDescent="0.2">
      <c r="A37" s="131" t="s">
        <v>290</v>
      </c>
      <c r="B37" s="44"/>
      <c r="C37" s="44"/>
      <c r="D37" s="44"/>
      <c r="E37" s="42"/>
      <c r="F37" s="130" t="s">
        <v>38</v>
      </c>
      <c r="G37" s="148" t="s">
        <v>38</v>
      </c>
      <c r="H37" s="45" t="s">
        <v>1</v>
      </c>
      <c r="I37" s="3" t="s">
        <v>56</v>
      </c>
      <c r="J37" s="3" t="s">
        <v>545</v>
      </c>
      <c r="K37" s="3" t="s">
        <v>545</v>
      </c>
      <c r="L37" s="68" t="s">
        <v>546</v>
      </c>
      <c r="M37" s="68" t="s">
        <v>546</v>
      </c>
      <c r="N37" s="45"/>
      <c r="O37" s="45"/>
      <c r="P37" s="45"/>
      <c r="Q37" s="45"/>
      <c r="R37" s="45"/>
      <c r="S37" s="131"/>
      <c r="T37" s="131"/>
      <c r="U37" s="131"/>
      <c r="V37" s="45"/>
      <c r="W37" s="45"/>
      <c r="X37" s="45"/>
      <c r="Y37" s="44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 x14ac:dyDescent="0.2">
      <c r="A38" s="132" t="s">
        <v>289</v>
      </c>
      <c r="B38" s="44"/>
      <c r="C38" s="44"/>
      <c r="D38" s="44"/>
      <c r="E38" s="42"/>
      <c r="F38" s="130" t="s">
        <v>39</v>
      </c>
      <c r="G38" s="148" t="s">
        <v>21</v>
      </c>
      <c r="H38" s="45" t="s">
        <v>2</v>
      </c>
      <c r="I38" s="3" t="s">
        <v>467</v>
      </c>
      <c r="J38" s="68" t="s">
        <v>547</v>
      </c>
      <c r="K38" s="68" t="s">
        <v>548</v>
      </c>
      <c r="L38" s="68" t="s">
        <v>547</v>
      </c>
      <c r="M38" s="68" t="s">
        <v>548</v>
      </c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4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 x14ac:dyDescent="0.2">
      <c r="A39" s="44">
        <v>20</v>
      </c>
      <c r="B39" s="44"/>
      <c r="C39" s="44" t="s">
        <v>117</v>
      </c>
      <c r="D39" s="44"/>
      <c r="F39" s="43"/>
      <c r="G39" s="135"/>
      <c r="H39" s="42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 x14ac:dyDescent="0.2">
      <c r="A40" s="44">
        <f t="shared" si="0"/>
        <v>21</v>
      </c>
      <c r="B40" s="44"/>
      <c r="C40" s="44"/>
      <c r="D40" s="44"/>
      <c r="F40" s="128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 x14ac:dyDescent="0.2">
      <c r="A41" s="44">
        <f t="shared" si="0"/>
        <v>22</v>
      </c>
      <c r="B41" s="44"/>
      <c r="C41" s="44"/>
      <c r="D41" s="44" t="s">
        <v>221</v>
      </c>
      <c r="F41" s="43"/>
      <c r="G41" s="135"/>
      <c r="H41" s="42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 x14ac:dyDescent="0.2">
      <c r="A42" s="44">
        <f t="shared" si="0"/>
        <v>23</v>
      </c>
      <c r="B42" s="44"/>
      <c r="C42" s="44"/>
      <c r="E42" s="44" t="s">
        <v>429</v>
      </c>
      <c r="F42" s="43">
        <v>7.4</v>
      </c>
      <c r="G42" s="135" t="str">
        <f>VLOOKUP($F42,alloc,3)</f>
        <v>Allocated O&amp;M Expenses - Demand</v>
      </c>
      <c r="H42" s="42">
        <f>'Taxes Class.'!J$15</f>
        <v>144956.96523182027</v>
      </c>
      <c r="I42" s="135">
        <f>$H42*VLOOKUP($F42,alloc,6)</f>
        <v>65540.041334592199</v>
      </c>
      <c r="J42" s="135">
        <f>$H42*VLOOKUP($F42,alloc,7)</f>
        <v>37477.085109350672</v>
      </c>
      <c r="K42" s="135">
        <f>$H42*VLOOKUP($F42,alloc,8)</f>
        <v>1971.2032781184632</v>
      </c>
      <c r="L42" s="135">
        <f>$H42*VLOOKUP($F42,alloc,9)</f>
        <v>20996.026698183014</v>
      </c>
      <c r="M42" s="135">
        <f>$H42*VLOOKUP($F42,alloc,10)</f>
        <v>18972.608811575919</v>
      </c>
      <c r="N42" s="135">
        <f>$H42*VLOOKUP($F42,alloc,11)</f>
        <v>0</v>
      </c>
      <c r="O42" s="135">
        <f>$H42*VLOOKUP($F42,alloc,12)</f>
        <v>0</v>
      </c>
      <c r="P42" s="135">
        <f>$H42*VLOOKUP($F42,alloc,13)</f>
        <v>0</v>
      </c>
      <c r="Q42" s="135">
        <f>$H42*VLOOKUP($F42,alloc,14)</f>
        <v>0</v>
      </c>
      <c r="R42" s="135">
        <f>$H42*VLOOKUP($F42,alloc,15)</f>
        <v>0</v>
      </c>
      <c r="S42" s="135">
        <f>$H42*VLOOKUP($F42,alloc,16)</f>
        <v>0</v>
      </c>
      <c r="T42" s="135">
        <f>$H42*VLOOKUP($F42,alloc,17)</f>
        <v>0</v>
      </c>
      <c r="U42" s="135">
        <f>$H42*VLOOKUP($F42,alloc,18)</f>
        <v>0</v>
      </c>
      <c r="V42" s="135">
        <f>$H42*VLOOKUP($F42,alloc,19)</f>
        <v>0</v>
      </c>
      <c r="W42" s="135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 x14ac:dyDescent="0.2">
      <c r="A43" s="44">
        <f t="shared" si="0"/>
        <v>24</v>
      </c>
      <c r="B43" s="44"/>
      <c r="C43" s="44"/>
      <c r="E43" s="44" t="s">
        <v>430</v>
      </c>
      <c r="F43" s="43">
        <v>6.4</v>
      </c>
      <c r="G43" s="135" t="str">
        <f>VLOOKUP($F43,alloc,3)</f>
        <v>P, S, T &amp; D Plant - Demand</v>
      </c>
      <c r="H43" s="42">
        <f>'Taxes Class.'!J$16</f>
        <v>3612865.0887633776</v>
      </c>
      <c r="I43" s="135">
        <f>$H43*VLOOKUP($F43,alloc,6)</f>
        <v>1633500.8592045109</v>
      </c>
      <c r="J43" s="135">
        <f>$H43*VLOOKUP($F43,alloc,7)</f>
        <v>934067.9297724741</v>
      </c>
      <c r="K43" s="135">
        <f>$H43*VLOOKUP($F43,alloc,8)</f>
        <v>49129.695113172806</v>
      </c>
      <c r="L43" s="135">
        <f>$H43*VLOOKUP($F43,alloc,9)</f>
        <v>523298.84072350682</v>
      </c>
      <c r="M43" s="135">
        <f>$H43*VLOOKUP($F43,alloc,10)</f>
        <v>472867.76394971245</v>
      </c>
      <c r="N43" s="135">
        <f>$H43*VLOOKUP($F43,alloc,11)</f>
        <v>0</v>
      </c>
      <c r="O43" s="135">
        <f>$H43*VLOOKUP($F43,alloc,12)</f>
        <v>0</v>
      </c>
      <c r="P43" s="135">
        <f>$H43*VLOOKUP($F43,alloc,13)</f>
        <v>0</v>
      </c>
      <c r="Q43" s="135">
        <f>$H43*VLOOKUP($F43,alloc,14)</f>
        <v>0</v>
      </c>
      <c r="R43" s="135">
        <f>$H43*VLOOKUP($F43,alloc,15)</f>
        <v>0</v>
      </c>
      <c r="S43" s="135">
        <f>$H43*VLOOKUP($F43,alloc,16)</f>
        <v>0</v>
      </c>
      <c r="T43" s="135">
        <f>$H43*VLOOKUP($F43,alloc,17)</f>
        <v>0</v>
      </c>
      <c r="U43" s="135">
        <f>$H43*VLOOKUP($F43,alloc,18)</f>
        <v>0</v>
      </c>
      <c r="V43" s="135">
        <f>$H43*VLOOKUP($F43,alloc,19)</f>
        <v>0</v>
      </c>
      <c r="W43" s="135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 x14ac:dyDescent="0.2">
      <c r="A44" s="44">
        <f t="shared" si="0"/>
        <v>25</v>
      </c>
      <c r="B44" s="44"/>
      <c r="C44" s="44"/>
      <c r="E44" s="44" t="s">
        <v>431</v>
      </c>
      <c r="F44" s="43">
        <v>7.4</v>
      </c>
      <c r="G44" s="135" t="str">
        <f>VLOOKUP($F44,alloc,3)</f>
        <v>Allocated O&amp;M Expenses - Demand</v>
      </c>
      <c r="H44" s="42">
        <f>'Taxes Class.'!J$17</f>
        <v>21412.590615685138</v>
      </c>
      <c r="I44" s="135">
        <f>$H44*VLOOKUP($F44,alloc,6)</f>
        <v>9681.370410786174</v>
      </c>
      <c r="J44" s="135">
        <f>$H44*VLOOKUP($F44,alloc,7)</f>
        <v>5535.9980779975549</v>
      </c>
      <c r="K44" s="135">
        <f>$H44*VLOOKUP($F44,alloc,8)</f>
        <v>291.17999778172617</v>
      </c>
      <c r="L44" s="135">
        <f>$H44*VLOOKUP($F44,alloc,9)</f>
        <v>3101.4675529748097</v>
      </c>
      <c r="M44" s="135">
        <f>$H44*VLOOKUP($F44,alloc,10)</f>
        <v>2802.5745761448725</v>
      </c>
      <c r="N44" s="135">
        <f>$H44*VLOOKUP($F44,alloc,11)</f>
        <v>0</v>
      </c>
      <c r="O44" s="135">
        <f>$H44*VLOOKUP($F44,alloc,12)</f>
        <v>0</v>
      </c>
      <c r="P44" s="135">
        <f>$H44*VLOOKUP($F44,alloc,13)</f>
        <v>0</v>
      </c>
      <c r="Q44" s="135">
        <f>$H44*VLOOKUP($F44,alloc,14)</f>
        <v>0</v>
      </c>
      <c r="R44" s="135">
        <f>$H44*VLOOKUP($F44,alloc,15)</f>
        <v>0</v>
      </c>
      <c r="S44" s="135">
        <f>$H44*VLOOKUP($F44,alloc,16)</f>
        <v>0</v>
      </c>
      <c r="T44" s="135">
        <f>$H44*VLOOKUP($F44,alloc,17)</f>
        <v>0</v>
      </c>
      <c r="U44" s="135">
        <f>$H44*VLOOKUP($F44,alloc,18)</f>
        <v>0</v>
      </c>
      <c r="V44" s="135">
        <f>$H44*VLOOKUP($F44,alloc,19)</f>
        <v>0</v>
      </c>
      <c r="W44" s="135">
        <f>$H44*VLOOKUP($F44,alloc,20)</f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 x14ac:dyDescent="0.2">
      <c r="A45" s="44">
        <f t="shared" si="0"/>
        <v>26</v>
      </c>
      <c r="B45" s="44"/>
      <c r="C45" s="44"/>
      <c r="E45" s="44" t="s">
        <v>432</v>
      </c>
      <c r="F45" s="43">
        <v>7.4</v>
      </c>
      <c r="G45" s="135" t="str">
        <f>VLOOKUP($F45,alloc,3)</f>
        <v>Allocated O&amp;M Expenses - Demand</v>
      </c>
      <c r="H45" s="42">
        <f>'Taxes Class.'!J$18</f>
        <v>15481.727011367833</v>
      </c>
      <c r="I45" s="135">
        <f>$H45*VLOOKUP($F45,alloc,6)</f>
        <v>6999.8225103100058</v>
      </c>
      <c r="J45" s="135">
        <f>$H45*VLOOKUP($F45,alloc,7)</f>
        <v>4002.6362301174922</v>
      </c>
      <c r="K45" s="135">
        <f>$H45*VLOOKUP($F45,alloc,8)</f>
        <v>210.52890412639752</v>
      </c>
      <c r="L45" s="135">
        <f>$H45*VLOOKUP($F45,alloc,9)</f>
        <v>2242.4224537594391</v>
      </c>
      <c r="M45" s="135">
        <f>$H45*VLOOKUP($F45,alloc,10)</f>
        <v>2026.3169130544984</v>
      </c>
      <c r="N45" s="135">
        <f>$H45*VLOOKUP($F45,alloc,11)</f>
        <v>0</v>
      </c>
      <c r="O45" s="135">
        <f>$H45*VLOOKUP($F45,alloc,12)</f>
        <v>0</v>
      </c>
      <c r="P45" s="135">
        <f>$H45*VLOOKUP($F45,alloc,13)</f>
        <v>0</v>
      </c>
      <c r="Q45" s="135">
        <f>$H45*VLOOKUP($F45,alloc,14)</f>
        <v>0</v>
      </c>
      <c r="R45" s="135">
        <f>$H45*VLOOKUP($F45,alloc,15)</f>
        <v>0</v>
      </c>
      <c r="S45" s="135">
        <f>$H45*VLOOKUP($F45,alloc,16)</f>
        <v>0</v>
      </c>
      <c r="T45" s="135">
        <f>$H45*VLOOKUP($F45,alloc,17)</f>
        <v>0</v>
      </c>
      <c r="U45" s="135">
        <f>$H45*VLOOKUP($F45,alloc,18)</f>
        <v>0</v>
      </c>
      <c r="V45" s="135">
        <f>$H45*VLOOKUP($F45,alloc,19)</f>
        <v>0</v>
      </c>
      <c r="W45" s="135">
        <f>$H45*VLOOKUP($F45,alloc,20)</f>
        <v>0</v>
      </c>
      <c r="X45" s="42">
        <f>SUM(I45:W45)-H45</f>
        <v>0</v>
      </c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 x14ac:dyDescent="0.2">
      <c r="A46" s="44">
        <f t="shared" si="0"/>
        <v>27</v>
      </c>
      <c r="B46" s="44"/>
      <c r="C46" s="44"/>
      <c r="D46" s="129" t="s">
        <v>222</v>
      </c>
      <c r="E46" s="44"/>
      <c r="F46" s="128"/>
      <c r="G46" s="42"/>
      <c r="H46" s="42">
        <f>'Taxes Class.'!J$19</f>
        <v>3794716.3716222509</v>
      </c>
      <c r="I46" s="42">
        <f t="shared" ref="I46:W46" si="5">+SUM(I42:I45)</f>
        <v>1715722.0934601994</v>
      </c>
      <c r="J46" s="42">
        <f t="shared" si="5"/>
        <v>981083.64918993984</v>
      </c>
      <c r="K46" s="42">
        <f t="shared" si="5"/>
        <v>51602.607293199391</v>
      </c>
      <c r="L46" s="42">
        <f t="shared" si="5"/>
        <v>549638.75742842408</v>
      </c>
      <c r="M46" s="42">
        <f t="shared" si="5"/>
        <v>496669.26425048773</v>
      </c>
      <c r="N46" s="42">
        <f t="shared" si="5"/>
        <v>0</v>
      </c>
      <c r="O46" s="42">
        <f t="shared" si="5"/>
        <v>0</v>
      </c>
      <c r="P46" s="42">
        <f t="shared" si="5"/>
        <v>0</v>
      </c>
      <c r="Q46" s="42">
        <f t="shared" si="5"/>
        <v>0</v>
      </c>
      <c r="R46" s="42">
        <f t="shared" si="5"/>
        <v>0</v>
      </c>
      <c r="S46" s="42">
        <f t="shared" si="5"/>
        <v>0</v>
      </c>
      <c r="T46" s="42">
        <f t="shared" si="5"/>
        <v>0</v>
      </c>
      <c r="U46" s="42">
        <f t="shared" si="5"/>
        <v>0</v>
      </c>
      <c r="V46" s="42">
        <f t="shared" si="5"/>
        <v>0</v>
      </c>
      <c r="W46" s="42">
        <f t="shared" si="5"/>
        <v>0</v>
      </c>
      <c r="X46" s="42">
        <f>SUM(I46:W46)-H46</f>
        <v>0</v>
      </c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 x14ac:dyDescent="0.2">
      <c r="A47" s="44">
        <f t="shared" si="0"/>
        <v>28</v>
      </c>
      <c r="B47" s="44"/>
      <c r="C47" s="44"/>
      <c r="E47" s="44"/>
      <c r="F47" s="128"/>
      <c r="G47" s="135"/>
      <c r="H47" s="42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 x14ac:dyDescent="0.2">
      <c r="A48" s="44">
        <f t="shared" si="0"/>
        <v>29</v>
      </c>
      <c r="B48" s="44"/>
      <c r="C48" s="44"/>
      <c r="D48" s="44" t="s">
        <v>220</v>
      </c>
      <c r="F48" s="128"/>
      <c r="G48" s="135"/>
      <c r="H48" s="42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 x14ac:dyDescent="0.2">
      <c r="A49" s="44">
        <f t="shared" si="0"/>
        <v>30</v>
      </c>
      <c r="B49" s="44"/>
      <c r="C49" s="44"/>
      <c r="E49" s="44" t="s">
        <v>226</v>
      </c>
      <c r="F49" s="43">
        <v>99</v>
      </c>
      <c r="G49" s="135" t="str">
        <f>VLOOKUP($F49,alloc,3)</f>
        <v>-</v>
      </c>
      <c r="H49" s="42">
        <f>'Taxes Class.'!J$22</f>
        <v>0</v>
      </c>
      <c r="I49" s="135">
        <f>$H49*VLOOKUP($F49,alloc,6)</f>
        <v>0</v>
      </c>
      <c r="J49" s="135">
        <f>$H49*VLOOKUP($F49,alloc,7)</f>
        <v>0</v>
      </c>
      <c r="K49" s="135">
        <f>$H49*VLOOKUP($F49,alloc,8)</f>
        <v>0</v>
      </c>
      <c r="L49" s="135">
        <f>$H49*VLOOKUP($F49,alloc,9)</f>
        <v>0</v>
      </c>
      <c r="M49" s="135">
        <f>$H49*VLOOKUP($F49,alloc,10)</f>
        <v>0</v>
      </c>
      <c r="N49" s="135">
        <f>$H49*VLOOKUP($F49,alloc,11)</f>
        <v>0</v>
      </c>
      <c r="O49" s="135">
        <f>$H49*VLOOKUP($F49,alloc,12)</f>
        <v>0</v>
      </c>
      <c r="P49" s="135">
        <f>$H49*VLOOKUP($F49,alloc,13)</f>
        <v>0</v>
      </c>
      <c r="Q49" s="135">
        <f>$H49*VLOOKUP($F49,alloc,14)</f>
        <v>0</v>
      </c>
      <c r="R49" s="135">
        <f>$H49*VLOOKUP($F49,alloc,15)</f>
        <v>0</v>
      </c>
      <c r="S49" s="135">
        <f>$H49*VLOOKUP($F49,alloc,16)</f>
        <v>0</v>
      </c>
      <c r="T49" s="135">
        <f>$H49*VLOOKUP($F49,alloc,17)</f>
        <v>0</v>
      </c>
      <c r="U49" s="135">
        <f>$H49*VLOOKUP($F49,alloc,18)</f>
        <v>0</v>
      </c>
      <c r="V49" s="135">
        <f>$H49*VLOOKUP($F49,alloc,19)</f>
        <v>0</v>
      </c>
      <c r="W49" s="135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 x14ac:dyDescent="0.2">
      <c r="A50" s="44">
        <f t="shared" si="0"/>
        <v>31</v>
      </c>
      <c r="B50" s="44"/>
      <c r="C50" s="44"/>
      <c r="E50" s="44" t="s">
        <v>225</v>
      </c>
      <c r="F50" s="43">
        <v>99</v>
      </c>
      <c r="G50" s="135" t="str">
        <f>VLOOKUP($F50,alloc,3)</f>
        <v>-</v>
      </c>
      <c r="H50" s="42">
        <f>'Taxes Class.'!J$23</f>
        <v>0</v>
      </c>
      <c r="I50" s="135">
        <f>$H50*VLOOKUP($F50,alloc,6)</f>
        <v>0</v>
      </c>
      <c r="J50" s="135">
        <f>$H50*VLOOKUP($F50,alloc,7)</f>
        <v>0</v>
      </c>
      <c r="K50" s="135">
        <f>$H50*VLOOKUP($F50,alloc,8)</f>
        <v>0</v>
      </c>
      <c r="L50" s="135">
        <f>$H50*VLOOKUP($F50,alloc,9)</f>
        <v>0</v>
      </c>
      <c r="M50" s="135">
        <f>$H50*VLOOKUP($F50,alloc,10)</f>
        <v>0</v>
      </c>
      <c r="N50" s="135">
        <f>$H50*VLOOKUP($F50,alloc,11)</f>
        <v>0</v>
      </c>
      <c r="O50" s="135">
        <f>$H50*VLOOKUP($F50,alloc,12)</f>
        <v>0</v>
      </c>
      <c r="P50" s="135">
        <f>$H50*VLOOKUP($F50,alloc,13)</f>
        <v>0</v>
      </c>
      <c r="Q50" s="135">
        <f>$H50*VLOOKUP($F50,alloc,14)</f>
        <v>0</v>
      </c>
      <c r="R50" s="135">
        <f>$H50*VLOOKUP($F50,alloc,15)</f>
        <v>0</v>
      </c>
      <c r="S50" s="135">
        <f>$H50*VLOOKUP($F50,alloc,16)</f>
        <v>0</v>
      </c>
      <c r="T50" s="135">
        <f>$H50*VLOOKUP($F50,alloc,17)</f>
        <v>0</v>
      </c>
      <c r="U50" s="135">
        <f>$H50*VLOOKUP($F50,alloc,18)</f>
        <v>0</v>
      </c>
      <c r="V50" s="135">
        <f>$H50*VLOOKUP($F50,alloc,19)</f>
        <v>0</v>
      </c>
      <c r="W50" s="135">
        <f>$H50*VLOOKUP($F50,alloc,20)</f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 x14ac:dyDescent="0.2">
      <c r="A51" s="44">
        <f t="shared" si="0"/>
        <v>32</v>
      </c>
      <c r="B51" s="44"/>
      <c r="C51" s="44"/>
      <c r="E51" s="140" t="s">
        <v>433</v>
      </c>
      <c r="F51" s="43">
        <v>99</v>
      </c>
      <c r="G51" s="135" t="str">
        <f>VLOOKUP($F51,alloc,3)</f>
        <v>-</v>
      </c>
      <c r="H51" s="42">
        <f>'Taxes Class.'!J$24</f>
        <v>0</v>
      </c>
      <c r="I51" s="135">
        <f>$H51*VLOOKUP($F51,alloc,6)</f>
        <v>0</v>
      </c>
      <c r="J51" s="135">
        <f>$H51*VLOOKUP($F51,alloc,7)</f>
        <v>0</v>
      </c>
      <c r="K51" s="135">
        <f>$H51*VLOOKUP($F51,alloc,8)</f>
        <v>0</v>
      </c>
      <c r="L51" s="135">
        <f>$H51*VLOOKUP($F51,alloc,9)</f>
        <v>0</v>
      </c>
      <c r="M51" s="135">
        <f>$H51*VLOOKUP($F51,alloc,10)</f>
        <v>0</v>
      </c>
      <c r="N51" s="135">
        <f>$H51*VLOOKUP($F51,alloc,11)</f>
        <v>0</v>
      </c>
      <c r="O51" s="135">
        <f>$H51*VLOOKUP($F51,alloc,12)</f>
        <v>0</v>
      </c>
      <c r="P51" s="135">
        <f>$H51*VLOOKUP($F51,alloc,13)</f>
        <v>0</v>
      </c>
      <c r="Q51" s="135">
        <f>$H51*VLOOKUP($F51,alloc,14)</f>
        <v>0</v>
      </c>
      <c r="R51" s="135">
        <f>$H51*VLOOKUP($F51,alloc,15)</f>
        <v>0</v>
      </c>
      <c r="S51" s="135">
        <f>$H51*VLOOKUP($F51,alloc,16)</f>
        <v>0</v>
      </c>
      <c r="T51" s="135">
        <f>$H51*VLOOKUP($F51,alloc,17)</f>
        <v>0</v>
      </c>
      <c r="U51" s="135">
        <f>$H51*VLOOKUP($F51,alloc,18)</f>
        <v>0</v>
      </c>
      <c r="V51" s="135">
        <f>$H51*VLOOKUP($F51,alloc,19)</f>
        <v>0</v>
      </c>
      <c r="W51" s="135">
        <f>$H51*VLOOKUP($F51,alloc,20)</f>
        <v>0</v>
      </c>
      <c r="X51" s="42">
        <f>SUM(I51:W51)-H51</f>
        <v>0</v>
      </c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 x14ac:dyDescent="0.2">
      <c r="A52" s="44">
        <f t="shared" si="0"/>
        <v>33</v>
      </c>
      <c r="B52" s="44"/>
      <c r="C52" s="44"/>
      <c r="D52" s="129" t="s">
        <v>224</v>
      </c>
      <c r="E52" s="44"/>
      <c r="F52" s="128"/>
      <c r="G52" s="135"/>
      <c r="H52" s="42">
        <f>'Taxes Class.'!J$25</f>
        <v>0</v>
      </c>
      <c r="I52" s="135">
        <f t="shared" ref="I52:W52" si="6">SUM(I49:I51)</f>
        <v>0</v>
      </c>
      <c r="J52" s="135">
        <f t="shared" si="6"/>
        <v>0</v>
      </c>
      <c r="K52" s="135">
        <f t="shared" si="6"/>
        <v>0</v>
      </c>
      <c r="L52" s="135">
        <f t="shared" si="6"/>
        <v>0</v>
      </c>
      <c r="M52" s="135">
        <f t="shared" si="6"/>
        <v>0</v>
      </c>
      <c r="N52" s="135">
        <f t="shared" si="6"/>
        <v>0</v>
      </c>
      <c r="O52" s="135">
        <f t="shared" si="6"/>
        <v>0</v>
      </c>
      <c r="P52" s="135">
        <f t="shared" si="6"/>
        <v>0</v>
      </c>
      <c r="Q52" s="135">
        <f t="shared" si="6"/>
        <v>0</v>
      </c>
      <c r="R52" s="135">
        <f t="shared" si="6"/>
        <v>0</v>
      </c>
      <c r="S52" s="135">
        <f t="shared" si="6"/>
        <v>0</v>
      </c>
      <c r="T52" s="135">
        <f t="shared" si="6"/>
        <v>0</v>
      </c>
      <c r="U52" s="135">
        <f t="shared" si="6"/>
        <v>0</v>
      </c>
      <c r="V52" s="135">
        <f t="shared" si="6"/>
        <v>0</v>
      </c>
      <c r="W52" s="135">
        <f t="shared" si="6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 x14ac:dyDescent="0.2">
      <c r="A53" s="44">
        <f t="shared" si="0"/>
        <v>34</v>
      </c>
      <c r="B53" s="44"/>
      <c r="C53" s="44"/>
      <c r="E53" s="44"/>
      <c r="F53" s="128"/>
      <c r="G53" s="135"/>
      <c r="H53" s="42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 x14ac:dyDescent="0.2">
      <c r="A54" s="44">
        <f t="shared" si="0"/>
        <v>35</v>
      </c>
      <c r="B54" s="44"/>
      <c r="C54" s="44" t="s">
        <v>223</v>
      </c>
      <c r="D54" s="44"/>
      <c r="F54" s="128"/>
      <c r="G54" s="135"/>
      <c r="H54" s="42">
        <f>'Taxes Class.'!J$27</f>
        <v>3794716.3716222509</v>
      </c>
      <c r="I54" s="135">
        <f>I46+I52</f>
        <v>1715722.0934601994</v>
      </c>
      <c r="J54" s="135">
        <f t="shared" ref="J54:W54" si="7">J46+J52</f>
        <v>981083.64918993984</v>
      </c>
      <c r="K54" s="135">
        <f t="shared" si="7"/>
        <v>51602.607293199391</v>
      </c>
      <c r="L54" s="135">
        <f t="shared" si="7"/>
        <v>549638.75742842408</v>
      </c>
      <c r="M54" s="135">
        <f t="shared" si="7"/>
        <v>496669.26425048773</v>
      </c>
      <c r="N54" s="135">
        <f t="shared" si="7"/>
        <v>0</v>
      </c>
      <c r="O54" s="135">
        <f t="shared" si="7"/>
        <v>0</v>
      </c>
      <c r="P54" s="135">
        <f t="shared" si="7"/>
        <v>0</v>
      </c>
      <c r="Q54" s="135">
        <f t="shared" si="7"/>
        <v>0</v>
      </c>
      <c r="R54" s="135">
        <f t="shared" si="7"/>
        <v>0</v>
      </c>
      <c r="S54" s="135">
        <f t="shared" si="7"/>
        <v>0</v>
      </c>
      <c r="T54" s="135">
        <f t="shared" si="7"/>
        <v>0</v>
      </c>
      <c r="U54" s="135">
        <f t="shared" si="7"/>
        <v>0</v>
      </c>
      <c r="V54" s="135">
        <f t="shared" si="7"/>
        <v>0</v>
      </c>
      <c r="W54" s="135">
        <f t="shared" si="7"/>
        <v>0</v>
      </c>
      <c r="X54" s="42">
        <f>SUM(I54:W54)-H54</f>
        <v>0</v>
      </c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 x14ac:dyDescent="0.2">
      <c r="A55" s="44">
        <f t="shared" si="0"/>
        <v>36</v>
      </c>
      <c r="B55" s="44"/>
      <c r="C55" s="44"/>
      <c r="D55" s="44"/>
      <c r="E55" s="44"/>
      <c r="F55" s="128"/>
      <c r="G55" s="135"/>
      <c r="H55" s="42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 x14ac:dyDescent="0.2">
      <c r="A56" s="44">
        <f t="shared" si="0"/>
        <v>37</v>
      </c>
      <c r="B56" s="44"/>
      <c r="C56" s="44"/>
      <c r="D56" s="44"/>
      <c r="E56" s="44"/>
      <c r="F56" s="128"/>
      <c r="G56" s="135"/>
      <c r="H56" s="42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 x14ac:dyDescent="0.2">
      <c r="A57" s="44">
        <f t="shared" si="0"/>
        <v>38</v>
      </c>
      <c r="B57" s="44"/>
      <c r="C57" s="44" t="s">
        <v>434</v>
      </c>
      <c r="F57" s="43">
        <v>19.399999999999999</v>
      </c>
      <c r="G57" s="135" t="str">
        <f>VLOOKUP($F57,alloc,3)</f>
        <v>Rate Base - Demand</v>
      </c>
      <c r="H57" s="42">
        <f>'Taxes Class.'!J$30</f>
        <v>6075532.1596642751</v>
      </c>
      <c r="I57" s="135">
        <f>$H57*VLOOKUP($F57,alloc,6)</f>
        <v>2746957.5417589652</v>
      </c>
      <c r="J57" s="135">
        <f>$H57*VLOOKUP($F57,alloc,7)</f>
        <v>1570764.3676742271</v>
      </c>
      <c r="K57" s="135">
        <f>$H57*VLOOKUP($F57,alloc,8)</f>
        <v>82618.37497971725</v>
      </c>
      <c r="L57" s="135">
        <f>$H57*VLOOKUP($F57,alloc,9)</f>
        <v>879999.35171089519</v>
      </c>
      <c r="M57" s="135">
        <f>$H57*VLOOKUP($F57,alloc,10)</f>
        <v>795192.5235404697</v>
      </c>
      <c r="N57" s="135">
        <f>$H57*VLOOKUP($F57,alloc,11)</f>
        <v>0</v>
      </c>
      <c r="O57" s="135">
        <f>$H57*VLOOKUP($F57,alloc,12)</f>
        <v>0</v>
      </c>
      <c r="P57" s="135">
        <f>$H57*VLOOKUP($F57,alloc,13)</f>
        <v>0</v>
      </c>
      <c r="Q57" s="135">
        <f>$H57*VLOOKUP($F57,alloc,14)</f>
        <v>0</v>
      </c>
      <c r="R57" s="135">
        <f>$H57*VLOOKUP($F57,alloc,15)</f>
        <v>0</v>
      </c>
      <c r="S57" s="135">
        <f>$H57*VLOOKUP($F57,alloc,16)</f>
        <v>0</v>
      </c>
      <c r="T57" s="135">
        <f>$H57*VLOOKUP($F57,alloc,17)</f>
        <v>0</v>
      </c>
      <c r="U57" s="135">
        <f>$H57*VLOOKUP($F57,alloc,18)</f>
        <v>0</v>
      </c>
      <c r="V57" s="135">
        <f>$H57*VLOOKUP($F57,alloc,19)</f>
        <v>0</v>
      </c>
      <c r="W57" s="135">
        <f>$H57*VLOOKUP($F57,alloc,20)</f>
        <v>0</v>
      </c>
      <c r="X57" s="42">
        <f>SUM(I57:W57)-H57</f>
        <v>0</v>
      </c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 x14ac:dyDescent="0.2">
      <c r="A58" s="44">
        <f t="shared" si="0"/>
        <v>39</v>
      </c>
      <c r="B58" s="44"/>
      <c r="C58" s="44"/>
      <c r="D58" s="44"/>
      <c r="E58" s="44"/>
      <c r="F58" s="128"/>
      <c r="G58" s="135"/>
      <c r="H58" s="42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 x14ac:dyDescent="0.2">
      <c r="A59" s="44">
        <f t="shared" si="0"/>
        <v>40</v>
      </c>
      <c r="B59" s="44"/>
      <c r="C59" s="44" t="s">
        <v>582</v>
      </c>
      <c r="F59" s="43">
        <v>20.399999999999999</v>
      </c>
      <c r="G59" s="135" t="str">
        <f>VLOOKUP($F59,alloc,3)</f>
        <v>Cost of Service - Demand</v>
      </c>
      <c r="H59" s="42">
        <f>'Taxes Class.'!J$32</f>
        <v>-505288.24461116962</v>
      </c>
      <c r="I59" s="135">
        <f>$H59*VLOOKUP($F59,alloc,6)</f>
        <v>-228448.53901552822</v>
      </c>
      <c r="J59" s="135">
        <f>$H59*VLOOKUP($F59,alloc,7)</f>
        <v>-130614.58221743751</v>
      </c>
      <c r="K59" s="135">
        <f>$H59*VLOOKUP($F59,alloc,8)</f>
        <v>-6886.8856298723813</v>
      </c>
      <c r="L59" s="135">
        <f>$H59*VLOOKUP($F59,alloc,9)</f>
        <v>-73191.949708648928</v>
      </c>
      <c r="M59" s="135">
        <f>$H59*VLOOKUP($F59,alloc,10)</f>
        <v>-66146.288039682579</v>
      </c>
      <c r="N59" s="135">
        <f>$H59*VLOOKUP($F59,alloc,11)</f>
        <v>0</v>
      </c>
      <c r="O59" s="135">
        <f>$H59*VLOOKUP($F59,alloc,12)</f>
        <v>0</v>
      </c>
      <c r="P59" s="135">
        <f>$H59*VLOOKUP($F59,alloc,13)</f>
        <v>0</v>
      </c>
      <c r="Q59" s="135">
        <f>$H59*VLOOKUP($F59,alloc,14)</f>
        <v>0</v>
      </c>
      <c r="R59" s="135">
        <f>$H59*VLOOKUP($F59,alloc,15)</f>
        <v>0</v>
      </c>
      <c r="S59" s="135">
        <f>$H59*VLOOKUP($F59,alloc,16)</f>
        <v>0</v>
      </c>
      <c r="T59" s="135">
        <f>$H59*VLOOKUP($F59,alloc,17)</f>
        <v>0</v>
      </c>
      <c r="U59" s="135">
        <f>$H59*VLOOKUP($F59,alloc,18)</f>
        <v>0</v>
      </c>
      <c r="V59" s="135">
        <f>$H59*VLOOKUP($F59,alloc,19)</f>
        <v>0</v>
      </c>
      <c r="W59" s="135">
        <f>$H59*VLOOKUP($F59,alloc,20)</f>
        <v>0</v>
      </c>
      <c r="X59" s="42">
        <f>SUM(I59:W59)-H59</f>
        <v>0</v>
      </c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 x14ac:dyDescent="0.2">
      <c r="A60" s="44"/>
      <c r="B60" s="44"/>
      <c r="C60" s="44"/>
      <c r="D60" s="44"/>
      <c r="E60" s="42"/>
      <c r="F60" s="128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 x14ac:dyDescent="0.2">
      <c r="A61" s="44"/>
      <c r="B61" s="44"/>
      <c r="C61" s="44"/>
      <c r="D61" s="44"/>
      <c r="E61" s="131" t="s">
        <v>61</v>
      </c>
      <c r="F61" s="128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 x14ac:dyDescent="0.2">
      <c r="A62" s="44"/>
      <c r="B62" s="44"/>
      <c r="C62" s="44"/>
      <c r="D62" s="44"/>
      <c r="E62" s="131"/>
      <c r="F62" s="128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 x14ac:dyDescent="0.2">
      <c r="A63" s="44"/>
      <c r="B63" s="44"/>
      <c r="C63" s="44"/>
      <c r="D63" s="44"/>
      <c r="E63" s="131"/>
      <c r="F63" s="128"/>
      <c r="G63" s="42"/>
      <c r="H63" s="44"/>
      <c r="I63" s="44"/>
      <c r="J63" s="44"/>
      <c r="K63" s="44"/>
      <c r="L63" s="44"/>
      <c r="M63" s="131"/>
      <c r="N63" s="131"/>
      <c r="O63" s="44"/>
      <c r="P63" s="45"/>
      <c r="Q63" s="45"/>
      <c r="R63" s="45"/>
      <c r="S63" s="45"/>
      <c r="T63" s="45"/>
      <c r="U63" s="45"/>
      <c r="V63" s="44"/>
      <c r="W63" s="44"/>
      <c r="X63" s="44"/>
      <c r="Y63" s="44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 x14ac:dyDescent="0.2">
      <c r="A64" s="44"/>
      <c r="B64" s="44"/>
      <c r="C64" s="44"/>
      <c r="D64" s="44"/>
      <c r="E64" s="42"/>
      <c r="F64" s="128"/>
      <c r="G64" s="42"/>
      <c r="H64" s="44"/>
      <c r="I64" s="42"/>
      <c r="J64" s="131"/>
      <c r="K64" s="131"/>
      <c r="L64" s="131"/>
      <c r="M64" s="45"/>
      <c r="N64" s="45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44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 x14ac:dyDescent="0.2">
      <c r="A65" s="131" t="s">
        <v>290</v>
      </c>
      <c r="B65" s="44"/>
      <c r="C65" s="44"/>
      <c r="D65" s="44"/>
      <c r="E65" s="42"/>
      <c r="F65" s="130" t="s">
        <v>38</v>
      </c>
      <c r="G65" s="148" t="s">
        <v>38</v>
      </c>
      <c r="H65" s="45" t="s">
        <v>1</v>
      </c>
      <c r="I65" s="3" t="s">
        <v>56</v>
      </c>
      <c r="J65" s="3" t="s">
        <v>545</v>
      </c>
      <c r="K65" s="3" t="s">
        <v>545</v>
      </c>
      <c r="L65" s="68" t="s">
        <v>546</v>
      </c>
      <c r="M65" s="68" t="s">
        <v>546</v>
      </c>
      <c r="N65" s="45"/>
      <c r="O65" s="45"/>
      <c r="P65" s="45"/>
      <c r="Q65" s="45"/>
      <c r="R65" s="45"/>
      <c r="S65" s="131"/>
      <c r="T65" s="131"/>
      <c r="U65" s="131"/>
      <c r="V65" s="45"/>
      <c r="W65" s="45"/>
      <c r="X65" s="45"/>
      <c r="Y65" s="44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 x14ac:dyDescent="0.2">
      <c r="A66" s="132" t="s">
        <v>289</v>
      </c>
      <c r="B66" s="44"/>
      <c r="C66" s="44"/>
      <c r="D66" s="44"/>
      <c r="E66" s="42"/>
      <c r="F66" s="130" t="s">
        <v>39</v>
      </c>
      <c r="G66" s="148" t="s">
        <v>21</v>
      </c>
      <c r="H66" s="45" t="s">
        <v>2</v>
      </c>
      <c r="I66" s="3" t="s">
        <v>467</v>
      </c>
      <c r="J66" s="68" t="s">
        <v>547</v>
      </c>
      <c r="K66" s="68" t="s">
        <v>548</v>
      </c>
      <c r="L66" s="68" t="s">
        <v>547</v>
      </c>
      <c r="M66" s="68" t="s">
        <v>548</v>
      </c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4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 x14ac:dyDescent="0.2">
      <c r="A67" s="44">
        <v>39</v>
      </c>
      <c r="B67" s="44"/>
      <c r="C67" s="44" t="s">
        <v>117</v>
      </c>
      <c r="D67" s="44"/>
      <c r="F67" s="43"/>
      <c r="G67" s="135"/>
      <c r="H67" s="42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 x14ac:dyDescent="0.2">
      <c r="A68" s="44">
        <f t="shared" ref="A68:A115" si="8">A67+1</f>
        <v>40</v>
      </c>
      <c r="B68" s="44"/>
      <c r="C68" s="44"/>
      <c r="D68" s="44"/>
      <c r="F68" s="128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 x14ac:dyDescent="0.2">
      <c r="A69" s="44">
        <f t="shared" si="8"/>
        <v>41</v>
      </c>
      <c r="B69" s="44"/>
      <c r="C69" s="44"/>
      <c r="D69" s="44" t="s">
        <v>221</v>
      </c>
      <c r="F69" s="43"/>
      <c r="G69" s="135"/>
      <c r="H69" s="42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 x14ac:dyDescent="0.2">
      <c r="A70" s="44">
        <f t="shared" si="8"/>
        <v>42</v>
      </c>
      <c r="B70" s="44"/>
      <c r="C70" s="44"/>
      <c r="E70" s="44" t="s">
        <v>429</v>
      </c>
      <c r="F70" s="43">
        <v>7.6</v>
      </c>
      <c r="G70" s="135" t="str">
        <f>VLOOKUP($F70,alloc,3)</f>
        <v>Allocated O&amp;M Expenses - Comm</v>
      </c>
      <c r="H70" s="42">
        <f>'Taxes Class.'!K$15</f>
        <v>691389.13766311144</v>
      </c>
      <c r="I70" s="135">
        <f>$H70*VLOOKUP($F70,alloc,6)</f>
        <v>405200.58699493553</v>
      </c>
      <c r="J70" s="135">
        <f>$H70*VLOOKUP($F70,alloc,7)</f>
        <v>275297.43786517624</v>
      </c>
      <c r="K70" s="135">
        <f>$H70*VLOOKUP($F70,alloc,8)</f>
        <v>9812.041654167353</v>
      </c>
      <c r="L70" s="135">
        <f>$H70*VLOOKUP($F70,alloc,9)</f>
        <v>524.47709087596297</v>
      </c>
      <c r="M70" s="135">
        <f>$H70*VLOOKUP($F70,alloc,10)</f>
        <v>554.59405795640237</v>
      </c>
      <c r="N70" s="135">
        <f>$H70*VLOOKUP($F70,alloc,11)</f>
        <v>0</v>
      </c>
      <c r="O70" s="135">
        <f>$H70*VLOOKUP($F70,alloc,12)</f>
        <v>0</v>
      </c>
      <c r="P70" s="135">
        <f>$H70*VLOOKUP($F70,alloc,13)</f>
        <v>0</v>
      </c>
      <c r="Q70" s="135">
        <f>$H70*VLOOKUP($F70,alloc,14)</f>
        <v>0</v>
      </c>
      <c r="R70" s="135">
        <f>$H70*VLOOKUP($F70,alloc,15)</f>
        <v>0</v>
      </c>
      <c r="S70" s="135">
        <f>$H70*VLOOKUP($F70,alloc,16)</f>
        <v>0</v>
      </c>
      <c r="T70" s="135">
        <f>$H70*VLOOKUP($F70,alloc,17)</f>
        <v>0</v>
      </c>
      <c r="U70" s="135">
        <f>$H70*VLOOKUP($F70,alloc,18)</f>
        <v>0</v>
      </c>
      <c r="V70" s="135">
        <f>$H70*VLOOKUP($F70,alloc,19)</f>
        <v>0</v>
      </c>
      <c r="W70" s="135">
        <f>$H70*VLOOKUP($F70,alloc,20)</f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 x14ac:dyDescent="0.2">
      <c r="A71" s="44">
        <f t="shared" si="8"/>
        <v>43</v>
      </c>
      <c r="B71" s="44"/>
      <c r="C71" s="44"/>
      <c r="E71" s="44" t="s">
        <v>430</v>
      </c>
      <c r="F71" s="43">
        <v>6.6</v>
      </c>
      <c r="G71" s="135" t="str">
        <f>VLOOKUP($F71,alloc,3)</f>
        <v>P, S, T &amp; D Plant - Commodity</v>
      </c>
      <c r="H71" s="42">
        <f>'Taxes Class.'!K$16</f>
        <v>66173.993066924813</v>
      </c>
      <c r="I71" s="135">
        <f>$H71*VLOOKUP($F71,alloc,6)</f>
        <v>25055.400299708996</v>
      </c>
      <c r="J71" s="135">
        <f>$H71*VLOOKUP($F71,alloc,7)</f>
        <v>15503.721352717675</v>
      </c>
      <c r="K71" s="135">
        <f>$H71*VLOOKUP($F71,alloc,8)</f>
        <v>847.82190747959748</v>
      </c>
      <c r="L71" s="135">
        <f>$H71*VLOOKUP($F71,alloc,9)</f>
        <v>12164.784512809947</v>
      </c>
      <c r="M71" s="135">
        <f>$H71*VLOOKUP($F71,alloc,10)</f>
        <v>12602.264994208595</v>
      </c>
      <c r="N71" s="135">
        <f>$H71*VLOOKUP($F71,alloc,11)</f>
        <v>0</v>
      </c>
      <c r="O71" s="135">
        <f>$H71*VLOOKUP($F71,alloc,12)</f>
        <v>0</v>
      </c>
      <c r="P71" s="135">
        <f>$H71*VLOOKUP($F71,alloc,13)</f>
        <v>0</v>
      </c>
      <c r="Q71" s="135">
        <f>$H71*VLOOKUP($F71,alloc,14)</f>
        <v>0</v>
      </c>
      <c r="R71" s="135">
        <f>$H71*VLOOKUP($F71,alloc,15)</f>
        <v>0</v>
      </c>
      <c r="S71" s="135">
        <f>$H71*VLOOKUP($F71,alloc,16)</f>
        <v>0</v>
      </c>
      <c r="T71" s="135">
        <f>$H71*VLOOKUP($F71,alloc,17)</f>
        <v>0</v>
      </c>
      <c r="U71" s="135">
        <f>$H71*VLOOKUP($F71,alloc,18)</f>
        <v>0</v>
      </c>
      <c r="V71" s="135">
        <f>$H71*VLOOKUP($F71,alloc,19)</f>
        <v>0</v>
      </c>
      <c r="W71" s="135">
        <f>$H71*VLOOKUP($F71,alloc,20)</f>
        <v>0</v>
      </c>
      <c r="X71" s="42">
        <f>SUM(I71:W71)-H71</f>
        <v>0</v>
      </c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 x14ac:dyDescent="0.2">
      <c r="A72" s="44">
        <f t="shared" si="8"/>
        <v>44</v>
      </c>
      <c r="B72" s="44"/>
      <c r="C72" s="44"/>
      <c r="E72" s="44" t="s">
        <v>431</v>
      </c>
      <c r="F72" s="43">
        <v>7.6</v>
      </c>
      <c r="G72" s="135" t="str">
        <f>VLOOKUP($F72,alloc,3)</f>
        <v>Allocated O&amp;M Expenses - Comm</v>
      </c>
      <c r="H72" s="42">
        <f>'Taxes Class.'!K$17</f>
        <v>102129.84617355924</v>
      </c>
      <c r="I72" s="135">
        <f>$H72*VLOOKUP($F72,alloc,6)</f>
        <v>59854.966421808502</v>
      </c>
      <c r="J72" s="135">
        <f>$H72*VLOOKUP($F72,alloc,7)</f>
        <v>40666.078550463673</v>
      </c>
      <c r="K72" s="135">
        <f>$H72*VLOOKUP($F72,alloc,8)</f>
        <v>1449.4041780519774</v>
      </c>
      <c r="L72" s="135">
        <f>$H72*VLOOKUP($F72,alloc,9)</f>
        <v>77.474119413802669</v>
      </c>
      <c r="M72" s="135">
        <f>$H72*VLOOKUP($F72,alloc,10)</f>
        <v>81.922903821286624</v>
      </c>
      <c r="N72" s="135">
        <f>$H72*VLOOKUP($F72,alloc,11)</f>
        <v>0</v>
      </c>
      <c r="O72" s="135">
        <f>$H72*VLOOKUP($F72,alloc,12)</f>
        <v>0</v>
      </c>
      <c r="P72" s="135">
        <f>$H72*VLOOKUP($F72,alloc,13)</f>
        <v>0</v>
      </c>
      <c r="Q72" s="135">
        <f>$H72*VLOOKUP($F72,alloc,14)</f>
        <v>0</v>
      </c>
      <c r="R72" s="135">
        <f>$H72*VLOOKUP($F72,alloc,15)</f>
        <v>0</v>
      </c>
      <c r="S72" s="135">
        <f>$H72*VLOOKUP($F72,alloc,16)</f>
        <v>0</v>
      </c>
      <c r="T72" s="135">
        <f>$H72*VLOOKUP($F72,alloc,17)</f>
        <v>0</v>
      </c>
      <c r="U72" s="135">
        <f>$H72*VLOOKUP($F72,alloc,18)</f>
        <v>0</v>
      </c>
      <c r="V72" s="135">
        <f>$H72*VLOOKUP($F72,alloc,19)</f>
        <v>0</v>
      </c>
      <c r="W72" s="135">
        <f>$H72*VLOOKUP($F72,alloc,20)</f>
        <v>0</v>
      </c>
      <c r="X72" s="42">
        <f>SUM(I72:W72)-H72</f>
        <v>0</v>
      </c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 x14ac:dyDescent="0.2">
      <c r="A73" s="44">
        <f t="shared" si="8"/>
        <v>45</v>
      </c>
      <c r="B73" s="44"/>
      <c r="C73" s="44"/>
      <c r="E73" s="44" t="s">
        <v>432</v>
      </c>
      <c r="F73" s="43">
        <v>7.6</v>
      </c>
      <c r="G73" s="135" t="str">
        <f>VLOOKUP($F73,alloc,3)</f>
        <v>Allocated O&amp;M Expenses - Comm</v>
      </c>
      <c r="H73" s="42">
        <f>'Taxes Class.'!K$18</f>
        <v>73841.901082899029</v>
      </c>
      <c r="I73" s="135">
        <f>$H73*VLOOKUP($F73,alloc,6)</f>
        <v>43276.325926589765</v>
      </c>
      <c r="J73" s="135">
        <f>$H73*VLOOKUP($F73,alloc,7)</f>
        <v>29402.380031491339</v>
      </c>
      <c r="K73" s="135">
        <f>$H73*VLOOKUP($F73,alloc,8)</f>
        <v>1047.9479207574016</v>
      </c>
      <c r="L73" s="135">
        <f>$H73*VLOOKUP($F73,alloc,9)</f>
        <v>56.0153224211926</v>
      </c>
      <c r="M73" s="135">
        <f>$H73*VLOOKUP($F73,alloc,10)</f>
        <v>59.231881639330553</v>
      </c>
      <c r="N73" s="135">
        <f>$H73*VLOOKUP($F73,alloc,11)</f>
        <v>0</v>
      </c>
      <c r="O73" s="135">
        <f>$H73*VLOOKUP($F73,alloc,12)</f>
        <v>0</v>
      </c>
      <c r="P73" s="135">
        <f>$H73*VLOOKUP($F73,alloc,13)</f>
        <v>0</v>
      </c>
      <c r="Q73" s="135">
        <f>$H73*VLOOKUP($F73,alloc,14)</f>
        <v>0</v>
      </c>
      <c r="R73" s="135">
        <f>$H73*VLOOKUP($F73,alloc,15)</f>
        <v>0</v>
      </c>
      <c r="S73" s="135">
        <f>$H73*VLOOKUP($F73,alloc,16)</f>
        <v>0</v>
      </c>
      <c r="T73" s="135">
        <f>$H73*VLOOKUP($F73,alloc,17)</f>
        <v>0</v>
      </c>
      <c r="U73" s="135">
        <f>$H73*VLOOKUP($F73,alloc,18)</f>
        <v>0</v>
      </c>
      <c r="V73" s="135">
        <f>$H73*VLOOKUP($F73,alloc,19)</f>
        <v>0</v>
      </c>
      <c r="W73" s="135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 x14ac:dyDescent="0.2">
      <c r="A74" s="44">
        <f t="shared" si="8"/>
        <v>46</v>
      </c>
      <c r="B74" s="44"/>
      <c r="C74" s="44"/>
      <c r="D74" s="129" t="s">
        <v>222</v>
      </c>
      <c r="E74" s="44"/>
      <c r="F74" s="128"/>
      <c r="G74" s="42"/>
      <c r="H74" s="42">
        <f>'Taxes Class.'!K$19</f>
        <v>933534.87798649457</v>
      </c>
      <c r="I74" s="42">
        <f t="shared" ref="I74:W74" si="9">+SUM(I70:I73)</f>
        <v>533387.27964304283</v>
      </c>
      <c r="J74" s="42">
        <f t="shared" si="9"/>
        <v>360869.6177998489</v>
      </c>
      <c r="K74" s="42">
        <f t="shared" si="9"/>
        <v>13157.21566045633</v>
      </c>
      <c r="L74" s="42">
        <f t="shared" si="9"/>
        <v>12822.751045520905</v>
      </c>
      <c r="M74" s="42">
        <f t="shared" si="9"/>
        <v>13298.013837625616</v>
      </c>
      <c r="N74" s="42">
        <f t="shared" si="9"/>
        <v>0</v>
      </c>
      <c r="O74" s="42">
        <f t="shared" si="9"/>
        <v>0</v>
      </c>
      <c r="P74" s="42">
        <f t="shared" si="9"/>
        <v>0</v>
      </c>
      <c r="Q74" s="42">
        <f t="shared" si="9"/>
        <v>0</v>
      </c>
      <c r="R74" s="42">
        <f t="shared" si="9"/>
        <v>0</v>
      </c>
      <c r="S74" s="42">
        <f t="shared" si="9"/>
        <v>0</v>
      </c>
      <c r="T74" s="42">
        <f t="shared" si="9"/>
        <v>0</v>
      </c>
      <c r="U74" s="42">
        <f t="shared" si="9"/>
        <v>0</v>
      </c>
      <c r="V74" s="42">
        <f t="shared" si="9"/>
        <v>0</v>
      </c>
      <c r="W74" s="42">
        <f t="shared" si="9"/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 x14ac:dyDescent="0.2">
      <c r="A75" s="44">
        <f t="shared" si="8"/>
        <v>47</v>
      </c>
      <c r="B75" s="44"/>
      <c r="C75" s="44"/>
      <c r="E75" s="44"/>
      <c r="F75" s="128"/>
      <c r="G75" s="135"/>
      <c r="H75" s="42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 x14ac:dyDescent="0.2">
      <c r="A76" s="44">
        <f t="shared" si="8"/>
        <v>48</v>
      </c>
      <c r="B76" s="44"/>
      <c r="C76" s="44"/>
      <c r="D76" s="44" t="s">
        <v>220</v>
      </c>
      <c r="F76" s="128"/>
      <c r="G76" s="135"/>
      <c r="H76" s="42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 x14ac:dyDescent="0.2">
      <c r="A77" s="44">
        <f t="shared" si="8"/>
        <v>49</v>
      </c>
      <c r="B77" s="44"/>
      <c r="C77" s="44"/>
      <c r="E77" s="44" t="s">
        <v>226</v>
      </c>
      <c r="F77" s="43">
        <v>99</v>
      </c>
      <c r="G77" s="135" t="str">
        <f>VLOOKUP($F77,alloc,3)</f>
        <v>-</v>
      </c>
      <c r="H77" s="42">
        <f>'Taxes Class.'!K$22</f>
        <v>0</v>
      </c>
      <c r="I77" s="135">
        <f>$H77*VLOOKUP($F77,alloc,6)</f>
        <v>0</v>
      </c>
      <c r="J77" s="135">
        <f>$H77*VLOOKUP($F77,alloc,7)</f>
        <v>0</v>
      </c>
      <c r="K77" s="135">
        <f>$H77*VLOOKUP($F77,alloc,8)</f>
        <v>0</v>
      </c>
      <c r="L77" s="135">
        <f>$H77*VLOOKUP($F77,alloc,9)</f>
        <v>0</v>
      </c>
      <c r="M77" s="135">
        <f>$H77*VLOOKUP($F77,alloc,10)</f>
        <v>0</v>
      </c>
      <c r="N77" s="135">
        <f>$H77*VLOOKUP($F77,alloc,11)</f>
        <v>0</v>
      </c>
      <c r="O77" s="135">
        <f>$H77*VLOOKUP($F77,alloc,12)</f>
        <v>0</v>
      </c>
      <c r="P77" s="135">
        <f>$H77*VLOOKUP($F77,alloc,13)</f>
        <v>0</v>
      </c>
      <c r="Q77" s="135">
        <f>$H77*VLOOKUP($F77,alloc,14)</f>
        <v>0</v>
      </c>
      <c r="R77" s="135">
        <f>$H77*VLOOKUP($F77,alloc,15)</f>
        <v>0</v>
      </c>
      <c r="S77" s="135">
        <f>$H77*VLOOKUP($F77,alloc,16)</f>
        <v>0</v>
      </c>
      <c r="T77" s="135">
        <f>$H77*VLOOKUP($F77,alloc,17)</f>
        <v>0</v>
      </c>
      <c r="U77" s="135">
        <f>$H77*VLOOKUP($F77,alloc,18)</f>
        <v>0</v>
      </c>
      <c r="V77" s="135">
        <f>$H77*VLOOKUP($F77,alloc,19)</f>
        <v>0</v>
      </c>
      <c r="W77" s="135">
        <f>$H77*VLOOKUP($F77,alloc,20)</f>
        <v>0</v>
      </c>
      <c r="X77" s="42">
        <f>SUM(I77:W77)-H77</f>
        <v>0</v>
      </c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 x14ac:dyDescent="0.2">
      <c r="A78" s="44">
        <f t="shared" si="8"/>
        <v>50</v>
      </c>
      <c r="B78" s="44"/>
      <c r="C78" s="44"/>
      <c r="E78" s="44" t="s">
        <v>225</v>
      </c>
      <c r="F78" s="43">
        <v>99</v>
      </c>
      <c r="G78" s="135" t="str">
        <f>VLOOKUP($F78,alloc,3)</f>
        <v>-</v>
      </c>
      <c r="H78" s="42">
        <f>'Taxes Class.'!K$23</f>
        <v>0</v>
      </c>
      <c r="I78" s="135">
        <f>$H78*VLOOKUP($F78,alloc,6)</f>
        <v>0</v>
      </c>
      <c r="J78" s="135">
        <f>$H78*VLOOKUP($F78,alloc,7)</f>
        <v>0</v>
      </c>
      <c r="K78" s="135">
        <f>$H78*VLOOKUP($F78,alloc,8)</f>
        <v>0</v>
      </c>
      <c r="L78" s="135">
        <f>$H78*VLOOKUP($F78,alloc,9)</f>
        <v>0</v>
      </c>
      <c r="M78" s="135">
        <f>$H78*VLOOKUP($F78,alloc,10)</f>
        <v>0</v>
      </c>
      <c r="N78" s="135">
        <f>$H78*VLOOKUP($F78,alloc,11)</f>
        <v>0</v>
      </c>
      <c r="O78" s="135">
        <f>$H78*VLOOKUP($F78,alloc,12)</f>
        <v>0</v>
      </c>
      <c r="P78" s="135">
        <f>$H78*VLOOKUP($F78,alloc,13)</f>
        <v>0</v>
      </c>
      <c r="Q78" s="135">
        <f>$H78*VLOOKUP($F78,alloc,14)</f>
        <v>0</v>
      </c>
      <c r="R78" s="135">
        <f>$H78*VLOOKUP($F78,alloc,15)</f>
        <v>0</v>
      </c>
      <c r="S78" s="135">
        <f>$H78*VLOOKUP($F78,alloc,16)</f>
        <v>0</v>
      </c>
      <c r="T78" s="135">
        <f>$H78*VLOOKUP($F78,alloc,17)</f>
        <v>0</v>
      </c>
      <c r="U78" s="135">
        <f>$H78*VLOOKUP($F78,alloc,18)</f>
        <v>0</v>
      </c>
      <c r="V78" s="135">
        <f>$H78*VLOOKUP($F78,alloc,19)</f>
        <v>0</v>
      </c>
      <c r="W78" s="135">
        <f>$H78*VLOOKUP($F78,alloc,20)</f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 x14ac:dyDescent="0.2">
      <c r="A79" s="44">
        <f t="shared" si="8"/>
        <v>51</v>
      </c>
      <c r="B79" s="44"/>
      <c r="C79" s="44"/>
      <c r="E79" s="140" t="s">
        <v>433</v>
      </c>
      <c r="F79" s="43">
        <v>1</v>
      </c>
      <c r="G79" s="135" t="str">
        <f>VLOOKUP($F79,alloc,3)</f>
        <v>Mcf</v>
      </c>
      <c r="H79" s="42">
        <f>'Taxes Class.'!K$24</f>
        <v>339435.7316739115</v>
      </c>
      <c r="I79" s="135">
        <f>$H79*VLOOKUP($F79,alloc,6)</f>
        <v>102784.38546368874</v>
      </c>
      <c r="J79" s="135">
        <f>$H79*VLOOKUP($F79,alloc,7)</f>
        <v>69655.434953154268</v>
      </c>
      <c r="K79" s="135">
        <f>$H79*VLOOKUP($F79,alloc,8)</f>
        <v>3441.2714638015282</v>
      </c>
      <c r="L79" s="135">
        <f>$H79*VLOOKUP($F79,alloc,9)</f>
        <v>77043.693164034237</v>
      </c>
      <c r="M79" s="135">
        <f>$H79*VLOOKUP($F79,alloc,10)</f>
        <v>86510.946629232712</v>
      </c>
      <c r="N79" s="135">
        <f>$H79*VLOOKUP($F79,alloc,11)</f>
        <v>0</v>
      </c>
      <c r="O79" s="135">
        <f>$H79*VLOOKUP($F79,alloc,12)</f>
        <v>0</v>
      </c>
      <c r="P79" s="135">
        <f>$H79*VLOOKUP($F79,alloc,13)</f>
        <v>0</v>
      </c>
      <c r="Q79" s="135">
        <f>$H79*VLOOKUP($F79,alloc,14)</f>
        <v>0</v>
      </c>
      <c r="R79" s="135">
        <f>$H79*VLOOKUP($F79,alloc,15)</f>
        <v>0</v>
      </c>
      <c r="S79" s="135">
        <f>$H79*VLOOKUP($F79,alloc,16)</f>
        <v>0</v>
      </c>
      <c r="T79" s="135">
        <f>$H79*VLOOKUP($F79,alloc,17)</f>
        <v>0</v>
      </c>
      <c r="U79" s="135">
        <f>$H79*VLOOKUP($F79,alloc,18)</f>
        <v>0</v>
      </c>
      <c r="V79" s="135">
        <f>$H79*VLOOKUP($F79,alloc,19)</f>
        <v>0</v>
      </c>
      <c r="W79" s="135">
        <f>$H79*VLOOKUP($F79,alloc,20)</f>
        <v>0</v>
      </c>
      <c r="X79" s="42">
        <f>SUM(I79:W79)-H79</f>
        <v>0</v>
      </c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 x14ac:dyDescent="0.2">
      <c r="A80" s="44">
        <f t="shared" si="8"/>
        <v>52</v>
      </c>
      <c r="B80" s="44"/>
      <c r="C80" s="44"/>
      <c r="D80" s="129" t="s">
        <v>224</v>
      </c>
      <c r="E80" s="44"/>
      <c r="F80" s="128"/>
      <c r="G80" s="135"/>
      <c r="H80" s="42">
        <f>'Taxes Class.'!K$25</f>
        <v>339435.7316739115</v>
      </c>
      <c r="I80" s="135">
        <f t="shared" ref="I80:W80" si="10">SUM(I77:I79)</f>
        <v>102784.38546368874</v>
      </c>
      <c r="J80" s="135">
        <f t="shared" si="10"/>
        <v>69655.434953154268</v>
      </c>
      <c r="K80" s="135">
        <f t="shared" si="10"/>
        <v>3441.2714638015282</v>
      </c>
      <c r="L80" s="135">
        <f t="shared" si="10"/>
        <v>77043.693164034237</v>
      </c>
      <c r="M80" s="135">
        <f t="shared" si="10"/>
        <v>86510.946629232712</v>
      </c>
      <c r="N80" s="135">
        <f t="shared" si="10"/>
        <v>0</v>
      </c>
      <c r="O80" s="135">
        <f t="shared" si="10"/>
        <v>0</v>
      </c>
      <c r="P80" s="135">
        <f t="shared" si="10"/>
        <v>0</v>
      </c>
      <c r="Q80" s="135">
        <f t="shared" si="10"/>
        <v>0</v>
      </c>
      <c r="R80" s="135">
        <f t="shared" si="10"/>
        <v>0</v>
      </c>
      <c r="S80" s="135">
        <f t="shared" si="10"/>
        <v>0</v>
      </c>
      <c r="T80" s="135">
        <f t="shared" si="10"/>
        <v>0</v>
      </c>
      <c r="U80" s="135">
        <f t="shared" si="10"/>
        <v>0</v>
      </c>
      <c r="V80" s="135">
        <f t="shared" si="10"/>
        <v>0</v>
      </c>
      <c r="W80" s="135">
        <f t="shared" si="10"/>
        <v>0</v>
      </c>
      <c r="X80" s="42">
        <f>SUM(I80:W80)-H80</f>
        <v>0</v>
      </c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 x14ac:dyDescent="0.2">
      <c r="A81" s="44">
        <f t="shared" si="8"/>
        <v>53</v>
      </c>
      <c r="B81" s="44"/>
      <c r="C81" s="44"/>
      <c r="E81" s="44"/>
      <c r="F81" s="128"/>
      <c r="G81" s="135"/>
      <c r="H81" s="42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 x14ac:dyDescent="0.2">
      <c r="A82" s="44">
        <f t="shared" si="8"/>
        <v>54</v>
      </c>
      <c r="B82" s="44"/>
      <c r="C82" s="44" t="s">
        <v>223</v>
      </c>
      <c r="D82" s="44"/>
      <c r="F82" s="128"/>
      <c r="G82" s="135"/>
      <c r="H82" s="42">
        <f>'Taxes Class.'!K$27</f>
        <v>1272970.6096604061</v>
      </c>
      <c r="I82" s="135">
        <f>I74+I80</f>
        <v>636171.66510673158</v>
      </c>
      <c r="J82" s="135">
        <f t="shared" ref="J82:W82" si="11">J74+J80</f>
        <v>430525.0527530032</v>
      </c>
      <c r="K82" s="135">
        <f t="shared" si="11"/>
        <v>16598.487124257859</v>
      </c>
      <c r="L82" s="135">
        <f t="shared" si="11"/>
        <v>89866.444209555135</v>
      </c>
      <c r="M82" s="135">
        <f t="shared" si="11"/>
        <v>99808.960466858334</v>
      </c>
      <c r="N82" s="135">
        <f t="shared" si="11"/>
        <v>0</v>
      </c>
      <c r="O82" s="135">
        <f t="shared" si="11"/>
        <v>0</v>
      </c>
      <c r="P82" s="135">
        <f t="shared" si="11"/>
        <v>0</v>
      </c>
      <c r="Q82" s="135">
        <f t="shared" si="11"/>
        <v>0</v>
      </c>
      <c r="R82" s="135">
        <f t="shared" si="11"/>
        <v>0</v>
      </c>
      <c r="S82" s="135">
        <f t="shared" si="11"/>
        <v>0</v>
      </c>
      <c r="T82" s="135">
        <f t="shared" si="11"/>
        <v>0</v>
      </c>
      <c r="U82" s="135">
        <f t="shared" si="11"/>
        <v>0</v>
      </c>
      <c r="V82" s="135">
        <f t="shared" si="11"/>
        <v>0</v>
      </c>
      <c r="W82" s="135">
        <f t="shared" si="11"/>
        <v>0</v>
      </c>
      <c r="X82" s="42">
        <f>SUM(I82:W82)-H82</f>
        <v>0</v>
      </c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 x14ac:dyDescent="0.2">
      <c r="A83" s="44">
        <f t="shared" si="8"/>
        <v>55</v>
      </c>
      <c r="B83" s="44"/>
      <c r="C83" s="44"/>
      <c r="D83" s="44"/>
      <c r="E83" s="44"/>
      <c r="F83" s="128"/>
      <c r="G83" s="135"/>
      <c r="H83" s="42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 x14ac:dyDescent="0.2">
      <c r="A84" s="44">
        <f t="shared" si="8"/>
        <v>56</v>
      </c>
      <c r="B84" s="44"/>
      <c r="C84" s="44"/>
      <c r="D84" s="44"/>
      <c r="E84" s="44"/>
      <c r="F84" s="128"/>
      <c r="G84" s="135"/>
      <c r="H84" s="42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 x14ac:dyDescent="0.2">
      <c r="A85" s="44">
        <f t="shared" si="8"/>
        <v>57</v>
      </c>
      <c r="B85" s="44"/>
      <c r="C85" s="44" t="s">
        <v>434</v>
      </c>
      <c r="F85" s="43">
        <v>19.600000000000001</v>
      </c>
      <c r="G85" s="135" t="str">
        <f>VLOOKUP($F85,alloc,3)</f>
        <v>Rate Base - Comm</v>
      </c>
      <c r="H85" s="42">
        <f>'Taxes Class.'!K$30</f>
        <v>-159953.34267915547</v>
      </c>
      <c r="I85" s="135">
        <f>$H85*VLOOKUP($F85,alloc,6)</f>
        <v>-161485.33242623435</v>
      </c>
      <c r="J85" s="135">
        <f>$H85*VLOOKUP($F85,alloc,7)</f>
        <v>-112027.96862944638</v>
      </c>
      <c r="K85" s="135">
        <f>$H85*VLOOKUP($F85,alloc,8)</f>
        <v>-3085.4388872348163</v>
      </c>
      <c r="L85" s="135">
        <f>$H85*VLOOKUP($F85,alloc,9)</f>
        <v>55666.372045460164</v>
      </c>
      <c r="M85" s="135">
        <f>$H85*VLOOKUP($F85,alloc,10)</f>
        <v>60979.025218299932</v>
      </c>
      <c r="N85" s="135">
        <f>$H85*VLOOKUP($F85,alloc,11)</f>
        <v>0</v>
      </c>
      <c r="O85" s="135">
        <f>$H85*VLOOKUP($F85,alloc,12)</f>
        <v>0</v>
      </c>
      <c r="P85" s="135">
        <f>$H85*VLOOKUP($F85,alloc,13)</f>
        <v>0</v>
      </c>
      <c r="Q85" s="135">
        <f>$H85*VLOOKUP($F85,alloc,14)</f>
        <v>0</v>
      </c>
      <c r="R85" s="135">
        <f>$H85*VLOOKUP($F85,alloc,15)</f>
        <v>0</v>
      </c>
      <c r="S85" s="135">
        <f>$H85*VLOOKUP($F85,alloc,16)</f>
        <v>0</v>
      </c>
      <c r="T85" s="135">
        <f>$H85*VLOOKUP($F85,alloc,17)</f>
        <v>0</v>
      </c>
      <c r="U85" s="135">
        <f>$H85*VLOOKUP($F85,alloc,18)</f>
        <v>0</v>
      </c>
      <c r="V85" s="135">
        <f>$H85*VLOOKUP($F85,alloc,19)</f>
        <v>0</v>
      </c>
      <c r="W85" s="135">
        <f>$H85*VLOOKUP($F85,alloc,20)</f>
        <v>0</v>
      </c>
      <c r="X85" s="42">
        <f>SUM(I85:W85)-H85</f>
        <v>0</v>
      </c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 x14ac:dyDescent="0.2">
      <c r="A86" s="44">
        <f t="shared" si="8"/>
        <v>58</v>
      </c>
      <c r="B86" s="44"/>
      <c r="C86" s="44"/>
      <c r="D86" s="44"/>
      <c r="E86" s="44"/>
      <c r="F86" s="128"/>
      <c r="G86" s="135"/>
      <c r="H86" s="42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 x14ac:dyDescent="0.2">
      <c r="A87" s="44">
        <f t="shared" si="8"/>
        <v>59</v>
      </c>
      <c r="B87" s="44"/>
      <c r="C87" s="44" t="s">
        <v>582</v>
      </c>
      <c r="F87" s="43">
        <v>20.6</v>
      </c>
      <c r="G87" s="135" t="str">
        <f>VLOOKUP($F87,alloc,3)</f>
        <v>Cost of Service - Comm</v>
      </c>
      <c r="H87" s="42">
        <f>'Taxes Class.'!K$32</f>
        <v>-624911.11328228645</v>
      </c>
      <c r="I87" s="135">
        <f>$H87*VLOOKUP($F87,alloc,6)</f>
        <v>-362293.70720402506</v>
      </c>
      <c r="J87" s="135">
        <f>$H87*VLOOKUP($F87,alloc,7)</f>
        <v>-246009.89749301941</v>
      </c>
      <c r="K87" s="135">
        <f>$H87*VLOOKUP($F87,alloc,8)</f>
        <v>-8821.1978495310887</v>
      </c>
      <c r="L87" s="135">
        <f>$H87*VLOOKUP($F87,alloc,9)</f>
        <v>-3725.0309994032377</v>
      </c>
      <c r="M87" s="135">
        <f>$H87*VLOOKUP($F87,alloc,10)</f>
        <v>-4061.2797363076952</v>
      </c>
      <c r="N87" s="135">
        <f>$H87*VLOOKUP($F87,alloc,11)</f>
        <v>0</v>
      </c>
      <c r="O87" s="135">
        <f>$H87*VLOOKUP($F87,alloc,12)</f>
        <v>0</v>
      </c>
      <c r="P87" s="135">
        <f>$H87*VLOOKUP($F87,alloc,13)</f>
        <v>0</v>
      </c>
      <c r="Q87" s="135">
        <f>$H87*VLOOKUP($F87,alloc,14)</f>
        <v>0</v>
      </c>
      <c r="R87" s="135">
        <f>$H87*VLOOKUP($F87,alloc,15)</f>
        <v>0</v>
      </c>
      <c r="S87" s="135">
        <f>$H87*VLOOKUP($F87,alloc,16)</f>
        <v>0</v>
      </c>
      <c r="T87" s="135">
        <f>$H87*VLOOKUP($F87,alloc,17)</f>
        <v>0</v>
      </c>
      <c r="U87" s="135">
        <f>$H87*VLOOKUP($F87,alloc,18)</f>
        <v>0</v>
      </c>
      <c r="V87" s="135">
        <f>$H87*VLOOKUP($F87,alloc,19)</f>
        <v>0</v>
      </c>
      <c r="W87" s="135">
        <f>$H87*VLOOKUP($F87,alloc,20)</f>
        <v>0</v>
      </c>
      <c r="X87" s="42">
        <f>SUM(I87:W87)-H87</f>
        <v>0</v>
      </c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 x14ac:dyDescent="0.2">
      <c r="A88" s="44"/>
      <c r="B88" s="44"/>
      <c r="C88" s="44"/>
      <c r="D88" s="44"/>
      <c r="E88" s="42"/>
      <c r="F88" s="128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 x14ac:dyDescent="0.2">
      <c r="A89" s="44"/>
      <c r="B89" s="44"/>
      <c r="C89" s="44"/>
      <c r="D89" s="44"/>
      <c r="E89" s="131" t="s">
        <v>48</v>
      </c>
      <c r="F89" s="128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 x14ac:dyDescent="0.2">
      <c r="A90" s="44"/>
      <c r="B90" s="44"/>
      <c r="C90" s="44"/>
      <c r="D90" s="44"/>
      <c r="E90" s="131"/>
      <c r="F90" s="128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 x14ac:dyDescent="0.2">
      <c r="A91" s="44"/>
      <c r="B91" s="44"/>
      <c r="C91" s="44"/>
      <c r="D91" s="44"/>
      <c r="E91" s="131"/>
      <c r="F91" s="128"/>
      <c r="G91" s="42"/>
      <c r="H91" s="44"/>
      <c r="I91" s="44"/>
      <c r="J91" s="44"/>
      <c r="K91" s="44"/>
      <c r="L91" s="44"/>
      <c r="M91" s="131"/>
      <c r="N91" s="131"/>
      <c r="O91" s="44"/>
      <c r="P91" s="45"/>
      <c r="Q91" s="45"/>
      <c r="R91" s="45"/>
      <c r="S91" s="45"/>
      <c r="T91" s="45"/>
      <c r="U91" s="45"/>
      <c r="V91" s="44"/>
      <c r="W91" s="44"/>
      <c r="X91" s="44"/>
      <c r="Y91" s="44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 x14ac:dyDescent="0.2">
      <c r="A92" s="44"/>
      <c r="B92" s="44"/>
      <c r="C92" s="44"/>
      <c r="D92" s="44"/>
      <c r="E92" s="42"/>
      <c r="F92" s="128"/>
      <c r="G92" s="42"/>
      <c r="H92" s="44"/>
      <c r="I92" s="42"/>
      <c r="J92" s="131"/>
      <c r="K92" s="131"/>
      <c r="L92" s="131"/>
      <c r="M92" s="45"/>
      <c r="N92" s="45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44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 x14ac:dyDescent="0.2">
      <c r="A93" s="131" t="s">
        <v>290</v>
      </c>
      <c r="B93" s="44"/>
      <c r="C93" s="44"/>
      <c r="D93" s="44"/>
      <c r="E93" s="42"/>
      <c r="F93" s="130" t="s">
        <v>38</v>
      </c>
      <c r="G93" s="148" t="s">
        <v>38</v>
      </c>
      <c r="H93" s="45" t="s">
        <v>1</v>
      </c>
      <c r="I93" s="3" t="s">
        <v>56</v>
      </c>
      <c r="J93" s="3" t="s">
        <v>545</v>
      </c>
      <c r="K93" s="3" t="s">
        <v>545</v>
      </c>
      <c r="L93" s="68" t="s">
        <v>546</v>
      </c>
      <c r="M93" s="68" t="s">
        <v>546</v>
      </c>
      <c r="N93" s="45"/>
      <c r="O93" s="45"/>
      <c r="P93" s="45"/>
      <c r="Q93" s="45"/>
      <c r="R93" s="45"/>
      <c r="S93" s="131"/>
      <c r="T93" s="131"/>
      <c r="U93" s="131"/>
      <c r="V93" s="45"/>
      <c r="W93" s="45"/>
      <c r="X93" s="45"/>
      <c r="Y93" s="44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 x14ac:dyDescent="0.2">
      <c r="A94" s="132" t="s">
        <v>289</v>
      </c>
      <c r="B94" s="44"/>
      <c r="C94" s="44"/>
      <c r="D94" s="44"/>
      <c r="E94" s="42"/>
      <c r="F94" s="130" t="s">
        <v>39</v>
      </c>
      <c r="G94" s="148" t="s">
        <v>21</v>
      </c>
      <c r="H94" s="45" t="s">
        <v>2</v>
      </c>
      <c r="I94" s="3" t="s">
        <v>467</v>
      </c>
      <c r="J94" s="68" t="s">
        <v>547</v>
      </c>
      <c r="K94" s="68" t="s">
        <v>548</v>
      </c>
      <c r="L94" s="68" t="s">
        <v>547</v>
      </c>
      <c r="M94" s="68" t="s">
        <v>548</v>
      </c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4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 x14ac:dyDescent="0.2">
      <c r="A95" s="44">
        <v>58</v>
      </c>
      <c r="B95" s="44"/>
      <c r="C95" s="44" t="s">
        <v>117</v>
      </c>
      <c r="D95" s="44"/>
      <c r="F95" s="43"/>
      <c r="G95" s="135"/>
      <c r="H95" s="42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 x14ac:dyDescent="0.2">
      <c r="A96" s="44">
        <f t="shared" si="8"/>
        <v>59</v>
      </c>
      <c r="B96" s="44"/>
      <c r="C96" s="44"/>
      <c r="D96" s="44"/>
      <c r="F96" s="128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 x14ac:dyDescent="0.2">
      <c r="A97" s="44">
        <f t="shared" si="8"/>
        <v>60</v>
      </c>
      <c r="B97" s="44"/>
      <c r="C97" s="44"/>
      <c r="D97" s="44" t="s">
        <v>221</v>
      </c>
      <c r="F97" s="43"/>
      <c r="G97" s="135"/>
      <c r="H97" s="42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 x14ac:dyDescent="0.2">
      <c r="A98" s="44">
        <f t="shared" si="8"/>
        <v>61</v>
      </c>
      <c r="B98" s="44"/>
      <c r="C98" s="44"/>
      <c r="E98" s="44" t="s">
        <v>429</v>
      </c>
      <c r="F98" s="43"/>
      <c r="G98" s="135"/>
      <c r="H98" s="42">
        <f>'Taxes Class.'!F$15</f>
        <v>927869.58501181961</v>
      </c>
      <c r="I98" s="135">
        <f t="shared" ref="I98:W98" si="12">I14+I42+I70</f>
        <v>542809.01253263443</v>
      </c>
      <c r="J98" s="135">
        <f t="shared" si="12"/>
        <v>331547.74801260413</v>
      </c>
      <c r="K98" s="135">
        <f t="shared" si="12"/>
        <v>11845.549560744485</v>
      </c>
      <c r="L98" s="135">
        <f t="shared" si="12"/>
        <v>21916.101199004162</v>
      </c>
      <c r="M98" s="135">
        <f t="shared" si="12"/>
        <v>19751.173706832422</v>
      </c>
      <c r="N98" s="135">
        <f t="shared" si="12"/>
        <v>0</v>
      </c>
      <c r="O98" s="135">
        <f t="shared" si="12"/>
        <v>0</v>
      </c>
      <c r="P98" s="135">
        <f t="shared" si="12"/>
        <v>0</v>
      </c>
      <c r="Q98" s="135">
        <f t="shared" si="12"/>
        <v>0</v>
      </c>
      <c r="R98" s="135">
        <f t="shared" si="12"/>
        <v>0</v>
      </c>
      <c r="S98" s="135">
        <f t="shared" si="12"/>
        <v>0</v>
      </c>
      <c r="T98" s="135">
        <f t="shared" si="12"/>
        <v>0</v>
      </c>
      <c r="U98" s="135">
        <f t="shared" si="12"/>
        <v>0</v>
      </c>
      <c r="V98" s="135">
        <f t="shared" si="12"/>
        <v>0</v>
      </c>
      <c r="W98" s="135">
        <f t="shared" si="12"/>
        <v>0</v>
      </c>
      <c r="X98" s="42">
        <f>SUM(I98:W98)-H98</f>
        <v>0</v>
      </c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 x14ac:dyDescent="0.2">
      <c r="A99" s="44">
        <f t="shared" si="8"/>
        <v>62</v>
      </c>
      <c r="B99" s="44"/>
      <c r="C99" s="44"/>
      <c r="E99" s="44" t="s">
        <v>430</v>
      </c>
      <c r="F99" s="43"/>
      <c r="G99" s="135"/>
      <c r="H99" s="42">
        <f>'Taxes Class.'!F$16</f>
        <v>6008371.0759584447</v>
      </c>
      <c r="I99" s="135">
        <f t="shared" ref="I99:W99" si="13">I15+I43+I71</f>
        <v>3456449.9917614539</v>
      </c>
      <c r="J99" s="135">
        <f t="shared" si="13"/>
        <v>1456031.3822185909</v>
      </c>
      <c r="K99" s="135">
        <f t="shared" si="13"/>
        <v>51191.141213159186</v>
      </c>
      <c r="L99" s="135">
        <f t="shared" si="13"/>
        <v>550639.55711485841</v>
      </c>
      <c r="M99" s="135">
        <f t="shared" si="13"/>
        <v>494059.00365038117</v>
      </c>
      <c r="N99" s="135">
        <f t="shared" si="13"/>
        <v>0</v>
      </c>
      <c r="O99" s="135">
        <f t="shared" si="13"/>
        <v>0</v>
      </c>
      <c r="P99" s="135">
        <f t="shared" si="13"/>
        <v>0</v>
      </c>
      <c r="Q99" s="135">
        <f t="shared" si="13"/>
        <v>0</v>
      </c>
      <c r="R99" s="135">
        <f t="shared" si="13"/>
        <v>0</v>
      </c>
      <c r="S99" s="135">
        <f t="shared" si="13"/>
        <v>0</v>
      </c>
      <c r="T99" s="135">
        <f t="shared" si="13"/>
        <v>0</v>
      </c>
      <c r="U99" s="135">
        <f t="shared" si="13"/>
        <v>0</v>
      </c>
      <c r="V99" s="135">
        <f t="shared" si="13"/>
        <v>0</v>
      </c>
      <c r="W99" s="135">
        <f t="shared" si="13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 x14ac:dyDescent="0.2">
      <c r="A100" s="44">
        <f t="shared" si="8"/>
        <v>63</v>
      </c>
      <c r="B100" s="44"/>
      <c r="C100" s="44"/>
      <c r="E100" s="44" t="s">
        <v>431</v>
      </c>
      <c r="F100" s="43"/>
      <c r="G100" s="135"/>
      <c r="H100" s="42">
        <f>'Taxes Class.'!F$17</f>
        <v>137062</v>
      </c>
      <c r="I100" s="135">
        <f t="shared" ref="I100:W100" si="14">I16+I44+I72</f>
        <v>80182.053682468992</v>
      </c>
      <c r="J100" s="135">
        <f t="shared" si="14"/>
        <v>48975.198855693365</v>
      </c>
      <c r="K100" s="135">
        <f t="shared" si="14"/>
        <v>1749.7876211494513</v>
      </c>
      <c r="L100" s="135">
        <f t="shared" si="14"/>
        <v>3237.3780874600434</v>
      </c>
      <c r="M100" s="135">
        <f t="shared" si="14"/>
        <v>2917.5817532281558</v>
      </c>
      <c r="N100" s="135">
        <f t="shared" si="14"/>
        <v>0</v>
      </c>
      <c r="O100" s="135">
        <f t="shared" si="14"/>
        <v>0</v>
      </c>
      <c r="P100" s="135">
        <f t="shared" si="14"/>
        <v>0</v>
      </c>
      <c r="Q100" s="135">
        <f t="shared" si="14"/>
        <v>0</v>
      </c>
      <c r="R100" s="135">
        <f t="shared" si="14"/>
        <v>0</v>
      </c>
      <c r="S100" s="135">
        <f t="shared" si="14"/>
        <v>0</v>
      </c>
      <c r="T100" s="135">
        <f t="shared" si="14"/>
        <v>0</v>
      </c>
      <c r="U100" s="135">
        <f t="shared" si="14"/>
        <v>0</v>
      </c>
      <c r="V100" s="135">
        <f t="shared" si="14"/>
        <v>0</v>
      </c>
      <c r="W100" s="135">
        <f t="shared" si="14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 x14ac:dyDescent="0.2">
      <c r="A101" s="44">
        <f t="shared" si="8"/>
        <v>64</v>
      </c>
      <c r="B101" s="44"/>
      <c r="C101" s="44"/>
      <c r="E101" s="44" t="s">
        <v>432</v>
      </c>
      <c r="F101" s="43"/>
      <c r="G101" s="135"/>
      <c r="H101" s="42">
        <f>'Taxes Class.'!F$18</f>
        <v>99098.54</v>
      </c>
      <c r="I101" s="135">
        <f t="shared" ref="I101:W101" si="15">I17+I45+I73</f>
        <v>57973.212517942979</v>
      </c>
      <c r="J101" s="135">
        <f t="shared" si="15"/>
        <v>35410.038543205868</v>
      </c>
      <c r="K101" s="135">
        <f t="shared" si="15"/>
        <v>1265.1310980868784</v>
      </c>
      <c r="L101" s="135">
        <f t="shared" si="15"/>
        <v>2340.6884613917973</v>
      </c>
      <c r="M101" s="135">
        <f t="shared" si="15"/>
        <v>2109.4693793724773</v>
      </c>
      <c r="N101" s="135">
        <f t="shared" si="15"/>
        <v>0</v>
      </c>
      <c r="O101" s="135">
        <f t="shared" si="15"/>
        <v>0</v>
      </c>
      <c r="P101" s="135">
        <f t="shared" si="15"/>
        <v>0</v>
      </c>
      <c r="Q101" s="135">
        <f t="shared" si="15"/>
        <v>0</v>
      </c>
      <c r="R101" s="135">
        <f t="shared" si="15"/>
        <v>0</v>
      </c>
      <c r="S101" s="135">
        <f t="shared" si="15"/>
        <v>0</v>
      </c>
      <c r="T101" s="135">
        <f t="shared" si="15"/>
        <v>0</v>
      </c>
      <c r="U101" s="135">
        <f t="shared" si="15"/>
        <v>0</v>
      </c>
      <c r="V101" s="135">
        <f t="shared" si="15"/>
        <v>0</v>
      </c>
      <c r="W101" s="135">
        <f t="shared" si="15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 x14ac:dyDescent="0.2">
      <c r="A102" s="44">
        <f t="shared" si="8"/>
        <v>65</v>
      </c>
      <c r="B102" s="44"/>
      <c r="C102" s="44"/>
      <c r="D102" s="129" t="s">
        <v>222</v>
      </c>
      <c r="E102" s="44"/>
      <c r="F102" s="128"/>
      <c r="G102" s="42"/>
      <c r="H102" s="42">
        <f>'Taxes Class.'!F$19</f>
        <v>7172401.2009702642</v>
      </c>
      <c r="I102" s="135">
        <f t="shared" ref="I102:W102" si="16">I18+I46+I74</f>
        <v>4137414.2704945011</v>
      </c>
      <c r="J102" s="135">
        <f t="shared" si="16"/>
        <v>1871964.3676300943</v>
      </c>
      <c r="K102" s="135">
        <f t="shared" si="16"/>
        <v>66051.60949314</v>
      </c>
      <c r="L102" s="135">
        <f t="shared" si="16"/>
        <v>578133.7248627143</v>
      </c>
      <c r="M102" s="135">
        <f t="shared" si="16"/>
        <v>518837.22848981427</v>
      </c>
      <c r="N102" s="135">
        <f t="shared" si="16"/>
        <v>0</v>
      </c>
      <c r="O102" s="135">
        <f t="shared" si="16"/>
        <v>0</v>
      </c>
      <c r="P102" s="135">
        <f t="shared" si="16"/>
        <v>0</v>
      </c>
      <c r="Q102" s="135">
        <f t="shared" si="16"/>
        <v>0</v>
      </c>
      <c r="R102" s="135">
        <f t="shared" si="16"/>
        <v>0</v>
      </c>
      <c r="S102" s="135">
        <f t="shared" si="16"/>
        <v>0</v>
      </c>
      <c r="T102" s="135">
        <f t="shared" si="16"/>
        <v>0</v>
      </c>
      <c r="U102" s="135">
        <f t="shared" si="16"/>
        <v>0</v>
      </c>
      <c r="V102" s="135">
        <f t="shared" si="16"/>
        <v>0</v>
      </c>
      <c r="W102" s="135">
        <f t="shared" si="16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 x14ac:dyDescent="0.2">
      <c r="A103" s="44">
        <f t="shared" si="8"/>
        <v>66</v>
      </c>
      <c r="B103" s="44"/>
      <c r="C103" s="44"/>
      <c r="E103" s="44"/>
      <c r="F103" s="128"/>
      <c r="G103" s="135"/>
      <c r="H103" s="42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 x14ac:dyDescent="0.2">
      <c r="A104" s="44">
        <f t="shared" si="8"/>
        <v>67</v>
      </c>
      <c r="B104" s="44"/>
      <c r="C104" s="44"/>
      <c r="D104" s="44" t="s">
        <v>220</v>
      </c>
      <c r="F104" s="128"/>
      <c r="G104" s="135"/>
      <c r="H104" s="42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 x14ac:dyDescent="0.2">
      <c r="A105" s="44">
        <f t="shared" si="8"/>
        <v>68</v>
      </c>
      <c r="B105" s="44"/>
      <c r="C105" s="44"/>
      <c r="E105" s="44" t="s">
        <v>226</v>
      </c>
      <c r="F105" s="43"/>
      <c r="G105" s="135"/>
      <c r="H105" s="42">
        <f>'Taxes Class.'!F$22</f>
        <v>0</v>
      </c>
      <c r="I105" s="135">
        <f t="shared" ref="I105:W105" si="17">I21+I49+I77</f>
        <v>0</v>
      </c>
      <c r="J105" s="135">
        <f t="shared" si="17"/>
        <v>0</v>
      </c>
      <c r="K105" s="135">
        <f t="shared" si="17"/>
        <v>0</v>
      </c>
      <c r="L105" s="135">
        <f t="shared" si="17"/>
        <v>0</v>
      </c>
      <c r="M105" s="135">
        <f t="shared" si="17"/>
        <v>0</v>
      </c>
      <c r="N105" s="135">
        <f t="shared" si="17"/>
        <v>0</v>
      </c>
      <c r="O105" s="135">
        <f t="shared" si="17"/>
        <v>0</v>
      </c>
      <c r="P105" s="135">
        <f t="shared" si="17"/>
        <v>0</v>
      </c>
      <c r="Q105" s="135">
        <f t="shared" si="17"/>
        <v>0</v>
      </c>
      <c r="R105" s="135">
        <f t="shared" si="17"/>
        <v>0</v>
      </c>
      <c r="S105" s="135">
        <f t="shared" si="17"/>
        <v>0</v>
      </c>
      <c r="T105" s="135">
        <f t="shared" si="17"/>
        <v>0</v>
      </c>
      <c r="U105" s="135">
        <f t="shared" si="17"/>
        <v>0</v>
      </c>
      <c r="V105" s="135">
        <f t="shared" si="17"/>
        <v>0</v>
      </c>
      <c r="W105" s="135">
        <f t="shared" si="17"/>
        <v>0</v>
      </c>
      <c r="X105" s="42">
        <f>SUM(I105:W105)-H105</f>
        <v>0</v>
      </c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 x14ac:dyDescent="0.2">
      <c r="A106" s="44">
        <f t="shared" si="8"/>
        <v>69</v>
      </c>
      <c r="B106" s="44"/>
      <c r="C106" s="44"/>
      <c r="E106" s="44" t="s">
        <v>225</v>
      </c>
      <c r="F106" s="43"/>
      <c r="G106" s="135"/>
      <c r="H106" s="42">
        <f>'Taxes Class.'!F$23</f>
        <v>0</v>
      </c>
      <c r="I106" s="135">
        <f t="shared" ref="I106:W106" si="18">I22+I50+I78</f>
        <v>0</v>
      </c>
      <c r="J106" s="135">
        <f t="shared" si="18"/>
        <v>0</v>
      </c>
      <c r="K106" s="135">
        <f t="shared" si="18"/>
        <v>0</v>
      </c>
      <c r="L106" s="135">
        <f t="shared" si="18"/>
        <v>0</v>
      </c>
      <c r="M106" s="135">
        <f t="shared" si="18"/>
        <v>0</v>
      </c>
      <c r="N106" s="135">
        <f t="shared" si="18"/>
        <v>0</v>
      </c>
      <c r="O106" s="135">
        <f t="shared" si="18"/>
        <v>0</v>
      </c>
      <c r="P106" s="135">
        <f t="shared" si="18"/>
        <v>0</v>
      </c>
      <c r="Q106" s="135">
        <f t="shared" si="18"/>
        <v>0</v>
      </c>
      <c r="R106" s="135">
        <f t="shared" si="18"/>
        <v>0</v>
      </c>
      <c r="S106" s="135">
        <f t="shared" si="18"/>
        <v>0</v>
      </c>
      <c r="T106" s="135">
        <f t="shared" si="18"/>
        <v>0</v>
      </c>
      <c r="U106" s="135">
        <f t="shared" si="18"/>
        <v>0</v>
      </c>
      <c r="V106" s="135">
        <f t="shared" si="18"/>
        <v>0</v>
      </c>
      <c r="W106" s="135">
        <f t="shared" si="18"/>
        <v>0</v>
      </c>
      <c r="X106" s="42">
        <f>SUM(I106:W106)-H106</f>
        <v>0</v>
      </c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 x14ac:dyDescent="0.2">
      <c r="A107" s="44">
        <f t="shared" si="8"/>
        <v>70</v>
      </c>
      <c r="B107" s="44"/>
      <c r="C107" s="44"/>
      <c r="E107" s="140" t="s">
        <v>433</v>
      </c>
      <c r="F107" s="43"/>
      <c r="G107" s="135"/>
      <c r="H107" s="42">
        <f>'Taxes Class.'!F$24</f>
        <v>339435.7316739115</v>
      </c>
      <c r="I107" s="135">
        <f t="shared" ref="I107:W107" si="19">I23+I51+I79</f>
        <v>102784.38546368874</v>
      </c>
      <c r="J107" s="135">
        <f t="shared" si="19"/>
        <v>69655.434953154268</v>
      </c>
      <c r="K107" s="135">
        <f t="shared" si="19"/>
        <v>3441.2714638015282</v>
      </c>
      <c r="L107" s="135">
        <f t="shared" si="19"/>
        <v>77043.693164034237</v>
      </c>
      <c r="M107" s="135">
        <f t="shared" si="19"/>
        <v>86510.946629232712</v>
      </c>
      <c r="N107" s="135">
        <f t="shared" si="19"/>
        <v>0</v>
      </c>
      <c r="O107" s="135">
        <f t="shared" si="19"/>
        <v>0</v>
      </c>
      <c r="P107" s="135">
        <f t="shared" si="19"/>
        <v>0</v>
      </c>
      <c r="Q107" s="135">
        <f t="shared" si="19"/>
        <v>0</v>
      </c>
      <c r="R107" s="135">
        <f t="shared" si="19"/>
        <v>0</v>
      </c>
      <c r="S107" s="135">
        <f t="shared" si="19"/>
        <v>0</v>
      </c>
      <c r="T107" s="135">
        <f t="shared" si="19"/>
        <v>0</v>
      </c>
      <c r="U107" s="135">
        <f t="shared" si="19"/>
        <v>0</v>
      </c>
      <c r="V107" s="135">
        <f t="shared" si="19"/>
        <v>0</v>
      </c>
      <c r="W107" s="135">
        <f t="shared" si="19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 x14ac:dyDescent="0.2">
      <c r="A108" s="44">
        <f t="shared" si="8"/>
        <v>71</v>
      </c>
      <c r="B108" s="44"/>
      <c r="C108" s="44"/>
      <c r="D108" s="129" t="s">
        <v>224</v>
      </c>
      <c r="E108" s="44"/>
      <c r="F108" s="128"/>
      <c r="G108" s="135"/>
      <c r="H108" s="42">
        <f>'Taxes Class.'!F$25</f>
        <v>339435.7316739115</v>
      </c>
      <c r="I108" s="135">
        <f t="shared" ref="I108:W108" si="20">I24+I52+I80</f>
        <v>102784.38546368874</v>
      </c>
      <c r="J108" s="135">
        <f t="shared" si="20"/>
        <v>69655.434953154268</v>
      </c>
      <c r="K108" s="135">
        <f t="shared" si="20"/>
        <v>3441.2714638015282</v>
      </c>
      <c r="L108" s="135">
        <f t="shared" si="20"/>
        <v>77043.693164034237</v>
      </c>
      <c r="M108" s="135">
        <f t="shared" si="20"/>
        <v>86510.946629232712</v>
      </c>
      <c r="N108" s="135">
        <f t="shared" si="20"/>
        <v>0</v>
      </c>
      <c r="O108" s="135">
        <f t="shared" si="20"/>
        <v>0</v>
      </c>
      <c r="P108" s="135">
        <f t="shared" si="20"/>
        <v>0</v>
      </c>
      <c r="Q108" s="135">
        <f t="shared" si="20"/>
        <v>0</v>
      </c>
      <c r="R108" s="135">
        <f t="shared" si="20"/>
        <v>0</v>
      </c>
      <c r="S108" s="135">
        <f t="shared" si="20"/>
        <v>0</v>
      </c>
      <c r="T108" s="135">
        <f t="shared" si="20"/>
        <v>0</v>
      </c>
      <c r="U108" s="135">
        <f t="shared" si="20"/>
        <v>0</v>
      </c>
      <c r="V108" s="135">
        <f t="shared" si="20"/>
        <v>0</v>
      </c>
      <c r="W108" s="135">
        <f t="shared" si="20"/>
        <v>0</v>
      </c>
      <c r="X108" s="42">
        <f>SUM(I108:W108)-H108</f>
        <v>0</v>
      </c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 x14ac:dyDescent="0.2">
      <c r="A109" s="44">
        <f t="shared" si="8"/>
        <v>72</v>
      </c>
      <c r="B109" s="44"/>
      <c r="C109" s="44"/>
      <c r="E109" s="44"/>
      <c r="F109" s="128"/>
      <c r="G109" s="135"/>
      <c r="H109" s="42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 x14ac:dyDescent="0.2">
      <c r="A110" s="44">
        <f t="shared" si="8"/>
        <v>73</v>
      </c>
      <c r="B110" s="44"/>
      <c r="C110" s="44" t="s">
        <v>223</v>
      </c>
      <c r="D110" s="44"/>
      <c r="F110" s="128"/>
      <c r="G110" s="135"/>
      <c r="H110" s="42">
        <f>'Taxes Class.'!F$27</f>
        <v>7511836.9326441754</v>
      </c>
      <c r="I110" s="135">
        <f t="shared" ref="I110:W110" si="21">I26+I54+I82</f>
        <v>4240198.6559581896</v>
      </c>
      <c r="J110" s="135">
        <f t="shared" si="21"/>
        <v>1941619.8025832488</v>
      </c>
      <c r="K110" s="135">
        <f t="shared" si="21"/>
        <v>69492.880956941517</v>
      </c>
      <c r="L110" s="135">
        <f t="shared" si="21"/>
        <v>655177.41802674858</v>
      </c>
      <c r="M110" s="135">
        <f t="shared" si="21"/>
        <v>605348.17511904694</v>
      </c>
      <c r="N110" s="135">
        <f t="shared" si="21"/>
        <v>0</v>
      </c>
      <c r="O110" s="135">
        <f t="shared" si="21"/>
        <v>0</v>
      </c>
      <c r="P110" s="135">
        <f t="shared" si="21"/>
        <v>0</v>
      </c>
      <c r="Q110" s="135">
        <f t="shared" si="21"/>
        <v>0</v>
      </c>
      <c r="R110" s="135">
        <f t="shared" si="21"/>
        <v>0</v>
      </c>
      <c r="S110" s="135">
        <f t="shared" si="21"/>
        <v>0</v>
      </c>
      <c r="T110" s="135">
        <f t="shared" si="21"/>
        <v>0</v>
      </c>
      <c r="U110" s="135">
        <f t="shared" si="21"/>
        <v>0</v>
      </c>
      <c r="V110" s="135">
        <f t="shared" si="21"/>
        <v>0</v>
      </c>
      <c r="W110" s="135">
        <f t="shared" si="21"/>
        <v>0</v>
      </c>
      <c r="X110" s="42">
        <f>SUM(I110:W110)-H110</f>
        <v>0</v>
      </c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 x14ac:dyDescent="0.2">
      <c r="A111" s="44">
        <f t="shared" si="8"/>
        <v>74</v>
      </c>
      <c r="B111" s="44"/>
      <c r="C111" s="44"/>
      <c r="D111" s="44"/>
      <c r="E111" s="44"/>
      <c r="F111" s="128"/>
      <c r="G111" s="135"/>
      <c r="H111" s="42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 x14ac:dyDescent="0.2">
      <c r="A112" s="44">
        <f t="shared" si="8"/>
        <v>75</v>
      </c>
      <c r="B112" s="44"/>
      <c r="C112" s="44"/>
      <c r="D112" s="44"/>
      <c r="E112" s="44"/>
      <c r="F112" s="128"/>
      <c r="G112" s="135"/>
      <c r="H112" s="42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 x14ac:dyDescent="0.2">
      <c r="A113" s="44">
        <f t="shared" si="8"/>
        <v>76</v>
      </c>
      <c r="B113" s="44"/>
      <c r="C113" s="44" t="s">
        <v>434</v>
      </c>
      <c r="F113" s="43"/>
      <c r="G113" s="135"/>
      <c r="H113" s="42">
        <f>'Taxes Class.'!F$30</f>
        <v>9367734.7220668551</v>
      </c>
      <c r="I113" s="135">
        <f t="shared" ref="I113:W113" si="22">I29+I57+I85</f>
        <v>5339242.6533879982</v>
      </c>
      <c r="J113" s="135">
        <f t="shared" si="22"/>
        <v>2126751.0561231943</v>
      </c>
      <c r="K113" s="135">
        <f t="shared" si="22"/>
        <v>80990.616990335795</v>
      </c>
      <c r="L113" s="135">
        <f t="shared" si="22"/>
        <v>954129.26434878085</v>
      </c>
      <c r="M113" s="135">
        <f t="shared" si="22"/>
        <v>866621.13121654547</v>
      </c>
      <c r="N113" s="135">
        <f t="shared" si="22"/>
        <v>0</v>
      </c>
      <c r="O113" s="135">
        <f t="shared" si="22"/>
        <v>0</v>
      </c>
      <c r="P113" s="135">
        <f t="shared" si="22"/>
        <v>0</v>
      </c>
      <c r="Q113" s="135">
        <f t="shared" si="22"/>
        <v>0</v>
      </c>
      <c r="R113" s="135">
        <f t="shared" si="22"/>
        <v>0</v>
      </c>
      <c r="S113" s="135">
        <f t="shared" si="22"/>
        <v>0</v>
      </c>
      <c r="T113" s="135">
        <f t="shared" si="22"/>
        <v>0</v>
      </c>
      <c r="U113" s="135">
        <f t="shared" si="22"/>
        <v>0</v>
      </c>
      <c r="V113" s="135">
        <f t="shared" si="22"/>
        <v>0</v>
      </c>
      <c r="W113" s="135">
        <f t="shared" si="22"/>
        <v>0</v>
      </c>
      <c r="X113" s="42">
        <f>SUM(I113:W113)-H113</f>
        <v>0</v>
      </c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 x14ac:dyDescent="0.2">
      <c r="A114" s="44">
        <f t="shared" si="8"/>
        <v>77</v>
      </c>
      <c r="B114" s="44"/>
      <c r="C114" s="44"/>
      <c r="D114" s="44"/>
      <c r="E114" s="44"/>
      <c r="F114" s="128"/>
      <c r="G114" s="135"/>
      <c r="H114" s="42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 x14ac:dyDescent="0.2">
      <c r="A115" s="44">
        <f t="shared" si="8"/>
        <v>78</v>
      </c>
      <c r="B115" s="44"/>
      <c r="C115" s="44" t="s">
        <v>582</v>
      </c>
      <c r="F115" s="43"/>
      <c r="G115" s="135"/>
      <c r="H115" s="42">
        <f>'Taxes Class.'!F$32</f>
        <v>-1463766.1361715582</v>
      </c>
      <c r="I115" s="135">
        <f>I31+I59+I87</f>
        <v>-851579.62472517393</v>
      </c>
      <c r="J115" s="135">
        <f t="shared" ref="J115:W115" si="23">J31+J59+J87</f>
        <v>-446099.91796768853</v>
      </c>
      <c r="K115" s="135">
        <f t="shared" si="23"/>
        <v>-15899.937940941221</v>
      </c>
      <c r="L115" s="135">
        <f t="shared" si="23"/>
        <v>-78868.929818375371</v>
      </c>
      <c r="M115" s="135">
        <f t="shared" si="23"/>
        <v>-71317.725719379247</v>
      </c>
      <c r="N115" s="135">
        <f t="shared" si="23"/>
        <v>0</v>
      </c>
      <c r="O115" s="135">
        <f t="shared" si="23"/>
        <v>0</v>
      </c>
      <c r="P115" s="135">
        <f t="shared" si="23"/>
        <v>0</v>
      </c>
      <c r="Q115" s="135">
        <f t="shared" si="23"/>
        <v>0</v>
      </c>
      <c r="R115" s="135">
        <f t="shared" si="23"/>
        <v>0</v>
      </c>
      <c r="S115" s="135">
        <f t="shared" si="23"/>
        <v>0</v>
      </c>
      <c r="T115" s="135">
        <f t="shared" si="23"/>
        <v>0</v>
      </c>
      <c r="U115" s="135">
        <f t="shared" si="23"/>
        <v>0</v>
      </c>
      <c r="V115" s="135">
        <f t="shared" si="23"/>
        <v>0</v>
      </c>
      <c r="W115" s="135">
        <f t="shared" si="23"/>
        <v>0</v>
      </c>
      <c r="X115" s="42">
        <f>SUM(I115:W115)-H115</f>
        <v>0</v>
      </c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 x14ac:dyDescent="0.2">
      <c r="A116" s="44"/>
      <c r="B116" s="44"/>
      <c r="C116" s="44"/>
      <c r="D116" s="44"/>
      <c r="E116" s="42"/>
      <c r="F116" s="128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 x14ac:dyDescent="0.2">
      <c r="A117" s="44"/>
      <c r="B117" s="44"/>
      <c r="C117" s="44"/>
      <c r="D117" s="44"/>
      <c r="E117" s="42"/>
      <c r="F117" s="128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 x14ac:dyDescent="0.2">
      <c r="A118" s="44"/>
      <c r="B118" s="44"/>
      <c r="C118" s="44"/>
      <c r="D118" s="44"/>
      <c r="E118" s="42"/>
      <c r="F118" s="128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 x14ac:dyDescent="0.2">
      <c r="A119" s="44"/>
      <c r="B119" s="44"/>
      <c r="C119" s="44"/>
      <c r="D119" s="44"/>
      <c r="E119" s="42"/>
      <c r="F119" s="128"/>
      <c r="G119" s="42"/>
      <c r="H119" s="130">
        <f>COUNTIFS(H6:H113,"&gt;0",F6:F113,"&lt;99")</f>
        <v>15</v>
      </c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 x14ac:dyDescent="0.2">
      <c r="A120" s="44"/>
      <c r="B120" s="44"/>
      <c r="C120" s="44"/>
      <c r="D120" s="44"/>
      <c r="E120" s="42"/>
      <c r="F120" s="128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 x14ac:dyDescent="0.2">
      <c r="A121" s="44"/>
      <c r="B121" s="44"/>
      <c r="C121" s="44"/>
      <c r="D121" s="44"/>
      <c r="E121" s="42"/>
      <c r="F121" s="128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 x14ac:dyDescent="0.2">
      <c r="A122" s="44"/>
      <c r="B122" s="44"/>
      <c r="C122" s="44"/>
      <c r="D122" s="44"/>
      <c r="E122" s="42"/>
      <c r="F122" s="128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 x14ac:dyDescent="0.2">
      <c r="A123" s="44"/>
      <c r="B123" s="44"/>
      <c r="C123" s="44"/>
      <c r="D123" s="44"/>
      <c r="E123" s="42"/>
      <c r="F123" s="128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 x14ac:dyDescent="0.2">
      <c r="A124" s="44"/>
      <c r="B124" s="44"/>
      <c r="C124" s="44"/>
      <c r="D124" s="44"/>
      <c r="E124" s="42"/>
      <c r="F124" s="128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 x14ac:dyDescent="0.2">
      <c r="A125" s="44"/>
      <c r="B125" s="44"/>
      <c r="C125" s="44"/>
      <c r="D125" s="44"/>
      <c r="E125" s="42"/>
      <c r="F125" s="128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 x14ac:dyDescent="0.2">
      <c r="A126" s="44"/>
      <c r="B126" s="44"/>
      <c r="C126" s="44"/>
      <c r="D126" s="44"/>
      <c r="E126" s="42"/>
      <c r="F126" s="128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 x14ac:dyDescent="0.2">
      <c r="A127" s="44"/>
      <c r="B127" s="44"/>
      <c r="C127" s="44"/>
      <c r="D127" s="44"/>
      <c r="E127" s="42"/>
      <c r="F127" s="128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 x14ac:dyDescent="0.2">
      <c r="A128" s="44"/>
      <c r="B128" s="44"/>
      <c r="C128" s="44"/>
      <c r="D128" s="44"/>
      <c r="E128" s="42"/>
      <c r="F128" s="128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 x14ac:dyDescent="0.2">
      <c r="A129" s="44"/>
      <c r="B129" s="44"/>
      <c r="C129" s="44"/>
      <c r="D129" s="44"/>
      <c r="E129" s="42"/>
      <c r="F129" s="128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 x14ac:dyDescent="0.2">
      <c r="A130" s="44"/>
      <c r="B130" s="44"/>
      <c r="C130" s="44"/>
      <c r="D130" s="44"/>
      <c r="E130" s="42"/>
      <c r="F130" s="128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 x14ac:dyDescent="0.2">
      <c r="A131" s="44"/>
      <c r="B131" s="44"/>
      <c r="C131" s="44"/>
      <c r="D131" s="44"/>
      <c r="E131" s="42"/>
      <c r="F131" s="128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 x14ac:dyDescent="0.2">
      <c r="A132" s="44"/>
      <c r="B132" s="44"/>
      <c r="C132" s="44"/>
      <c r="D132" s="44"/>
      <c r="E132" s="42"/>
      <c r="F132" s="128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 x14ac:dyDescent="0.2">
      <c r="A133" s="44"/>
      <c r="B133" s="44"/>
      <c r="C133" s="44"/>
      <c r="D133" s="44"/>
      <c r="E133" s="42"/>
      <c r="F133" s="128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 x14ac:dyDescent="0.2">
      <c r="A134" s="44"/>
      <c r="B134" s="44"/>
      <c r="C134" s="44"/>
      <c r="D134" s="44"/>
      <c r="E134" s="42"/>
      <c r="F134" s="128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 x14ac:dyDescent="0.2">
      <c r="A135" s="44"/>
      <c r="B135" s="44"/>
      <c r="C135" s="44"/>
      <c r="D135" s="44"/>
      <c r="E135" s="42"/>
      <c r="F135" s="128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 x14ac:dyDescent="0.2">
      <c r="A136" s="44"/>
      <c r="B136" s="44"/>
      <c r="C136" s="44"/>
      <c r="D136" s="44"/>
      <c r="E136" s="42"/>
      <c r="F136" s="128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 x14ac:dyDescent="0.2">
      <c r="A137" s="44"/>
      <c r="B137" s="44"/>
      <c r="C137" s="44"/>
      <c r="D137" s="44"/>
      <c r="E137" s="42"/>
      <c r="F137" s="128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 x14ac:dyDescent="0.2">
      <c r="A138" s="44"/>
      <c r="B138" s="44"/>
      <c r="C138" s="44"/>
      <c r="D138" s="44"/>
      <c r="E138" s="42"/>
      <c r="F138" s="128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 x14ac:dyDescent="0.2">
      <c r="A139" s="44"/>
      <c r="B139" s="44"/>
      <c r="C139" s="44"/>
      <c r="D139" s="44"/>
      <c r="E139" s="42"/>
      <c r="F139" s="128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 x14ac:dyDescent="0.2">
      <c r="A140" s="44"/>
      <c r="B140" s="44"/>
      <c r="C140" s="44"/>
      <c r="D140" s="44"/>
      <c r="E140" s="42"/>
      <c r="F140" s="128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 x14ac:dyDescent="0.2">
      <c r="A141" s="44"/>
      <c r="B141" s="44"/>
      <c r="C141" s="44"/>
      <c r="D141" s="44"/>
      <c r="E141" s="42"/>
      <c r="F141" s="128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 x14ac:dyDescent="0.2">
      <c r="A142" s="44"/>
      <c r="B142" s="44"/>
      <c r="C142" s="44"/>
      <c r="D142" s="44"/>
      <c r="E142" s="42"/>
      <c r="F142" s="128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 x14ac:dyDescent="0.2">
      <c r="A143" s="44"/>
      <c r="B143" s="44"/>
      <c r="C143" s="44"/>
      <c r="D143" s="44"/>
      <c r="E143" s="42"/>
      <c r="F143" s="128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 x14ac:dyDescent="0.2">
      <c r="A144" s="44"/>
      <c r="B144" s="44"/>
      <c r="C144" s="44"/>
      <c r="D144" s="44"/>
      <c r="E144" s="42"/>
      <c r="F144" s="128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 x14ac:dyDescent="0.2">
      <c r="A145" s="44"/>
      <c r="B145" s="44"/>
      <c r="C145" s="44"/>
      <c r="D145" s="44"/>
      <c r="E145" s="42"/>
      <c r="F145" s="128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 x14ac:dyDescent="0.2">
      <c r="A146" s="44"/>
      <c r="B146" s="44"/>
      <c r="C146" s="44"/>
      <c r="D146" s="44"/>
      <c r="E146" s="42"/>
      <c r="F146" s="128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 x14ac:dyDescent="0.2">
      <c r="A147" s="44"/>
      <c r="B147" s="44"/>
      <c r="C147" s="44"/>
      <c r="D147" s="44"/>
      <c r="E147" s="42"/>
      <c r="F147" s="128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 x14ac:dyDescent="0.2">
      <c r="A148" s="44"/>
      <c r="B148" s="44"/>
      <c r="C148" s="44"/>
      <c r="D148" s="44"/>
      <c r="E148" s="42"/>
      <c r="F148" s="128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 x14ac:dyDescent="0.2">
      <c r="A149" s="44"/>
      <c r="B149" s="44"/>
      <c r="C149" s="44"/>
      <c r="D149" s="44"/>
      <c r="E149" s="42"/>
      <c r="F149" s="128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 x14ac:dyDescent="0.2">
      <c r="A150" s="44"/>
      <c r="B150" s="44"/>
      <c r="C150" s="44"/>
      <c r="D150" s="44"/>
      <c r="E150" s="42"/>
      <c r="F150" s="128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 x14ac:dyDescent="0.2">
      <c r="A151" s="44"/>
      <c r="B151" s="44"/>
      <c r="C151" s="44"/>
      <c r="D151" s="44"/>
      <c r="E151" s="42"/>
      <c r="F151" s="128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 x14ac:dyDescent="0.2">
      <c r="A152" s="44"/>
      <c r="B152" s="44"/>
      <c r="C152" s="44"/>
      <c r="D152" s="44"/>
      <c r="E152" s="42"/>
      <c r="F152" s="128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 x14ac:dyDescent="0.2">
      <c r="A153" s="44"/>
      <c r="B153" s="44"/>
      <c r="C153" s="44"/>
      <c r="D153" s="44"/>
      <c r="E153" s="42"/>
      <c r="F153" s="128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 x14ac:dyDescent="0.2">
      <c r="A154" s="44"/>
      <c r="B154" s="44"/>
      <c r="C154" s="44"/>
      <c r="D154" s="44"/>
      <c r="E154" s="42"/>
      <c r="F154" s="128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 x14ac:dyDescent="0.2">
      <c r="A155" s="44"/>
      <c r="B155" s="44"/>
      <c r="C155" s="44"/>
      <c r="D155" s="44"/>
      <c r="E155" s="42"/>
      <c r="F155" s="128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 x14ac:dyDescent="0.2">
      <c r="A156" s="44"/>
      <c r="B156" s="44"/>
      <c r="C156" s="44"/>
      <c r="D156" s="44"/>
      <c r="E156" s="42"/>
      <c r="F156" s="128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 x14ac:dyDescent="0.2">
      <c r="A157" s="44"/>
      <c r="B157" s="44"/>
      <c r="C157" s="44"/>
      <c r="D157" s="44"/>
      <c r="E157" s="42"/>
      <c r="F157" s="128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 x14ac:dyDescent="0.2">
      <c r="A158" s="44"/>
      <c r="B158" s="44"/>
      <c r="C158" s="44"/>
      <c r="D158" s="44"/>
      <c r="E158" s="42"/>
      <c r="F158" s="128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 x14ac:dyDescent="0.2">
      <c r="A159" s="44"/>
      <c r="B159" s="44"/>
      <c r="C159" s="44"/>
      <c r="D159" s="44"/>
      <c r="E159" s="42"/>
      <c r="F159" s="128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 x14ac:dyDescent="0.2">
      <c r="A160" s="44"/>
      <c r="B160" s="44"/>
      <c r="C160" s="44"/>
      <c r="D160" s="44"/>
      <c r="E160" s="42"/>
      <c r="F160" s="128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 x14ac:dyDescent="0.2">
      <c r="A161" s="44"/>
      <c r="B161" s="44"/>
      <c r="C161" s="44"/>
      <c r="D161" s="44"/>
      <c r="E161" s="42"/>
      <c r="F161" s="128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 x14ac:dyDescent="0.2">
      <c r="A162" s="44"/>
      <c r="B162" s="44"/>
      <c r="C162" s="44"/>
      <c r="D162" s="44"/>
      <c r="E162" s="42"/>
      <c r="F162" s="128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 x14ac:dyDescent="0.2">
      <c r="A163" s="44"/>
      <c r="B163" s="44"/>
      <c r="C163" s="44"/>
      <c r="D163" s="44"/>
      <c r="E163" s="42"/>
      <c r="F163" s="128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 x14ac:dyDescent="0.2">
      <c r="A164" s="44"/>
      <c r="B164" s="44"/>
      <c r="C164" s="44"/>
      <c r="D164" s="44"/>
      <c r="E164" s="42"/>
      <c r="F164" s="128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 x14ac:dyDescent="0.2">
      <c r="A165" s="44"/>
      <c r="B165" s="44"/>
      <c r="C165" s="44"/>
      <c r="D165" s="44"/>
      <c r="E165" s="42"/>
      <c r="F165" s="128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 x14ac:dyDescent="0.2">
      <c r="A166" s="44"/>
      <c r="B166" s="44"/>
      <c r="C166" s="44"/>
      <c r="D166" s="44"/>
      <c r="E166" s="42"/>
      <c r="F166" s="128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 x14ac:dyDescent="0.2">
      <c r="A167" s="44"/>
      <c r="B167" s="44"/>
      <c r="C167" s="44"/>
      <c r="D167" s="44"/>
      <c r="E167" s="42"/>
      <c r="F167" s="128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 x14ac:dyDescent="0.2">
      <c r="A168" s="44"/>
      <c r="B168" s="44"/>
      <c r="C168" s="44"/>
      <c r="D168" s="44"/>
      <c r="E168" s="42"/>
      <c r="F168" s="128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 x14ac:dyDescent="0.2">
      <c r="A169" s="44"/>
      <c r="B169" s="44"/>
      <c r="C169" s="44"/>
      <c r="D169" s="44"/>
      <c r="E169" s="42"/>
      <c r="F169" s="128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 x14ac:dyDescent="0.2">
      <c r="A170" s="44"/>
      <c r="B170" s="44"/>
      <c r="C170" s="44"/>
      <c r="D170" s="44"/>
      <c r="E170" s="42"/>
      <c r="F170" s="128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 x14ac:dyDescent="0.2">
      <c r="A171" s="44"/>
      <c r="B171" s="44"/>
      <c r="C171" s="44"/>
      <c r="D171" s="44"/>
      <c r="E171" s="42"/>
      <c r="F171" s="128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 x14ac:dyDescent="0.2">
      <c r="A172" s="44"/>
      <c r="B172" s="44"/>
      <c r="C172" s="44"/>
      <c r="D172" s="44"/>
      <c r="E172" s="42"/>
      <c r="F172" s="128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 x14ac:dyDescent="0.2">
      <c r="A173" s="44"/>
      <c r="B173" s="44"/>
      <c r="C173" s="44"/>
      <c r="D173" s="44"/>
      <c r="E173" s="42"/>
      <c r="F173" s="128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 x14ac:dyDescent="0.2">
      <c r="A174" s="44"/>
      <c r="B174" s="44"/>
      <c r="C174" s="44"/>
      <c r="D174" s="44"/>
      <c r="E174" s="42"/>
      <c r="F174" s="128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 x14ac:dyDescent="0.2">
      <c r="A175" s="44"/>
      <c r="B175" s="44"/>
      <c r="C175" s="44"/>
      <c r="D175" s="44"/>
      <c r="E175" s="42"/>
      <c r="F175" s="128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 x14ac:dyDescent="0.2">
      <c r="A176" s="44"/>
      <c r="B176" s="44"/>
      <c r="C176" s="44"/>
      <c r="D176" s="44"/>
      <c r="E176" s="42"/>
      <c r="F176" s="128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 x14ac:dyDescent="0.2">
      <c r="A177" s="44"/>
      <c r="B177" s="44"/>
      <c r="C177" s="44"/>
      <c r="D177" s="44"/>
      <c r="E177" s="42"/>
      <c r="F177" s="128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 x14ac:dyDescent="0.2">
      <c r="A178" s="44"/>
      <c r="B178" s="44"/>
      <c r="C178" s="44"/>
      <c r="D178" s="44"/>
      <c r="E178" s="42"/>
      <c r="F178" s="12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 x14ac:dyDescent="0.2">
      <c r="A179" s="44"/>
      <c r="B179" s="44"/>
      <c r="C179" s="44"/>
      <c r="D179" s="44"/>
      <c r="E179" s="42"/>
      <c r="F179" s="128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 x14ac:dyDescent="0.2">
      <c r="A180" s="44"/>
      <c r="B180" s="44"/>
      <c r="C180" s="44"/>
      <c r="D180" s="44"/>
      <c r="E180" s="42"/>
      <c r="F180" s="128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 x14ac:dyDescent="0.2">
      <c r="A181" s="44"/>
      <c r="B181" s="44"/>
      <c r="C181" s="44"/>
      <c r="D181" s="44"/>
      <c r="E181" s="42"/>
      <c r="F181" s="128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 x14ac:dyDescent="0.2">
      <c r="A182" s="44"/>
      <c r="B182" s="44"/>
      <c r="C182" s="44"/>
      <c r="D182" s="44"/>
      <c r="E182" s="42"/>
      <c r="F182" s="128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 x14ac:dyDescent="0.2">
      <c r="A183" s="44"/>
      <c r="B183" s="44"/>
      <c r="C183" s="44"/>
      <c r="D183" s="44"/>
      <c r="E183" s="42"/>
      <c r="F183" s="128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 x14ac:dyDescent="0.2">
      <c r="A184" s="44"/>
      <c r="B184" s="44"/>
      <c r="C184" s="44"/>
      <c r="D184" s="44"/>
      <c r="E184" s="42"/>
      <c r="F184" s="128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 x14ac:dyDescent="0.2">
      <c r="A185" s="44"/>
      <c r="B185" s="44"/>
      <c r="C185" s="44"/>
      <c r="D185" s="44"/>
      <c r="E185" s="42"/>
      <c r="F185" s="128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 x14ac:dyDescent="0.2">
      <c r="A186" s="44"/>
      <c r="B186" s="44"/>
      <c r="C186" s="44"/>
      <c r="D186" s="44"/>
      <c r="E186" s="42"/>
      <c r="F186" s="128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 x14ac:dyDescent="0.2">
      <c r="A187" s="44"/>
      <c r="B187" s="44"/>
      <c r="C187" s="44"/>
      <c r="D187" s="44"/>
      <c r="E187" s="42"/>
      <c r="F187" s="128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 x14ac:dyDescent="0.2">
      <c r="A188" s="44"/>
      <c r="B188" s="44"/>
      <c r="C188" s="44"/>
      <c r="D188" s="44"/>
      <c r="E188" s="42"/>
      <c r="F188" s="128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 x14ac:dyDescent="0.2">
      <c r="A189" s="44"/>
      <c r="B189" s="44"/>
      <c r="C189" s="44"/>
      <c r="D189" s="44"/>
      <c r="E189" s="42"/>
      <c r="F189" s="128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 x14ac:dyDescent="0.2">
      <c r="A190" s="44"/>
      <c r="B190" s="44"/>
      <c r="C190" s="44"/>
      <c r="D190" s="44"/>
      <c r="E190" s="42"/>
      <c r="F190" s="128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 x14ac:dyDescent="0.2">
      <c r="A191" s="44"/>
      <c r="B191" s="44"/>
      <c r="C191" s="44"/>
      <c r="D191" s="44"/>
      <c r="E191" s="42"/>
      <c r="F191" s="12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 x14ac:dyDescent="0.2">
      <c r="A192" s="44"/>
      <c r="B192" s="44"/>
      <c r="C192" s="44"/>
      <c r="D192" s="44"/>
      <c r="E192" s="42"/>
      <c r="F192" s="128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 x14ac:dyDescent="0.2">
      <c r="A193" s="44"/>
      <c r="B193" s="44"/>
      <c r="C193" s="44"/>
      <c r="D193" s="44"/>
      <c r="E193" s="42"/>
      <c r="F193" s="12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 x14ac:dyDescent="0.2">
      <c r="A194" s="44"/>
      <c r="B194" s="44"/>
      <c r="C194" s="44"/>
      <c r="D194" s="44"/>
      <c r="E194" s="42"/>
      <c r="F194" s="128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 x14ac:dyDescent="0.2">
      <c r="A195" s="44"/>
      <c r="B195" s="44"/>
      <c r="C195" s="44"/>
      <c r="D195" s="44"/>
      <c r="E195" s="42"/>
      <c r="F195" s="12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 x14ac:dyDescent="0.2">
      <c r="A196" s="44"/>
      <c r="B196" s="44"/>
      <c r="C196" s="44"/>
      <c r="D196" s="44"/>
      <c r="E196" s="42"/>
      <c r="F196" s="128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 x14ac:dyDescent="0.2">
      <c r="A197" s="44"/>
      <c r="B197" s="44"/>
      <c r="C197" s="44"/>
      <c r="D197" s="44"/>
      <c r="E197" s="42"/>
      <c r="F197" s="128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 x14ac:dyDescent="0.2">
      <c r="A198" s="44"/>
      <c r="B198" s="44"/>
      <c r="C198" s="44"/>
      <c r="D198" s="44"/>
      <c r="E198" s="42"/>
      <c r="F198" s="128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 x14ac:dyDescent="0.2">
      <c r="A199" s="44"/>
      <c r="B199" s="44"/>
      <c r="C199" s="44"/>
      <c r="D199" s="44"/>
      <c r="E199" s="42"/>
      <c r="F199" s="128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 x14ac:dyDescent="0.2">
      <c r="A200" s="44"/>
      <c r="B200" s="44"/>
      <c r="C200" s="44"/>
      <c r="D200" s="44"/>
      <c r="E200" s="42"/>
      <c r="F200" s="128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 x14ac:dyDescent="0.2">
      <c r="A201" s="44"/>
      <c r="B201" s="44"/>
      <c r="C201" s="44"/>
      <c r="D201" s="44"/>
      <c r="E201" s="42"/>
      <c r="F201" s="128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 x14ac:dyDescent="0.2">
      <c r="A202" s="44"/>
      <c r="B202" s="44"/>
      <c r="C202" s="44"/>
      <c r="D202" s="44"/>
      <c r="E202" s="42"/>
      <c r="F202" s="128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 x14ac:dyDescent="0.2">
      <c r="A203" s="44"/>
      <c r="B203" s="44"/>
      <c r="C203" s="44"/>
      <c r="D203" s="44"/>
      <c r="E203" s="42"/>
      <c r="F203" s="128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 x14ac:dyDescent="0.2">
      <c r="A204" s="44"/>
      <c r="B204" s="44"/>
      <c r="C204" s="44"/>
      <c r="D204" s="44"/>
      <c r="E204" s="42"/>
      <c r="F204" s="12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 x14ac:dyDescent="0.2">
      <c r="A205" s="44"/>
      <c r="B205" s="44"/>
      <c r="C205" s="44"/>
      <c r="D205" s="44"/>
      <c r="E205" s="42"/>
      <c r="F205" s="128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 x14ac:dyDescent="0.2">
      <c r="A206" s="44"/>
      <c r="B206" s="44"/>
      <c r="C206" s="44"/>
      <c r="D206" s="44"/>
      <c r="E206" s="42"/>
      <c r="F206" s="12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 x14ac:dyDescent="0.2">
      <c r="A207" s="44"/>
      <c r="B207" s="44"/>
      <c r="C207" s="44"/>
      <c r="D207" s="44"/>
      <c r="E207" s="42"/>
      <c r="F207" s="128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 x14ac:dyDescent="0.2">
      <c r="A208" s="44"/>
      <c r="B208" s="44"/>
      <c r="C208" s="44"/>
      <c r="D208" s="44"/>
      <c r="E208" s="42"/>
      <c r="F208" s="128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 x14ac:dyDescent="0.2">
      <c r="A209" s="44"/>
      <c r="B209" s="44"/>
      <c r="C209" s="44"/>
      <c r="D209" s="44"/>
      <c r="E209" s="42"/>
      <c r="F209" s="128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 x14ac:dyDescent="0.2">
      <c r="A210" s="44"/>
      <c r="B210" s="44"/>
      <c r="C210" s="44"/>
      <c r="D210" s="44"/>
      <c r="E210" s="42"/>
      <c r="F210" s="12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 x14ac:dyDescent="0.2">
      <c r="A211" s="44"/>
      <c r="B211" s="44"/>
      <c r="C211" s="44"/>
      <c r="D211" s="44"/>
      <c r="E211" s="42"/>
      <c r="F211" s="128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 x14ac:dyDescent="0.2">
      <c r="A212" s="44"/>
      <c r="B212" s="44"/>
      <c r="C212" s="44"/>
      <c r="D212" s="44"/>
      <c r="E212" s="42"/>
      <c r="F212" s="128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 x14ac:dyDescent="0.2">
      <c r="A213" s="44"/>
      <c r="B213" s="44"/>
      <c r="C213" s="44"/>
      <c r="D213" s="44"/>
      <c r="E213" s="42"/>
      <c r="F213" s="128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 x14ac:dyDescent="0.2">
      <c r="A214" s="44"/>
      <c r="B214" s="44"/>
      <c r="C214" s="44"/>
      <c r="D214" s="44"/>
      <c r="E214" s="42"/>
      <c r="F214" s="128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 x14ac:dyDescent="0.2">
      <c r="A215" s="44"/>
      <c r="B215" s="44"/>
      <c r="C215" s="44"/>
      <c r="D215" s="44"/>
      <c r="E215" s="42"/>
      <c r="F215" s="128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 x14ac:dyDescent="0.2">
      <c r="A216" s="44"/>
      <c r="B216" s="44"/>
      <c r="C216" s="44"/>
      <c r="D216" s="44"/>
      <c r="E216" s="42"/>
      <c r="F216" s="128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 x14ac:dyDescent="0.2">
      <c r="A217" s="44"/>
      <c r="B217" s="44"/>
      <c r="C217" s="44"/>
      <c r="D217" s="44"/>
      <c r="E217" s="42"/>
      <c r="F217" s="128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 x14ac:dyDescent="0.2">
      <c r="A218" s="44"/>
      <c r="B218" s="44"/>
      <c r="C218" s="44"/>
      <c r="D218" s="44"/>
      <c r="E218" s="42"/>
      <c r="F218" s="128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 x14ac:dyDescent="0.2">
      <c r="A219" s="44"/>
      <c r="B219" s="44"/>
      <c r="C219" s="44"/>
      <c r="D219" s="44"/>
      <c r="E219" s="42"/>
      <c r="F219" s="128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 x14ac:dyDescent="0.2">
      <c r="A220" s="44"/>
      <c r="B220" s="44"/>
      <c r="C220" s="44"/>
      <c r="D220" s="44"/>
      <c r="E220" s="42"/>
      <c r="F220" s="128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 x14ac:dyDescent="0.2">
      <c r="A221" s="44"/>
      <c r="B221" s="44"/>
      <c r="C221" s="44"/>
      <c r="D221" s="44"/>
      <c r="E221" s="42"/>
      <c r="F221" s="128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 x14ac:dyDescent="0.2">
      <c r="A222" s="44"/>
      <c r="B222" s="44"/>
      <c r="C222" s="44"/>
      <c r="D222" s="44"/>
      <c r="E222" s="42"/>
      <c r="F222" s="128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 x14ac:dyDescent="0.2">
      <c r="A223" s="44"/>
      <c r="B223" s="44"/>
      <c r="C223" s="44"/>
      <c r="D223" s="44"/>
      <c r="E223" s="42"/>
      <c r="F223" s="128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 x14ac:dyDescent="0.2">
      <c r="A224" s="44"/>
      <c r="B224" s="44"/>
      <c r="C224" s="44"/>
      <c r="D224" s="44"/>
      <c r="E224" s="42"/>
      <c r="F224" s="128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 x14ac:dyDescent="0.2">
      <c r="A225" s="44"/>
      <c r="B225" s="44"/>
      <c r="C225" s="44"/>
      <c r="D225" s="44"/>
      <c r="E225" s="42"/>
      <c r="F225" s="128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 x14ac:dyDescent="0.2">
      <c r="A226" s="44"/>
      <c r="B226" s="44"/>
      <c r="C226" s="44"/>
      <c r="D226" s="44"/>
      <c r="E226" s="42"/>
      <c r="F226" s="128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 x14ac:dyDescent="0.2">
      <c r="A227" s="44"/>
      <c r="B227" s="44"/>
      <c r="C227" s="44"/>
      <c r="D227" s="44"/>
      <c r="E227" s="42"/>
      <c r="F227" s="128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 x14ac:dyDescent="0.2">
      <c r="A228" s="44"/>
      <c r="B228" s="44"/>
      <c r="C228" s="44"/>
      <c r="D228" s="44"/>
      <c r="E228" s="42"/>
      <c r="F228" s="128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 x14ac:dyDescent="0.2">
      <c r="A229" s="44"/>
      <c r="B229" s="44"/>
      <c r="C229" s="44"/>
      <c r="D229" s="44"/>
      <c r="E229" s="42"/>
      <c r="F229" s="128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 x14ac:dyDescent="0.2">
      <c r="A230" s="44"/>
      <c r="B230" s="44"/>
      <c r="C230" s="44"/>
      <c r="D230" s="44"/>
      <c r="E230" s="42"/>
      <c r="F230" s="128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 x14ac:dyDescent="0.2">
      <c r="A231" s="44"/>
      <c r="B231" s="44"/>
      <c r="C231" s="44"/>
      <c r="D231" s="44"/>
      <c r="E231" s="42"/>
      <c r="F231" s="128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 x14ac:dyDescent="0.2">
      <c r="A232" s="44"/>
      <c r="B232" s="44"/>
      <c r="C232" s="44"/>
      <c r="D232" s="44"/>
      <c r="E232" s="42"/>
      <c r="F232" s="128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 x14ac:dyDescent="0.2">
      <c r="A233" s="44"/>
      <c r="B233" s="44"/>
      <c r="C233" s="44"/>
      <c r="D233" s="44"/>
      <c r="E233" s="42"/>
      <c r="F233" s="128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 x14ac:dyDescent="0.2">
      <c r="A234" s="44"/>
      <c r="B234" s="44"/>
      <c r="C234" s="44"/>
      <c r="D234" s="44"/>
      <c r="E234" s="42"/>
      <c r="F234" s="128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 x14ac:dyDescent="0.2">
      <c r="A235" s="44"/>
      <c r="B235" s="44"/>
      <c r="C235" s="44"/>
      <c r="D235" s="44"/>
      <c r="E235" s="42"/>
      <c r="F235" s="128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 x14ac:dyDescent="0.2">
      <c r="A236" s="44"/>
      <c r="B236" s="44"/>
      <c r="C236" s="44"/>
      <c r="D236" s="44"/>
      <c r="E236" s="42"/>
      <c r="F236" s="128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 x14ac:dyDescent="0.2">
      <c r="A237" s="44"/>
      <c r="B237" s="44"/>
      <c r="C237" s="44"/>
      <c r="D237" s="44"/>
      <c r="E237" s="42"/>
      <c r="F237" s="128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 x14ac:dyDescent="0.2">
      <c r="A238" s="44"/>
      <c r="B238" s="44"/>
      <c r="C238" s="44"/>
      <c r="D238" s="44"/>
      <c r="E238" s="42"/>
      <c r="F238" s="128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 x14ac:dyDescent="0.2">
      <c r="A239" s="44"/>
      <c r="B239" s="44"/>
      <c r="C239" s="44"/>
      <c r="D239" s="44"/>
      <c r="E239" s="42"/>
      <c r="F239" s="128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 x14ac:dyDescent="0.2">
      <c r="A240" s="44"/>
      <c r="B240" s="44"/>
      <c r="C240" s="44"/>
      <c r="D240" s="44"/>
      <c r="E240" s="42"/>
      <c r="F240" s="128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 x14ac:dyDescent="0.2">
      <c r="A241" s="44"/>
      <c r="B241" s="44"/>
      <c r="C241" s="44"/>
      <c r="D241" s="44"/>
      <c r="E241" s="42"/>
      <c r="F241" s="128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 x14ac:dyDescent="0.2">
      <c r="A242" s="44"/>
      <c r="B242" s="44"/>
      <c r="C242" s="44"/>
      <c r="D242" s="44"/>
      <c r="E242" s="42"/>
      <c r="F242" s="128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 x14ac:dyDescent="0.2">
      <c r="A243" s="44"/>
      <c r="B243" s="44"/>
      <c r="C243" s="44"/>
      <c r="D243" s="44"/>
      <c r="E243" s="42"/>
      <c r="F243" s="128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 x14ac:dyDescent="0.2">
      <c r="A244" s="44"/>
      <c r="B244" s="44"/>
      <c r="C244" s="44"/>
      <c r="D244" s="44"/>
      <c r="E244" s="42"/>
      <c r="F244" s="128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 x14ac:dyDescent="0.2">
      <c r="A245" s="44"/>
      <c r="B245" s="44"/>
      <c r="C245" s="44"/>
      <c r="D245" s="44"/>
      <c r="E245" s="42"/>
      <c r="F245" s="128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 x14ac:dyDescent="0.2">
      <c r="A246" s="44"/>
      <c r="B246" s="44"/>
      <c r="C246" s="44"/>
      <c r="D246" s="44"/>
      <c r="E246" s="42"/>
      <c r="F246" s="128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 x14ac:dyDescent="0.2">
      <c r="A247" s="44"/>
      <c r="B247" s="44"/>
      <c r="C247" s="44"/>
      <c r="D247" s="44"/>
      <c r="E247" s="42"/>
      <c r="F247" s="128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 x14ac:dyDescent="0.2">
      <c r="A248" s="44"/>
      <c r="B248" s="44"/>
      <c r="C248" s="44"/>
      <c r="D248" s="44"/>
      <c r="E248" s="42"/>
      <c r="F248" s="128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 x14ac:dyDescent="0.2">
      <c r="A249" s="44"/>
      <c r="B249" s="44"/>
      <c r="C249" s="44"/>
      <c r="D249" s="44"/>
      <c r="E249" s="42"/>
      <c r="F249" s="128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 x14ac:dyDescent="0.2">
      <c r="A250" s="44"/>
      <c r="B250" s="44"/>
      <c r="C250" s="44"/>
      <c r="D250" s="44"/>
      <c r="E250" s="42"/>
      <c r="F250" s="128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 x14ac:dyDescent="0.2">
      <c r="A251" s="44"/>
      <c r="B251" s="44"/>
      <c r="C251" s="44"/>
      <c r="D251" s="44"/>
      <c r="E251" s="42"/>
      <c r="F251" s="128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 x14ac:dyDescent="0.2">
      <c r="A252" s="44"/>
      <c r="B252" s="44"/>
      <c r="C252" s="44"/>
      <c r="D252" s="44"/>
      <c r="E252" s="42"/>
      <c r="F252" s="128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 x14ac:dyDescent="0.2">
      <c r="A253" s="44"/>
      <c r="B253" s="44"/>
      <c r="C253" s="44"/>
      <c r="D253" s="44"/>
      <c r="E253" s="42"/>
      <c r="F253" s="128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 x14ac:dyDescent="0.2">
      <c r="A254" s="44"/>
      <c r="B254" s="44"/>
      <c r="C254" s="44"/>
      <c r="D254" s="44"/>
      <c r="E254" s="42"/>
      <c r="F254" s="128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 x14ac:dyDescent="0.2">
      <c r="A255" s="44"/>
      <c r="B255" s="44"/>
      <c r="C255" s="44"/>
      <c r="D255" s="44"/>
      <c r="E255" s="42"/>
      <c r="F255" s="128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 x14ac:dyDescent="0.2">
      <c r="A256" s="44"/>
      <c r="B256" s="44"/>
      <c r="C256" s="44"/>
      <c r="D256" s="44"/>
      <c r="E256" s="42"/>
      <c r="F256" s="128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 x14ac:dyDescent="0.2">
      <c r="A257" s="44"/>
      <c r="B257" s="44"/>
      <c r="C257" s="44"/>
      <c r="D257" s="44"/>
      <c r="E257" s="42"/>
      <c r="F257" s="128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 x14ac:dyDescent="0.2">
      <c r="A258" s="44"/>
      <c r="B258" s="44"/>
      <c r="C258" s="44"/>
      <c r="D258" s="44"/>
      <c r="E258" s="42"/>
      <c r="F258" s="128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 x14ac:dyDescent="0.2">
      <c r="A259" s="44"/>
      <c r="B259" s="44"/>
      <c r="C259" s="44"/>
      <c r="D259" s="44"/>
      <c r="E259" s="42"/>
      <c r="F259" s="128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 x14ac:dyDescent="0.2">
      <c r="A260" s="44"/>
      <c r="B260" s="44"/>
      <c r="C260" s="44"/>
      <c r="D260" s="44"/>
      <c r="E260" s="42"/>
      <c r="F260" s="128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 x14ac:dyDescent="0.2">
      <c r="A261" s="44"/>
      <c r="B261" s="44"/>
      <c r="C261" s="44"/>
      <c r="D261" s="44"/>
      <c r="E261" s="42"/>
      <c r="F261" s="128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 x14ac:dyDescent="0.2">
      <c r="A262" s="44"/>
      <c r="B262" s="44"/>
      <c r="C262" s="44"/>
      <c r="D262" s="44"/>
      <c r="E262" s="42"/>
      <c r="F262" s="128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 x14ac:dyDescent="0.2">
      <c r="A263" s="44"/>
      <c r="B263" s="44"/>
      <c r="C263" s="44"/>
      <c r="D263" s="44"/>
      <c r="E263" s="42"/>
      <c r="F263" s="128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 x14ac:dyDescent="0.2">
      <c r="A264" s="44"/>
      <c r="B264" s="44"/>
      <c r="C264" s="44"/>
      <c r="D264" s="44"/>
      <c r="E264" s="42"/>
      <c r="F264" s="128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 x14ac:dyDescent="0.2">
      <c r="A265" s="44"/>
      <c r="B265" s="44"/>
      <c r="C265" s="44"/>
      <c r="D265" s="44"/>
      <c r="E265" s="42"/>
      <c r="F265" s="128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 x14ac:dyDescent="0.2">
      <c r="A266" s="44"/>
      <c r="B266" s="44"/>
      <c r="C266" s="44"/>
      <c r="D266" s="44"/>
      <c r="E266" s="42"/>
      <c r="F266" s="128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 x14ac:dyDescent="0.2">
      <c r="A267" s="44"/>
      <c r="B267" s="44"/>
      <c r="C267" s="44"/>
      <c r="D267" s="44"/>
      <c r="E267" s="42"/>
      <c r="F267" s="128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 x14ac:dyDescent="0.2">
      <c r="A268" s="44"/>
      <c r="B268" s="44"/>
      <c r="C268" s="44"/>
      <c r="D268" s="44"/>
      <c r="E268" s="42"/>
      <c r="F268" s="128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 x14ac:dyDescent="0.2">
      <c r="A269" s="44"/>
      <c r="B269" s="44"/>
      <c r="C269" s="44"/>
      <c r="D269" s="44"/>
      <c r="E269" s="42"/>
      <c r="F269" s="12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 x14ac:dyDescent="0.2">
      <c r="A270" s="44"/>
      <c r="B270" s="44"/>
      <c r="C270" s="44"/>
      <c r="D270" s="44"/>
      <c r="E270" s="42"/>
      <c r="F270" s="128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 x14ac:dyDescent="0.2">
      <c r="A271" s="44"/>
      <c r="B271" s="44"/>
      <c r="C271" s="44"/>
      <c r="D271" s="44"/>
      <c r="E271" s="42"/>
      <c r="F271" s="128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 x14ac:dyDescent="0.2">
      <c r="A272" s="44"/>
      <c r="B272" s="44"/>
      <c r="C272" s="44"/>
      <c r="D272" s="44"/>
      <c r="E272" s="42"/>
      <c r="F272" s="128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 x14ac:dyDescent="0.2">
      <c r="A273" s="44"/>
      <c r="B273" s="44"/>
      <c r="C273" s="44"/>
      <c r="D273" s="44"/>
      <c r="E273" s="42"/>
      <c r="F273" s="128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 x14ac:dyDescent="0.2">
      <c r="A274" s="44"/>
      <c r="B274" s="44"/>
      <c r="C274" s="44"/>
      <c r="D274" s="44"/>
      <c r="E274" s="42"/>
      <c r="F274" s="128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 x14ac:dyDescent="0.2">
      <c r="A275" s="44"/>
      <c r="B275" s="44"/>
      <c r="C275" s="44"/>
      <c r="D275" s="44"/>
      <c r="E275" s="42"/>
      <c r="F275" s="128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 x14ac:dyDescent="0.2">
      <c r="A276" s="44"/>
      <c r="B276" s="44"/>
      <c r="C276" s="44"/>
      <c r="D276" s="44"/>
      <c r="E276" s="42"/>
      <c r="F276" s="128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 x14ac:dyDescent="0.2">
      <c r="A277" s="44"/>
      <c r="B277" s="44"/>
      <c r="C277" s="44"/>
      <c r="D277" s="44"/>
      <c r="E277" s="42"/>
      <c r="F277" s="128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 x14ac:dyDescent="0.2">
      <c r="A278" s="44"/>
      <c r="B278" s="44"/>
      <c r="C278" s="44"/>
      <c r="D278" s="44"/>
      <c r="E278" s="42"/>
      <c r="F278" s="128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 x14ac:dyDescent="0.2">
      <c r="A279" s="44"/>
      <c r="B279" s="44"/>
      <c r="C279" s="44"/>
      <c r="D279" s="44"/>
      <c r="E279" s="42"/>
      <c r="F279" s="128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 x14ac:dyDescent="0.2">
      <c r="A280" s="44"/>
      <c r="B280" s="44"/>
      <c r="C280" s="44"/>
      <c r="D280" s="44"/>
      <c r="E280" s="42"/>
      <c r="F280" s="128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 x14ac:dyDescent="0.2">
      <c r="A281" s="44"/>
      <c r="B281" s="44"/>
      <c r="C281" s="44"/>
      <c r="D281" s="44"/>
      <c r="E281" s="42"/>
      <c r="F281" s="128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 x14ac:dyDescent="0.2">
      <c r="A282" s="44"/>
      <c r="B282" s="44"/>
      <c r="C282" s="44"/>
      <c r="D282" s="44"/>
      <c r="E282" s="42"/>
      <c r="F282" s="128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 x14ac:dyDescent="0.2">
      <c r="A283" s="44"/>
      <c r="B283" s="44"/>
      <c r="C283" s="44"/>
      <c r="D283" s="44"/>
      <c r="E283" s="42"/>
      <c r="F283" s="128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 x14ac:dyDescent="0.2">
      <c r="A284" s="44"/>
      <c r="B284" s="44"/>
      <c r="C284" s="44"/>
      <c r="D284" s="44"/>
      <c r="E284" s="42"/>
      <c r="F284" s="128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 x14ac:dyDescent="0.2">
      <c r="A285" s="44"/>
      <c r="B285" s="44"/>
      <c r="C285" s="44"/>
      <c r="D285" s="44"/>
      <c r="E285" s="42"/>
      <c r="F285" s="128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 x14ac:dyDescent="0.2">
      <c r="A286" s="44"/>
      <c r="B286" s="44"/>
      <c r="C286" s="44"/>
      <c r="D286" s="44"/>
      <c r="E286" s="42"/>
      <c r="F286" s="128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 x14ac:dyDescent="0.2">
      <c r="A287" s="44"/>
      <c r="B287" s="44"/>
      <c r="C287" s="44"/>
      <c r="D287" s="44"/>
      <c r="E287" s="42"/>
      <c r="F287" s="128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 x14ac:dyDescent="0.2">
      <c r="A288" s="44"/>
      <c r="B288" s="44"/>
      <c r="C288" s="44"/>
      <c r="D288" s="44"/>
      <c r="E288" s="42"/>
      <c r="F288" s="128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 x14ac:dyDescent="0.2">
      <c r="A289" s="44"/>
      <c r="B289" s="44"/>
      <c r="C289" s="44"/>
      <c r="D289" s="44"/>
      <c r="E289" s="42"/>
      <c r="F289" s="128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 x14ac:dyDescent="0.2">
      <c r="A290" s="44"/>
      <c r="B290" s="44"/>
      <c r="C290" s="44"/>
      <c r="D290" s="44"/>
      <c r="E290" s="42"/>
      <c r="F290" s="128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 x14ac:dyDescent="0.2">
      <c r="A291" s="44"/>
      <c r="B291" s="44"/>
      <c r="C291" s="44"/>
      <c r="D291" s="44"/>
      <c r="E291" s="42"/>
      <c r="F291" s="128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 x14ac:dyDescent="0.2">
      <c r="A292" s="44"/>
      <c r="B292" s="44"/>
      <c r="C292" s="44"/>
      <c r="D292" s="44"/>
      <c r="E292" s="42"/>
      <c r="F292" s="128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 x14ac:dyDescent="0.2">
      <c r="A293" s="44"/>
      <c r="B293" s="44"/>
      <c r="C293" s="44"/>
      <c r="D293" s="44"/>
      <c r="E293" s="42"/>
      <c r="F293" s="128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 x14ac:dyDescent="0.2">
      <c r="A294" s="44"/>
      <c r="B294" s="44"/>
      <c r="C294" s="44"/>
      <c r="D294" s="44"/>
      <c r="E294" s="42"/>
      <c r="F294" s="128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 x14ac:dyDescent="0.2">
      <c r="A295" s="44"/>
      <c r="B295" s="44"/>
      <c r="C295" s="44"/>
      <c r="D295" s="44"/>
      <c r="E295" s="42"/>
      <c r="F295" s="128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 x14ac:dyDescent="0.2">
      <c r="A296" s="44"/>
      <c r="B296" s="44"/>
      <c r="C296" s="44"/>
      <c r="D296" s="44"/>
      <c r="E296" s="42"/>
      <c r="F296" s="128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 x14ac:dyDescent="0.2">
      <c r="A297" s="44"/>
      <c r="B297" s="44"/>
      <c r="C297" s="44"/>
      <c r="D297" s="44"/>
      <c r="E297" s="42"/>
      <c r="F297" s="128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 x14ac:dyDescent="0.2">
      <c r="A298" s="44"/>
      <c r="B298" s="44"/>
      <c r="C298" s="44"/>
      <c r="D298" s="44"/>
      <c r="E298" s="42"/>
      <c r="F298" s="128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 x14ac:dyDescent="0.2">
      <c r="A299" s="44"/>
      <c r="B299" s="44"/>
      <c r="C299" s="44"/>
      <c r="D299" s="44"/>
      <c r="E299" s="42"/>
      <c r="F299" s="128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 x14ac:dyDescent="0.2">
      <c r="A300" s="44"/>
      <c r="B300" s="44"/>
      <c r="C300" s="44"/>
      <c r="D300" s="44"/>
      <c r="E300" s="42"/>
      <c r="F300" s="128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 x14ac:dyDescent="0.2">
      <c r="A301" s="44"/>
      <c r="B301" s="44"/>
      <c r="C301" s="44"/>
      <c r="D301" s="44"/>
      <c r="E301" s="42"/>
      <c r="F301" s="128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 x14ac:dyDescent="0.2">
      <c r="A302" s="44"/>
      <c r="B302" s="44"/>
      <c r="C302" s="44"/>
      <c r="D302" s="44"/>
      <c r="E302" s="42"/>
      <c r="F302" s="128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 x14ac:dyDescent="0.2">
      <c r="A303" s="44"/>
      <c r="B303" s="44"/>
      <c r="C303" s="44"/>
      <c r="D303" s="44"/>
      <c r="E303" s="42"/>
      <c r="F303" s="128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 x14ac:dyDescent="0.2">
      <c r="A304" s="44"/>
      <c r="B304" s="44"/>
      <c r="C304" s="44"/>
      <c r="D304" s="44"/>
      <c r="E304" s="42"/>
      <c r="F304" s="128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 x14ac:dyDescent="0.2">
      <c r="A305" s="44"/>
      <c r="B305" s="44"/>
      <c r="C305" s="44"/>
      <c r="D305" s="44"/>
      <c r="E305" s="42"/>
      <c r="F305" s="128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 x14ac:dyDescent="0.2">
      <c r="A306" s="44"/>
      <c r="B306" s="44"/>
      <c r="C306" s="44"/>
      <c r="D306" s="44"/>
      <c r="E306" s="42"/>
      <c r="F306" s="128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 x14ac:dyDescent="0.2">
      <c r="A307" s="44"/>
      <c r="B307" s="44"/>
      <c r="C307" s="44"/>
      <c r="D307" s="44"/>
      <c r="E307" s="42"/>
      <c r="F307" s="128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 x14ac:dyDescent="0.2">
      <c r="A308" s="44"/>
      <c r="B308" s="44"/>
      <c r="C308" s="44"/>
      <c r="D308" s="44"/>
      <c r="E308" s="42"/>
      <c r="F308" s="128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 x14ac:dyDescent="0.2">
      <c r="A309" s="44"/>
      <c r="B309" s="44"/>
      <c r="C309" s="44"/>
      <c r="D309" s="44"/>
      <c r="E309" s="42"/>
      <c r="F309" s="128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 x14ac:dyDescent="0.2">
      <c r="A310" s="44"/>
      <c r="B310" s="44"/>
      <c r="C310" s="44"/>
      <c r="D310" s="44"/>
      <c r="E310" s="42"/>
      <c r="F310" s="128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 x14ac:dyDescent="0.2">
      <c r="A311" s="44"/>
      <c r="B311" s="44"/>
      <c r="C311" s="44"/>
      <c r="D311" s="44"/>
      <c r="E311" s="42"/>
      <c r="F311" s="128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 x14ac:dyDescent="0.2">
      <c r="A312" s="44"/>
      <c r="B312" s="44"/>
      <c r="C312" s="44"/>
      <c r="D312" s="44"/>
      <c r="E312" s="42"/>
      <c r="F312" s="128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 x14ac:dyDescent="0.2">
      <c r="A313" s="44"/>
      <c r="B313" s="44"/>
      <c r="C313" s="44"/>
      <c r="D313" s="44"/>
      <c r="E313" s="42"/>
      <c r="F313" s="128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 x14ac:dyDescent="0.2">
      <c r="A314" s="44"/>
      <c r="B314" s="44"/>
      <c r="C314" s="44"/>
      <c r="D314" s="44"/>
      <c r="E314" s="42"/>
      <c r="F314" s="128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 x14ac:dyDescent="0.2">
      <c r="A315" s="44"/>
      <c r="B315" s="44"/>
      <c r="C315" s="44"/>
      <c r="D315" s="44"/>
      <c r="E315" s="42"/>
      <c r="F315" s="128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 x14ac:dyDescent="0.2">
      <c r="A316" s="44"/>
      <c r="B316" s="44"/>
      <c r="C316" s="44"/>
      <c r="D316" s="44"/>
      <c r="E316" s="42"/>
      <c r="F316" s="128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 x14ac:dyDescent="0.2">
      <c r="A317" s="44"/>
      <c r="B317" s="44"/>
      <c r="C317" s="44"/>
      <c r="D317" s="44"/>
      <c r="E317" s="42"/>
      <c r="F317" s="128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 x14ac:dyDescent="0.2">
      <c r="A318" s="44"/>
      <c r="B318" s="44"/>
      <c r="C318" s="44"/>
      <c r="D318" s="44"/>
      <c r="E318" s="42"/>
      <c r="F318" s="128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 x14ac:dyDescent="0.2">
      <c r="A319" s="44"/>
      <c r="B319" s="44"/>
      <c r="C319" s="44"/>
      <c r="D319" s="44"/>
      <c r="E319" s="42"/>
      <c r="F319" s="128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 x14ac:dyDescent="0.2">
      <c r="A320" s="44"/>
      <c r="B320" s="44"/>
      <c r="C320" s="44"/>
      <c r="D320" s="44"/>
      <c r="E320" s="42"/>
      <c r="F320" s="128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 x14ac:dyDescent="0.2">
      <c r="A321" s="44"/>
      <c r="B321" s="44"/>
      <c r="C321" s="44"/>
      <c r="D321" s="44"/>
      <c r="E321" s="42"/>
      <c r="F321" s="128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 x14ac:dyDescent="0.2">
      <c r="A322" s="44"/>
      <c r="B322" s="44"/>
      <c r="C322" s="44"/>
      <c r="D322" s="44"/>
      <c r="E322" s="42"/>
      <c r="F322" s="128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 x14ac:dyDescent="0.2">
      <c r="A323" s="44"/>
      <c r="B323" s="44"/>
      <c r="C323" s="44"/>
      <c r="D323" s="44"/>
      <c r="E323" s="42"/>
      <c r="F323" s="128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 x14ac:dyDescent="0.2">
      <c r="A324" s="44"/>
      <c r="B324" s="44"/>
      <c r="C324" s="44"/>
      <c r="D324" s="44"/>
      <c r="E324" s="42"/>
      <c r="F324" s="128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 x14ac:dyDescent="0.2">
      <c r="A325" s="44"/>
      <c r="B325" s="44"/>
      <c r="C325" s="44"/>
      <c r="D325" s="44"/>
      <c r="E325" s="42"/>
      <c r="F325" s="128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 x14ac:dyDescent="0.2">
      <c r="A326" s="44"/>
      <c r="B326" s="44"/>
      <c r="C326" s="44"/>
      <c r="D326" s="44"/>
      <c r="E326" s="42"/>
      <c r="F326" s="128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 x14ac:dyDescent="0.2">
      <c r="A327" s="44"/>
      <c r="B327" s="44"/>
      <c r="C327" s="44"/>
      <c r="D327" s="44"/>
      <c r="E327" s="42"/>
      <c r="F327" s="128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 x14ac:dyDescent="0.2">
      <c r="A328" s="44"/>
      <c r="B328" s="44"/>
      <c r="C328" s="44"/>
      <c r="D328" s="44"/>
      <c r="E328" s="42"/>
      <c r="F328" s="128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 x14ac:dyDescent="0.2">
      <c r="A329" s="44"/>
      <c r="B329" s="44"/>
      <c r="C329" s="44"/>
      <c r="D329" s="44"/>
      <c r="E329" s="42"/>
      <c r="F329" s="128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 x14ac:dyDescent="0.2">
      <c r="A330" s="44"/>
      <c r="B330" s="44"/>
      <c r="C330" s="44"/>
      <c r="D330" s="44"/>
      <c r="E330" s="42"/>
      <c r="F330" s="128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 x14ac:dyDescent="0.2">
      <c r="A331" s="44"/>
      <c r="B331" s="44"/>
      <c r="C331" s="44"/>
      <c r="D331" s="44"/>
      <c r="E331" s="42"/>
      <c r="F331" s="128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 x14ac:dyDescent="0.2">
      <c r="A332" s="44"/>
      <c r="B332" s="44"/>
      <c r="C332" s="44"/>
      <c r="D332" s="44"/>
      <c r="E332" s="42"/>
      <c r="F332" s="128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 x14ac:dyDescent="0.2">
      <c r="A333" s="44"/>
      <c r="B333" s="44"/>
      <c r="C333" s="44"/>
      <c r="D333" s="44"/>
      <c r="E333" s="42"/>
      <c r="F333" s="128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 x14ac:dyDescent="0.2">
      <c r="A334" s="44"/>
      <c r="B334" s="44"/>
      <c r="C334" s="44"/>
      <c r="D334" s="44"/>
      <c r="E334" s="42"/>
      <c r="F334" s="128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 x14ac:dyDescent="0.2">
      <c r="A335" s="44"/>
      <c r="B335" s="44"/>
      <c r="C335" s="44"/>
      <c r="D335" s="44"/>
      <c r="E335" s="42"/>
      <c r="F335" s="128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  <row r="336" spans="1:60" x14ac:dyDescent="0.2">
      <c r="A336" s="44"/>
      <c r="B336" s="44"/>
      <c r="C336" s="44"/>
      <c r="D336" s="44"/>
      <c r="E336" s="42"/>
      <c r="F336" s="128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</row>
    <row r="337" spans="1:60" x14ac:dyDescent="0.2">
      <c r="A337" s="44"/>
      <c r="B337" s="44"/>
      <c r="C337" s="44"/>
      <c r="D337" s="44"/>
      <c r="E337" s="42"/>
      <c r="F337" s="128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</row>
    <row r="338" spans="1:60" x14ac:dyDescent="0.2">
      <c r="A338" s="44"/>
      <c r="B338" s="44"/>
      <c r="C338" s="44"/>
      <c r="D338" s="44"/>
      <c r="E338" s="42"/>
      <c r="F338" s="128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</row>
    <row r="339" spans="1:60" x14ac:dyDescent="0.2">
      <c r="A339" s="44"/>
      <c r="B339" s="44"/>
      <c r="C339" s="44"/>
      <c r="D339" s="44"/>
      <c r="E339" s="42"/>
      <c r="F339" s="128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</row>
    <row r="340" spans="1:60" x14ac:dyDescent="0.2">
      <c r="A340" s="44"/>
      <c r="B340" s="44"/>
      <c r="C340" s="44"/>
      <c r="D340" s="44"/>
      <c r="E340" s="42"/>
      <c r="F340" s="128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</row>
    <row r="341" spans="1:60" x14ac:dyDescent="0.2">
      <c r="A341" s="44"/>
      <c r="B341" s="44"/>
      <c r="C341" s="44"/>
      <c r="D341" s="44"/>
      <c r="E341" s="42"/>
      <c r="F341" s="128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</row>
    <row r="342" spans="1:60" x14ac:dyDescent="0.2">
      <c r="A342" s="44"/>
      <c r="B342" s="44"/>
      <c r="C342" s="44"/>
      <c r="D342" s="44"/>
      <c r="E342" s="42"/>
      <c r="F342" s="128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</row>
    <row r="343" spans="1:60" x14ac:dyDescent="0.2">
      <c r="A343" s="44"/>
      <c r="B343" s="44"/>
      <c r="C343" s="44"/>
      <c r="D343" s="44"/>
      <c r="E343" s="42"/>
      <c r="F343" s="128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31" max="12" man="1"/>
    <brk id="59" max="12" man="1"/>
    <brk id="8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GA231"/>
  <sheetViews>
    <sheetView tabSelected="1"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183" x14ac:dyDescent="0.2">
      <c r="A1" s="1" t="s">
        <v>373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 x14ac:dyDescent="0.2">
      <c r="A2" s="1" t="s">
        <v>629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 x14ac:dyDescent="0.2">
      <c r="A3" s="1" t="s">
        <v>581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 x14ac:dyDescent="0.2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 x14ac:dyDescent="0.2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 x14ac:dyDescent="0.2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 x14ac:dyDescent="0.2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 x14ac:dyDescent="0.2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545</v>
      </c>
      <c r="J9" s="3" t="s">
        <v>545</v>
      </c>
      <c r="K9" s="68" t="s">
        <v>546</v>
      </c>
      <c r="L9" s="68" t="s">
        <v>546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 x14ac:dyDescent="0.2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467</v>
      </c>
      <c r="I10" s="68" t="s">
        <v>547</v>
      </c>
      <c r="J10" s="68" t="s">
        <v>548</v>
      </c>
      <c r="K10" s="68" t="s">
        <v>547</v>
      </c>
      <c r="L10" s="68" t="s">
        <v>548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 x14ac:dyDescent="0.2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 x14ac:dyDescent="0.2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 x14ac:dyDescent="0.2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169717865.83695579</v>
      </c>
      <c r="H13" s="53">
        <f>'Rev. Alloc.'!J32</f>
        <v>99196203.008663386</v>
      </c>
      <c r="I13" s="53">
        <f>'Rev. Alloc.'!K32</f>
        <v>53584856.944487967</v>
      </c>
      <c r="J13" s="53">
        <f>'Rev. Alloc.'!L32</f>
        <v>1440121.6958145648</v>
      </c>
      <c r="K13" s="53">
        <f>'Rev. Alloc.'!M32</f>
        <v>8258003.6396715557</v>
      </c>
      <c r="L13" s="53">
        <f>'Rev. Alloc.'!N32</f>
        <v>7238680.5483183153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 x14ac:dyDescent="0.2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 x14ac:dyDescent="0.2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 x14ac:dyDescent="0.2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x14ac:dyDescent="0.2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Alloc.'!I661</f>
        <v>105607335.50704698</v>
      </c>
      <c r="H17" s="2">
        <f>'O and M Alloc.'!J661</f>
        <v>61780895.105051398</v>
      </c>
      <c r="I17" s="2">
        <f>'O and M Alloc.'!K661</f>
        <v>37735771.089562044</v>
      </c>
      <c r="J17" s="2">
        <f>'O and M Alloc.'!L661</f>
        <v>1348224.9520130139</v>
      </c>
      <c r="K17" s="2">
        <f>'O and M Alloc.'!M661</f>
        <v>2494424.9598397431</v>
      </c>
      <c r="L17" s="2">
        <f>'O and M Alloc.'!N661</f>
        <v>2248019.4005807894</v>
      </c>
      <c r="M17" s="2">
        <f>'O and M Alloc.'!O661</f>
        <v>0</v>
      </c>
      <c r="N17" s="2">
        <f>'O and M Alloc.'!P661</f>
        <v>0</v>
      </c>
      <c r="O17" s="2">
        <f>'O and M Alloc.'!Q661</f>
        <v>0</v>
      </c>
      <c r="P17" s="2">
        <f>'O and M Alloc.'!R661</f>
        <v>0</v>
      </c>
      <c r="Q17" s="2">
        <f>'O and M Alloc.'!S661</f>
        <v>0</v>
      </c>
      <c r="R17" s="2">
        <f>'O and M Alloc.'!T661</f>
        <v>0</v>
      </c>
      <c r="S17" s="2">
        <f>'O and M Alloc.'!U661</f>
        <v>0</v>
      </c>
      <c r="T17" s="2">
        <f>'O and M Alloc.'!V661</f>
        <v>0</v>
      </c>
      <c r="U17" s="2">
        <f>'O and M Alloc.'!W661</f>
        <v>0</v>
      </c>
      <c r="V17" s="2">
        <f>'O and M Alloc.'!X661</f>
        <v>0</v>
      </c>
      <c r="W17" s="2">
        <f>SUM(H17:V17)-G17</f>
        <v>0</v>
      </c>
      <c r="X17" s="2"/>
    </row>
    <row r="18" spans="1:24" x14ac:dyDescent="0.2">
      <c r="A18" s="1">
        <f t="shared" si="0"/>
        <v>13</v>
      </c>
      <c r="B18" s="1"/>
      <c r="C18" s="1"/>
      <c r="D18" s="1" t="s">
        <v>133</v>
      </c>
      <c r="E18" s="1"/>
      <c r="F18" s="2"/>
      <c r="G18" s="2">
        <f>+'Dep.Exp. Alloc.'!I1061</f>
        <v>22541773.891691472</v>
      </c>
      <c r="H18" s="2">
        <f>+'Dep.Exp. Alloc.'!J1061</f>
        <v>13495034.996135945</v>
      </c>
      <c r="I18" s="2">
        <f>+'Dep.Exp. Alloc.'!K1061</f>
        <v>5556087.6763392398</v>
      </c>
      <c r="J18" s="2">
        <f>+'Dep.Exp. Alloc.'!L1061</f>
        <v>163535.47837343777</v>
      </c>
      <c r="K18" s="2">
        <f>+'Dep.Exp. Alloc.'!M1061</f>
        <v>1761592.1965896536</v>
      </c>
      <c r="L18" s="2">
        <f>+'Dep.Exp. Alloc.'!N1061</f>
        <v>1565523.5442532033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 x14ac:dyDescent="0.2">
      <c r="A19" s="1">
        <f>A18+1</f>
        <v>14</v>
      </c>
      <c r="B19" s="1"/>
      <c r="C19" s="1"/>
      <c r="D19" s="1" t="s">
        <v>117</v>
      </c>
      <c r="E19" s="1"/>
      <c r="F19" s="2"/>
      <c r="G19" s="53">
        <f>'Taxes Alloc.'!H110</f>
        <v>7511836.9326441754</v>
      </c>
      <c r="H19" s="2">
        <f>'Taxes Alloc.'!I110</f>
        <v>4240198.6559581896</v>
      </c>
      <c r="I19" s="2">
        <f>'Taxes Alloc.'!J110</f>
        <v>1941619.8025832488</v>
      </c>
      <c r="J19" s="2">
        <f>'Taxes Alloc.'!K110</f>
        <v>69492.880956941517</v>
      </c>
      <c r="K19" s="2">
        <f>'Taxes Alloc.'!L110</f>
        <v>655177.41802674858</v>
      </c>
      <c r="L19" s="2">
        <f>'Taxes Alloc.'!M110</f>
        <v>605348.17511904694</v>
      </c>
      <c r="M19" s="2">
        <f>'Taxes Alloc.'!N110</f>
        <v>0</v>
      </c>
      <c r="N19" s="2">
        <f>'Taxes Alloc.'!O110</f>
        <v>0</v>
      </c>
      <c r="O19" s="2">
        <f>'Taxes Alloc.'!P110</f>
        <v>0</v>
      </c>
      <c r="P19" s="2">
        <f>'Taxes Alloc.'!Q110</f>
        <v>0</v>
      </c>
      <c r="Q19" s="2">
        <f>'Taxes Alloc.'!R110</f>
        <v>0</v>
      </c>
      <c r="R19" s="2">
        <f>'Taxes Alloc.'!S110</f>
        <v>0</v>
      </c>
      <c r="S19" s="2">
        <f>'Taxes Alloc.'!T110</f>
        <v>0</v>
      </c>
      <c r="T19" s="2">
        <f>'Taxes Alloc.'!U110</f>
        <v>0</v>
      </c>
      <c r="U19" s="2">
        <f>'Taxes Alloc.'!V110</f>
        <v>0</v>
      </c>
      <c r="V19" s="2">
        <f>'Taxes Alloc.'!W110</f>
        <v>0</v>
      </c>
      <c r="W19" s="2">
        <f>SUM(H19:V19)-G19</f>
        <v>0</v>
      </c>
      <c r="X19" s="2"/>
    </row>
    <row r="20" spans="1:24" x14ac:dyDescent="0.2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 x14ac:dyDescent="0.2">
      <c r="A21" s="1">
        <f t="shared" si="1"/>
        <v>16</v>
      </c>
      <c r="B21" s="1"/>
      <c r="C21" s="1" t="s">
        <v>134</v>
      </c>
      <c r="D21" s="1"/>
      <c r="E21" s="1"/>
      <c r="F21" s="2"/>
      <c r="G21" s="53">
        <f t="shared" ref="G21:V21" si="2">SUM(G17:G19)</f>
        <v>135660946.33138263</v>
      </c>
      <c r="H21" s="53">
        <f t="shared" si="2"/>
        <v>79516128.757145539</v>
      </c>
      <c r="I21" s="53">
        <f t="shared" si="2"/>
        <v>45233478.56848453</v>
      </c>
      <c r="J21" s="53">
        <f t="shared" si="2"/>
        <v>1581253.3113433931</v>
      </c>
      <c r="K21" s="53">
        <f t="shared" si="2"/>
        <v>4911194.574456146</v>
      </c>
      <c r="L21" s="53">
        <f t="shared" si="2"/>
        <v>4418891.11995304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 x14ac:dyDescent="0.2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x14ac:dyDescent="0.2">
      <c r="A23" s="1">
        <f t="shared" si="1"/>
        <v>18</v>
      </c>
      <c r="B23" s="1"/>
      <c r="C23" s="1" t="s">
        <v>7</v>
      </c>
      <c r="D23" s="1"/>
      <c r="E23" s="1"/>
      <c r="F23" s="2"/>
      <c r="G23" s="2">
        <f>+G13-G21</f>
        <v>34056919.505573153</v>
      </c>
      <c r="H23" s="2">
        <f t="shared" ref="H23:V23" si="3">+H13-H21</f>
        <v>19680074.251517847</v>
      </c>
      <c r="I23" s="2">
        <f t="shared" si="3"/>
        <v>8351378.3760034367</v>
      </c>
      <c r="J23" s="2">
        <f t="shared" si="3"/>
        <v>-141131.61552882823</v>
      </c>
      <c r="K23" s="2">
        <f t="shared" si="3"/>
        <v>3346809.0652154097</v>
      </c>
      <c r="L23" s="2">
        <f t="shared" si="3"/>
        <v>2819789.4283652753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 x14ac:dyDescent="0.2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x14ac:dyDescent="0.2">
      <c r="A25" s="1">
        <f t="shared" si="1"/>
        <v>20</v>
      </c>
      <c r="B25" s="1"/>
      <c r="C25" s="67" t="s">
        <v>434</v>
      </c>
      <c r="D25" s="1"/>
      <c r="E25" s="1"/>
      <c r="F25" s="2"/>
      <c r="G25" s="2">
        <f>'Taxes Alloc.'!H113</f>
        <v>9367734.7220668551</v>
      </c>
      <c r="H25" s="2">
        <f>'Taxes Alloc.'!I113</f>
        <v>5339242.6533879982</v>
      </c>
      <c r="I25" s="2">
        <f>'Taxes Alloc.'!J113</f>
        <v>2126751.0561231943</v>
      </c>
      <c r="J25" s="2">
        <f>'Taxes Alloc.'!K113</f>
        <v>80990.616990335795</v>
      </c>
      <c r="K25" s="2">
        <f>'Taxes Alloc.'!L113</f>
        <v>954129.26434878085</v>
      </c>
      <c r="L25" s="2">
        <f>'Taxes Alloc.'!M113</f>
        <v>866621.13121654547</v>
      </c>
      <c r="M25" s="2">
        <f>'Taxes Alloc.'!N113</f>
        <v>0</v>
      </c>
      <c r="N25" s="2">
        <f>'Taxes Alloc.'!O113</f>
        <v>0</v>
      </c>
      <c r="O25" s="2">
        <f>'Taxes Alloc.'!P113</f>
        <v>0</v>
      </c>
      <c r="P25" s="2">
        <f>'Taxes Alloc.'!Q113</f>
        <v>0</v>
      </c>
      <c r="Q25" s="2">
        <f>'Taxes Alloc.'!R113</f>
        <v>0</v>
      </c>
      <c r="R25" s="2">
        <f>'Taxes Alloc.'!S113</f>
        <v>0</v>
      </c>
      <c r="S25" s="2">
        <f>'Taxes Alloc.'!T113</f>
        <v>0</v>
      </c>
      <c r="T25" s="2">
        <f>'Taxes Alloc.'!U113</f>
        <v>0</v>
      </c>
      <c r="U25" s="2">
        <f>'Taxes Alloc.'!V113</f>
        <v>0</v>
      </c>
      <c r="V25" s="2">
        <f>'Taxes Alloc.'!W113</f>
        <v>0</v>
      </c>
      <c r="W25" s="2">
        <f>SUM(H25:V25)-G25</f>
        <v>0</v>
      </c>
      <c r="X25" s="2"/>
    </row>
    <row r="26" spans="1:24" x14ac:dyDescent="0.2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x14ac:dyDescent="0.2">
      <c r="A27" s="1">
        <f t="shared" si="1"/>
        <v>22</v>
      </c>
      <c r="B27" s="1"/>
      <c r="C27" s="1" t="s">
        <v>146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x14ac:dyDescent="0.2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6" customFormat="1" x14ac:dyDescent="0.2">
      <c r="A29" s="1">
        <f t="shared" si="1"/>
        <v>24</v>
      </c>
      <c r="C29"/>
      <c r="D29" s="75" t="s">
        <v>396</v>
      </c>
      <c r="E29" s="75"/>
      <c r="F29" s="77">
        <v>0.06</v>
      </c>
      <c r="G29" s="78">
        <f>$F$29*(G23-G25)</f>
        <v>1481351.0870103778</v>
      </c>
      <c r="H29" s="78">
        <f t="shared" ref="H29:V29" si="4">$F$29*(H23-H25)</f>
        <v>860449.89588779095</v>
      </c>
      <c r="I29" s="78">
        <f t="shared" si="4"/>
        <v>373477.63919281453</v>
      </c>
      <c r="J29" s="78">
        <f t="shared" si="4"/>
        <v>-13327.333951149842</v>
      </c>
      <c r="K29" s="78">
        <f t="shared" si="4"/>
        <v>143560.78805199775</v>
      </c>
      <c r="L29" s="78">
        <f t="shared" si="4"/>
        <v>117190.09782892378</v>
      </c>
      <c r="M29" s="78">
        <f t="shared" si="4"/>
        <v>0</v>
      </c>
      <c r="N29" s="78">
        <f t="shared" si="4"/>
        <v>0</v>
      </c>
      <c r="O29" s="78">
        <f t="shared" si="4"/>
        <v>0</v>
      </c>
      <c r="P29" s="78">
        <f t="shared" si="4"/>
        <v>0</v>
      </c>
      <c r="Q29" s="78">
        <f t="shared" si="4"/>
        <v>0</v>
      </c>
      <c r="R29" s="78">
        <f t="shared" si="4"/>
        <v>0</v>
      </c>
      <c r="S29" s="78">
        <f t="shared" si="4"/>
        <v>0</v>
      </c>
      <c r="T29" s="78">
        <f t="shared" si="4"/>
        <v>0</v>
      </c>
      <c r="U29" s="78">
        <f t="shared" si="4"/>
        <v>0</v>
      </c>
      <c r="V29" s="78">
        <f t="shared" si="4"/>
        <v>0</v>
      </c>
      <c r="W29" s="2">
        <f>SUM(H29:V29)-G29</f>
        <v>0</v>
      </c>
    </row>
    <row r="30" spans="1:24" s="76" customFormat="1" x14ac:dyDescent="0.2">
      <c r="A30" s="75">
        <f t="shared" si="0"/>
        <v>25</v>
      </c>
      <c r="C30"/>
      <c r="D30" s="75" t="s">
        <v>397</v>
      </c>
      <c r="E30"/>
      <c r="F30" s="77">
        <v>0.21</v>
      </c>
      <c r="G30" s="79">
        <f>$F$30*(G23-G25-G29)</f>
        <v>4873645.076264143</v>
      </c>
      <c r="H30" s="79">
        <f t="shared" ref="H30:V30" si="5">$F$30*(H23-H25-H29)</f>
        <v>2830880.1574708326</v>
      </c>
      <c r="I30" s="79">
        <f t="shared" si="5"/>
        <v>1228741.4329443597</v>
      </c>
      <c r="J30" s="79">
        <f t="shared" si="5"/>
        <v>-43846.92869928298</v>
      </c>
      <c r="K30" s="79">
        <f t="shared" si="5"/>
        <v>472314.99269107252</v>
      </c>
      <c r="L30" s="79">
        <f t="shared" si="5"/>
        <v>385555.42185715924</v>
      </c>
      <c r="M30" s="79">
        <f t="shared" si="5"/>
        <v>0</v>
      </c>
      <c r="N30" s="79">
        <f t="shared" si="5"/>
        <v>0</v>
      </c>
      <c r="O30" s="79">
        <f t="shared" si="5"/>
        <v>0</v>
      </c>
      <c r="P30" s="79">
        <f t="shared" si="5"/>
        <v>0</v>
      </c>
      <c r="Q30" s="79">
        <f t="shared" si="5"/>
        <v>0</v>
      </c>
      <c r="R30" s="79">
        <f t="shared" si="5"/>
        <v>0</v>
      </c>
      <c r="S30" s="79">
        <f t="shared" si="5"/>
        <v>0</v>
      </c>
      <c r="T30" s="79">
        <f t="shared" si="5"/>
        <v>0</v>
      </c>
      <c r="U30" s="79">
        <f t="shared" si="5"/>
        <v>0</v>
      </c>
      <c r="V30" s="79">
        <f t="shared" si="5"/>
        <v>0</v>
      </c>
      <c r="W30" s="2">
        <f>SUM(H30:V30)-G30</f>
        <v>0</v>
      </c>
    </row>
    <row r="31" spans="1:24" s="29" customFormat="1" x14ac:dyDescent="0.2">
      <c r="A31" s="1">
        <f>A29+1</f>
        <v>25</v>
      </c>
      <c r="B31" s="1"/>
      <c r="C31"/>
      <c r="D31" s="1" t="s">
        <v>135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 x14ac:dyDescent="0.2">
      <c r="A32" s="1">
        <f t="shared" si="0"/>
        <v>26</v>
      </c>
      <c r="B32" s="1"/>
      <c r="C32"/>
      <c r="D32" s="1" t="s">
        <v>144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 x14ac:dyDescent="0.2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 x14ac:dyDescent="0.2">
      <c r="A34" s="1">
        <f t="shared" si="0"/>
        <v>28</v>
      </c>
      <c r="B34" s="1"/>
      <c r="C34" s="1" t="s">
        <v>145</v>
      </c>
      <c r="D34" s="1"/>
      <c r="F34" s="2"/>
      <c r="G34" s="2">
        <f>SUM(G29:G32)</f>
        <v>6354996.163274521</v>
      </c>
      <c r="H34" s="2">
        <f t="shared" ref="H34:N34" si="6">SUM(H29:H32)</f>
        <v>3691330.0533586238</v>
      </c>
      <c r="I34" s="2">
        <f t="shared" si="6"/>
        <v>1602219.0721371742</v>
      </c>
      <c r="J34" s="2">
        <f t="shared" si="6"/>
        <v>-57174.262650432822</v>
      </c>
      <c r="K34" s="2">
        <f t="shared" si="6"/>
        <v>615875.7807430703</v>
      </c>
      <c r="L34" s="2">
        <f t="shared" si="6"/>
        <v>502745.51968608302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0</v>
      </c>
      <c r="X34" s="2"/>
    </row>
    <row r="35" spans="1:183" x14ac:dyDescent="0.2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 x14ac:dyDescent="0.2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27701923.342298634</v>
      </c>
      <c r="H36" s="2">
        <f>H23-H34</f>
        <v>15988744.198159223</v>
      </c>
      <c r="I36" s="2">
        <f t="shared" ref="I36:N36" si="8">I23-I34</f>
        <v>6749159.3038662625</v>
      </c>
      <c r="J36" s="2">
        <f t="shared" si="8"/>
        <v>-83957.35287839541</v>
      </c>
      <c r="K36" s="2">
        <f t="shared" si="8"/>
        <v>2730933.2844723393</v>
      </c>
      <c r="L36" s="2">
        <f t="shared" si="8"/>
        <v>2317043.9086791924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 x14ac:dyDescent="0.2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 x14ac:dyDescent="0.2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496111427.09512687</v>
      </c>
      <c r="H38" s="2">
        <f>+'Plant Alloc.'!J1087+'Plant Alloc.'!J1089-'Dep.Res. Alloc.'!J1065+'Oth. RB Alloc.'!I167</f>
        <v>282764122.91434515</v>
      </c>
      <c r="I38" s="2">
        <f>+'Plant Alloc.'!K1087+'Plant Alloc.'!K1089-'Dep.Res. Alloc.'!K1065+'Oth. RB Alloc.'!J167</f>
        <v>112631872.36119261</v>
      </c>
      <c r="J38" s="2">
        <f>+'Plant Alloc.'!L1087+'Plant Alloc.'!L1089-'Dep.Res. Alloc.'!L1065+'Oth. RB Alloc.'!K167</f>
        <v>4289230.1894224789</v>
      </c>
      <c r="K38" s="2">
        <f>+'Plant Alloc.'!M1087+'Plant Alloc.'!M1089-'Dep.Res. Alloc.'!M1065+'Oth. RB Alloc.'!L167</f>
        <v>50530298.414007492</v>
      </c>
      <c r="L38" s="2">
        <f>+'Plant Alloc.'!N1087+'Plant Alloc.'!N1089-'Dep.Res. Alloc.'!N1065+'Oth. RB Alloc.'!M167</f>
        <v>45895903.216159128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 x14ac:dyDescent="0.2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 x14ac:dyDescent="0.2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5.5838107790625292E-2</v>
      </c>
      <c r="H40" s="7">
        <f t="shared" ref="H40:V40" si="10">IF(H38=0,0,H36/H38)</f>
        <v>5.6544458446033237E-2</v>
      </c>
      <c r="I40" s="7">
        <f t="shared" si="10"/>
        <v>5.9922286315393702E-2</v>
      </c>
      <c r="J40" s="7">
        <f t="shared" si="10"/>
        <v>-1.9573990942579791E-2</v>
      </c>
      <c r="K40" s="60">
        <f t="shared" si="10"/>
        <v>5.4045461241829872E-2</v>
      </c>
      <c r="L40" s="7">
        <f t="shared" si="10"/>
        <v>5.048476544336538E-2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 x14ac:dyDescent="0.2">
      <c r="A41" s="1">
        <f t="shared" si="0"/>
        <v>35</v>
      </c>
      <c r="B41" s="1"/>
      <c r="C41" s="1" t="s">
        <v>156</v>
      </c>
      <c r="D41" s="1"/>
      <c r="E41" s="1"/>
      <c r="F41" s="1"/>
      <c r="G41" s="55">
        <f>G40/$G$40</f>
        <v>1</v>
      </c>
      <c r="H41" s="55">
        <f t="shared" ref="H41:V41" si="11">H40/$G$40</f>
        <v>1.0126499747816766</v>
      </c>
      <c r="I41" s="55">
        <f t="shared" si="11"/>
        <v>1.0731432114441046</v>
      </c>
      <c r="J41" s="55">
        <f t="shared" si="11"/>
        <v>-0.35054896587785317</v>
      </c>
      <c r="K41" s="55">
        <f t="shared" si="11"/>
        <v>0.96789564296273678</v>
      </c>
      <c r="L41" s="55">
        <f t="shared" si="11"/>
        <v>0.90412743986001098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 x14ac:dyDescent="0.2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 x14ac:dyDescent="0.2">
      <c r="A43" s="1">
        <f t="shared" si="0"/>
        <v>37</v>
      </c>
      <c r="B43" s="1"/>
      <c r="C43" s="1" t="s">
        <v>157</v>
      </c>
      <c r="D43" s="1"/>
      <c r="E43" s="1"/>
      <c r="F43" s="1"/>
      <c r="G43" s="183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 x14ac:dyDescent="0.2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 x14ac:dyDescent="0.2">
      <c r="A45" s="1">
        <f t="shared" si="0"/>
        <v>39</v>
      </c>
      <c r="B45" s="1"/>
      <c r="D45" s="1" t="s">
        <v>158</v>
      </c>
      <c r="E45" s="1"/>
      <c r="F45" s="118"/>
      <c r="G45" s="2">
        <f t="shared" ref="G45:V45" si="12">$G$50*G38-G36</f>
        <v>11738935.111763954</v>
      </c>
      <c r="H45" s="2">
        <f t="shared" si="12"/>
        <v>6491003.573531216</v>
      </c>
      <c r="I45" s="2">
        <f t="shared" si="12"/>
        <v>2205074.5488485498</v>
      </c>
      <c r="J45" s="2">
        <f t="shared" si="12"/>
        <v>424951.15293748246</v>
      </c>
      <c r="K45" s="2">
        <f t="shared" si="12"/>
        <v>1286225.4394412562</v>
      </c>
      <c r="L45" s="2">
        <f t="shared" si="12"/>
        <v>1331680.3970054584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0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 x14ac:dyDescent="0.2">
      <c r="A46" s="1">
        <f t="shared" si="0"/>
        <v>40</v>
      </c>
      <c r="B46" s="1"/>
      <c r="D46" s="67" t="s">
        <v>435</v>
      </c>
      <c r="E46" s="1"/>
      <c r="F46" s="118">
        <v>7.0000000000000001E-3</v>
      </c>
      <c r="G46" s="2">
        <f t="shared" ref="G46:V46" si="13">$F$46*G49</f>
        <v>111435.23894618603</v>
      </c>
      <c r="H46" s="2">
        <f t="shared" si="13"/>
        <v>61617.730001091004</v>
      </c>
      <c r="I46" s="2">
        <f t="shared" si="13"/>
        <v>20932.308331685454</v>
      </c>
      <c r="J46" s="2">
        <f t="shared" si="13"/>
        <v>4033.9718055507556</v>
      </c>
      <c r="K46" s="2">
        <f t="shared" si="13"/>
        <v>12209.867233967687</v>
      </c>
      <c r="L46" s="2">
        <f t="shared" si="13"/>
        <v>12641.361573891207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 x14ac:dyDescent="0.2">
      <c r="A47" s="1">
        <f t="shared" si="0"/>
        <v>41</v>
      </c>
      <c r="B47" s="1"/>
      <c r="D47" s="1" t="s">
        <v>143</v>
      </c>
      <c r="E47" s="1"/>
      <c r="F47" s="118"/>
      <c r="G47" s="2">
        <f t="shared" ref="G47:V47" si="14">$F$29*(G49-G46)+$F$30*(G49-G46-$F$29*(G49-G46))</f>
        <v>4068949.4987450056</v>
      </c>
      <c r="H47" s="2">
        <f t="shared" si="14"/>
        <v>2249911.5537664085</v>
      </c>
      <c r="I47" s="2">
        <f t="shared" si="14"/>
        <v>764322.90448911488</v>
      </c>
      <c r="J47" s="2">
        <f t="shared" si="14"/>
        <v>147296.56176421759</v>
      </c>
      <c r="K47" s="2">
        <f t="shared" si="14"/>
        <v>445831.44103444571</v>
      </c>
      <c r="L47" s="2">
        <f t="shared" si="14"/>
        <v>461587.03769082268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 x14ac:dyDescent="0.2">
      <c r="A48" s="1">
        <f t="shared" si="0"/>
        <v>42</v>
      </c>
      <c r="B48" s="1"/>
      <c r="D48" s="1" t="s">
        <v>159</v>
      </c>
      <c r="E48" s="1"/>
      <c r="F48" s="1"/>
      <c r="G48" s="2">
        <f>G47+G45+G13+G46</f>
        <v>185637185.68641093</v>
      </c>
      <c r="H48" s="2">
        <f t="shared" ref="H48:V48" si="15">H47+H45+H13+H46</f>
        <v>107998735.8659621</v>
      </c>
      <c r="I48" s="2">
        <f t="shared" si="15"/>
        <v>56575186.706157312</v>
      </c>
      <c r="J48" s="2">
        <f t="shared" si="15"/>
        <v>2016403.3823218157</v>
      </c>
      <c r="K48" s="2">
        <f t="shared" si="15"/>
        <v>10002270.387381226</v>
      </c>
      <c r="L48" s="2">
        <f t="shared" si="15"/>
        <v>9044589.3445884883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 x14ac:dyDescent="0.2">
      <c r="A49" s="1">
        <f t="shared" si="0"/>
        <v>43</v>
      </c>
      <c r="B49" s="1"/>
      <c r="D49" s="1" t="s">
        <v>620</v>
      </c>
      <c r="E49" s="1"/>
      <c r="F49" s="2"/>
      <c r="G49" s="2">
        <f>G$45/(1-$F$29*(1-$F$46)-$F$30*(1-$F$46)+$F$29*$F$30*(1-$F$46)-$F$46)</f>
        <v>15919319.849455146</v>
      </c>
      <c r="H49" s="2">
        <f t="shared" ref="H49:V49" si="16">H$45/(1-$F$29*(1-$F$46)-$F$30*(1-$F$46)+$F$29*$F$30*(1-$F$46)-$F$46)</f>
        <v>8802532.857298715</v>
      </c>
      <c r="I49" s="2">
        <f t="shared" si="16"/>
        <v>2990329.7616693503</v>
      </c>
      <c r="J49" s="2">
        <f t="shared" si="16"/>
        <v>576281.68650725076</v>
      </c>
      <c r="K49" s="2">
        <f t="shared" si="16"/>
        <v>1744266.7477096696</v>
      </c>
      <c r="L49" s="2">
        <f t="shared" si="16"/>
        <v>1805908.7962701723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0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 x14ac:dyDescent="0.2">
      <c r="A50" s="1">
        <f t="shared" si="0"/>
        <v>44</v>
      </c>
      <c r="B50" s="1"/>
      <c r="D50" s="1" t="s">
        <v>10</v>
      </c>
      <c r="E50" s="1"/>
      <c r="F50" s="1"/>
      <c r="G50" s="84">
        <v>7.9500000000000001E-2</v>
      </c>
      <c r="H50" s="7">
        <f t="shared" ref="H50:V50" si="17">IF(H38=0,0,(H45+H36)/H38)</f>
        <v>7.9500000000000001E-2</v>
      </c>
      <c r="I50" s="7">
        <f t="shared" si="17"/>
        <v>7.9500000000000001E-2</v>
      </c>
      <c r="J50" s="7">
        <f t="shared" si="17"/>
        <v>7.9500000000000001E-2</v>
      </c>
      <c r="K50" s="7">
        <f t="shared" si="17"/>
        <v>7.9500000000000001E-2</v>
      </c>
      <c r="L50" s="7">
        <f t="shared" si="17"/>
        <v>7.9500000000000001E-2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 x14ac:dyDescent="0.2">
      <c r="A51" s="1">
        <f t="shared" si="0"/>
        <v>45</v>
      </c>
      <c r="B51" s="1"/>
      <c r="D51" s="1" t="s">
        <v>156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1</v>
      </c>
      <c r="K51" s="55">
        <f t="shared" si="18"/>
        <v>1</v>
      </c>
      <c r="L51" s="55">
        <f t="shared" si="18"/>
        <v>1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 x14ac:dyDescent="0.2">
      <c r="A52" s="1">
        <f>A51+1</f>
        <v>46</v>
      </c>
      <c r="B52" s="1"/>
      <c r="D52" s="1" t="s">
        <v>160</v>
      </c>
      <c r="E52" s="1"/>
      <c r="F52" s="1"/>
      <c r="G52" s="7">
        <f t="shared" ref="G52:V52" si="19">IF(G13=0,0,(G45+G46+G47)/G13)</f>
        <v>9.379872749960505E-2</v>
      </c>
      <c r="H52" s="7">
        <f t="shared" si="19"/>
        <v>8.8738606824798907E-2</v>
      </c>
      <c r="I52" s="7">
        <f t="shared" si="19"/>
        <v>5.580550051234115E-2</v>
      </c>
      <c r="J52" s="7">
        <f t="shared" si="19"/>
        <v>0.40016179756342957</v>
      </c>
      <c r="K52" s="7">
        <f t="shared" si="19"/>
        <v>0.21122135855331786</v>
      </c>
      <c r="L52" s="7">
        <f t="shared" si="19"/>
        <v>0.24948038309132453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 x14ac:dyDescent="0.2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 x14ac:dyDescent="0.2">
      <c r="A54" s="1">
        <f t="shared" si="0"/>
        <v>48</v>
      </c>
      <c r="B54" s="1"/>
      <c r="C54" s="1" t="s">
        <v>161</v>
      </c>
      <c r="D54" s="1"/>
      <c r="E54" s="1"/>
      <c r="F54" s="1"/>
      <c r="G54" s="89"/>
      <c r="H54" s="89"/>
      <c r="I54" s="89"/>
      <c r="J54" s="89"/>
      <c r="K54" s="89"/>
      <c r="L54" s="89"/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 x14ac:dyDescent="0.2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 x14ac:dyDescent="0.2">
      <c r="A56" s="1">
        <f t="shared" si="0"/>
        <v>50</v>
      </c>
      <c r="B56" s="1"/>
      <c r="D56" s="1" t="s">
        <v>158</v>
      </c>
      <c r="E56" s="1"/>
      <c r="F56" s="1"/>
      <c r="G56" s="2">
        <f>G60-G58-G57</f>
        <v>11738923.451617323</v>
      </c>
      <c r="H56" s="2">
        <f t="shared" ref="H56:V56" si="20">H60-H58-H57</f>
        <v>6829924.0802509645</v>
      </c>
      <c r="I56" s="2">
        <f t="shared" si="20"/>
        <v>2855618.8564693141</v>
      </c>
      <c r="J56" s="2">
        <f t="shared" si="20"/>
        <v>46871.553547427488</v>
      </c>
      <c r="K56" s="2">
        <f t="shared" si="20"/>
        <v>1163606.2644409146</v>
      </c>
      <c r="L56" s="2">
        <f t="shared" si="20"/>
        <v>842902.69690870121</v>
      </c>
      <c r="M56" s="2">
        <f t="shared" si="20"/>
        <v>0</v>
      </c>
      <c r="N56" s="2">
        <f t="shared" si="20"/>
        <v>0</v>
      </c>
      <c r="O56" s="2">
        <f t="shared" si="20"/>
        <v>0</v>
      </c>
      <c r="P56" s="2">
        <f t="shared" si="20"/>
        <v>0</v>
      </c>
      <c r="Q56" s="2">
        <f t="shared" si="20"/>
        <v>0</v>
      </c>
      <c r="R56" s="2">
        <f t="shared" si="20"/>
        <v>0</v>
      </c>
      <c r="S56" s="2">
        <f t="shared" si="20"/>
        <v>0</v>
      </c>
      <c r="T56" s="2">
        <f t="shared" si="20"/>
        <v>0</v>
      </c>
      <c r="U56" s="2">
        <f t="shared" si="20"/>
        <v>0</v>
      </c>
      <c r="V56" s="2">
        <f t="shared" si="20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 x14ac:dyDescent="0.2">
      <c r="A57" s="1">
        <f t="shared" si="0"/>
        <v>51</v>
      </c>
      <c r="B57" s="1"/>
      <c r="D57" s="67" t="s">
        <v>435</v>
      </c>
      <c r="E57" s="1"/>
      <c r="F57" s="118"/>
      <c r="G57" s="2">
        <f>$F$46*G60</f>
        <v>111435.12825886955</v>
      </c>
      <c r="H57" s="2">
        <f>$F$46*H60</f>
        <v>64835.030999052018</v>
      </c>
      <c r="I57" s="2">
        <f>$F$46*I60</f>
        <v>27107.7884476078</v>
      </c>
      <c r="J57" s="2">
        <f t="shared" ref="J57:V57" si="21">$F$46*J60</f>
        <v>444.94178727525815</v>
      </c>
      <c r="K57" s="2">
        <f t="shared" si="21"/>
        <v>11045.869227721443</v>
      </c>
      <c r="L57" s="2">
        <f t="shared" si="21"/>
        <v>8001.49779721301</v>
      </c>
      <c r="M57" s="2">
        <f t="shared" si="21"/>
        <v>0</v>
      </c>
      <c r="N57" s="2">
        <f t="shared" si="21"/>
        <v>0</v>
      </c>
      <c r="O57" s="2">
        <f t="shared" si="21"/>
        <v>0</v>
      </c>
      <c r="P57" s="2">
        <f t="shared" si="21"/>
        <v>0</v>
      </c>
      <c r="Q57" s="2">
        <f t="shared" si="21"/>
        <v>0</v>
      </c>
      <c r="R57" s="2">
        <f t="shared" si="21"/>
        <v>0</v>
      </c>
      <c r="S57" s="2">
        <f t="shared" si="21"/>
        <v>0</v>
      </c>
      <c r="T57" s="2">
        <f t="shared" si="21"/>
        <v>0</v>
      </c>
      <c r="U57" s="2">
        <f t="shared" si="21"/>
        <v>0</v>
      </c>
      <c r="V57" s="2">
        <f t="shared" si="21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 x14ac:dyDescent="0.2">
      <c r="A58" s="1">
        <f t="shared" si="0"/>
        <v>52</v>
      </c>
      <c r="B58" s="1"/>
      <c r="D58" s="1" t="s">
        <v>143</v>
      </c>
      <c r="E58" s="1"/>
      <c r="F58" s="1"/>
      <c r="G58" s="2">
        <f>$F$29*(G60-G57)+$F$30*(G60-G57-$F$29*(G60-G57))</f>
        <v>4068945.45710517</v>
      </c>
      <c r="H58" s="2">
        <f>$F$29*(H60-H57)+$F$30*(H60-H57-$F$29*(H60-H57))</f>
        <v>2367388.1743288427</v>
      </c>
      <c r="I58" s="2">
        <f t="shared" ref="I58:V58" si="22">$F$29*(I60-I57)+$F$30*(I60-I57-$F$29*(I60-I57))</f>
        <v>989814.56188419252</v>
      </c>
      <c r="J58" s="2">
        <f t="shared" si="22"/>
        <v>16246.617133191268</v>
      </c>
      <c r="K58" s="2">
        <f t="shared" si="22"/>
        <v>403329.18457728438</v>
      </c>
      <c r="L58" s="2">
        <f t="shared" si="22"/>
        <v>292166.91918165865</v>
      </c>
      <c r="M58" s="2">
        <f t="shared" si="22"/>
        <v>0</v>
      </c>
      <c r="N58" s="2">
        <f t="shared" si="22"/>
        <v>0</v>
      </c>
      <c r="O58" s="2">
        <f t="shared" si="22"/>
        <v>0</v>
      </c>
      <c r="P58" s="2">
        <f t="shared" si="22"/>
        <v>0</v>
      </c>
      <c r="Q58" s="2">
        <f t="shared" si="22"/>
        <v>0</v>
      </c>
      <c r="R58" s="2">
        <f t="shared" si="22"/>
        <v>0</v>
      </c>
      <c r="S58" s="2">
        <f t="shared" si="22"/>
        <v>0</v>
      </c>
      <c r="T58" s="2">
        <f t="shared" si="22"/>
        <v>0</v>
      </c>
      <c r="U58" s="2">
        <f t="shared" si="22"/>
        <v>0</v>
      </c>
      <c r="V58" s="2">
        <f t="shared" si="22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 x14ac:dyDescent="0.2">
      <c r="A59" s="1">
        <f t="shared" si="0"/>
        <v>53</v>
      </c>
      <c r="B59" s="1"/>
      <c r="D59" s="1" t="s">
        <v>159</v>
      </c>
      <c r="E59" s="1"/>
      <c r="F59" s="1"/>
      <c r="G59" s="2">
        <f t="shared" ref="G59:V59" si="23">G56+G57+G58+G13</f>
        <v>185637169.87393716</v>
      </c>
      <c r="H59" s="2">
        <f t="shared" si="23"/>
        <v>108458350.29424225</v>
      </c>
      <c r="I59" s="2">
        <f t="shared" si="23"/>
        <v>57457398.151289083</v>
      </c>
      <c r="J59" s="2">
        <f t="shared" si="23"/>
        <v>1503684.8082824589</v>
      </c>
      <c r="K59" s="2">
        <f t="shared" si="23"/>
        <v>9835984.9579174761</v>
      </c>
      <c r="L59" s="2">
        <f t="shared" si="23"/>
        <v>8381751.662205888</v>
      </c>
      <c r="M59" s="2">
        <f t="shared" si="23"/>
        <v>0</v>
      </c>
      <c r="N59" s="2">
        <f t="shared" si="23"/>
        <v>0</v>
      </c>
      <c r="O59" s="2">
        <f t="shared" si="23"/>
        <v>0</v>
      </c>
      <c r="P59" s="2">
        <f t="shared" si="23"/>
        <v>0</v>
      </c>
      <c r="Q59" s="2">
        <f t="shared" si="23"/>
        <v>0</v>
      </c>
      <c r="R59" s="2">
        <f t="shared" si="23"/>
        <v>0</v>
      </c>
      <c r="S59" s="2">
        <f t="shared" si="23"/>
        <v>0</v>
      </c>
      <c r="T59" s="2">
        <f t="shared" si="23"/>
        <v>0</v>
      </c>
      <c r="U59" s="2">
        <f t="shared" si="23"/>
        <v>0</v>
      </c>
      <c r="V59" s="2">
        <f t="shared" si="23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 x14ac:dyDescent="0.2">
      <c r="A60" s="1">
        <f t="shared" si="0"/>
        <v>54</v>
      </c>
      <c r="B60" s="1"/>
      <c r="D60" s="1" t="s">
        <v>620</v>
      </c>
      <c r="E60" s="1"/>
      <c r="F60" s="1"/>
      <c r="G60" s="85">
        <v>15919304.036981363</v>
      </c>
      <c r="H60" s="85">
        <v>9262147.28557886</v>
      </c>
      <c r="I60" s="85">
        <v>3872541.2068011141</v>
      </c>
      <c r="J60" s="85">
        <v>63563.112467894018</v>
      </c>
      <c r="K60" s="85">
        <v>1577981.3182459204</v>
      </c>
      <c r="L60" s="85">
        <v>1143071.1138875729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 x14ac:dyDescent="0.2">
      <c r="A61" s="1">
        <f t="shared" si="0"/>
        <v>55</v>
      </c>
      <c r="B61" s="1"/>
      <c r="D61" s="1" t="s">
        <v>10</v>
      </c>
      <c r="E61" s="1"/>
      <c r="F61" s="1"/>
      <c r="G61" s="7">
        <f t="shared" ref="G61:V61" si="24">IF(G38=0,0,(G56+G36)/G38)</f>
        <v>7.9499976496919866E-2</v>
      </c>
      <c r="H61" s="7">
        <f t="shared" si="24"/>
        <v>8.0698597980630005E-2</v>
      </c>
      <c r="I61" s="7">
        <f t="shared" si="24"/>
        <v>8.5275845628620742E-2</v>
      </c>
      <c r="J61" s="7">
        <f t="shared" si="24"/>
        <v>-8.6462599798033495E-3</v>
      </c>
      <c r="K61" s="7">
        <f t="shared" si="24"/>
        <v>7.7073353436473063E-2</v>
      </c>
      <c r="L61" s="7">
        <f t="shared" si="24"/>
        <v>6.8850297829531171E-2</v>
      </c>
      <c r="M61" s="7">
        <f t="shared" si="24"/>
        <v>0</v>
      </c>
      <c r="N61" s="7">
        <f t="shared" si="24"/>
        <v>0</v>
      </c>
      <c r="O61" s="7">
        <f t="shared" si="24"/>
        <v>0</v>
      </c>
      <c r="P61" s="7">
        <f t="shared" si="24"/>
        <v>0</v>
      </c>
      <c r="Q61" s="7">
        <f t="shared" si="24"/>
        <v>0</v>
      </c>
      <c r="R61" s="7">
        <f t="shared" si="24"/>
        <v>0</v>
      </c>
      <c r="S61" s="7">
        <f t="shared" si="24"/>
        <v>0</v>
      </c>
      <c r="T61" s="7">
        <f t="shared" si="24"/>
        <v>0</v>
      </c>
      <c r="U61" s="7">
        <f t="shared" si="24"/>
        <v>0</v>
      </c>
      <c r="V61" s="7">
        <f t="shared" si="24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 x14ac:dyDescent="0.2">
      <c r="A62" s="1">
        <f t="shared" si="0"/>
        <v>56</v>
      </c>
      <c r="B62" s="1"/>
      <c r="D62" s="1" t="s">
        <v>156</v>
      </c>
      <c r="E62" s="1"/>
      <c r="F62" s="1"/>
      <c r="G62" s="55">
        <f t="shared" ref="G62:V62" si="25">G61/$G$61</f>
        <v>1</v>
      </c>
      <c r="H62" s="55">
        <f t="shared" si="25"/>
        <v>1.0150770042524047</v>
      </c>
      <c r="I62" s="55">
        <f t="shared" si="25"/>
        <v>1.0726524633868872</v>
      </c>
      <c r="J62" s="55">
        <f t="shared" si="25"/>
        <v>-0.10875801932014834</v>
      </c>
      <c r="K62" s="55">
        <f t="shared" si="25"/>
        <v>0.9694764304673622</v>
      </c>
      <c r="L62" s="55">
        <f t="shared" si="25"/>
        <v>0.86604173816578045</v>
      </c>
      <c r="M62" s="55">
        <f t="shared" si="25"/>
        <v>0</v>
      </c>
      <c r="N62" s="55">
        <f t="shared" si="25"/>
        <v>0</v>
      </c>
      <c r="O62" s="55">
        <f t="shared" si="25"/>
        <v>0</v>
      </c>
      <c r="P62" s="55">
        <f t="shared" si="25"/>
        <v>0</v>
      </c>
      <c r="Q62" s="55">
        <f t="shared" si="25"/>
        <v>0</v>
      </c>
      <c r="R62" s="55">
        <f t="shared" si="25"/>
        <v>0</v>
      </c>
      <c r="S62" s="55">
        <f t="shared" si="25"/>
        <v>0</v>
      </c>
      <c r="T62" s="55">
        <f t="shared" si="25"/>
        <v>0</v>
      </c>
      <c r="U62" s="55">
        <f t="shared" si="25"/>
        <v>0</v>
      </c>
      <c r="V62" s="55">
        <f t="shared" si="25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 x14ac:dyDescent="0.2">
      <c r="A63" s="1">
        <f t="shared" si="0"/>
        <v>57</v>
      </c>
      <c r="B63" s="1"/>
      <c r="D63" s="1" t="s">
        <v>160</v>
      </c>
      <c r="E63" s="1"/>
      <c r="F63" s="1"/>
      <c r="G63" s="7">
        <f t="shared" ref="G63:V63" si="26">IF(G13=0,0,(G56+G57+G58)/G13)</f>
        <v>9.3798634330428635E-2</v>
      </c>
      <c r="H63" s="7">
        <f t="shared" si="26"/>
        <v>9.3371994135399941E-2</v>
      </c>
      <c r="I63" s="7">
        <f t="shared" si="26"/>
        <v>7.2269320618191288E-2</v>
      </c>
      <c r="J63" s="7">
        <f t="shared" si="26"/>
        <v>4.4137320236635497E-2</v>
      </c>
      <c r="K63" s="7">
        <f t="shared" si="26"/>
        <v>0.19108508388943762</v>
      </c>
      <c r="L63" s="7">
        <f t="shared" si="26"/>
        <v>0.15791152907737174</v>
      </c>
      <c r="M63" s="7">
        <f t="shared" si="26"/>
        <v>0</v>
      </c>
      <c r="N63" s="7">
        <f t="shared" si="26"/>
        <v>0</v>
      </c>
      <c r="O63" s="7">
        <f t="shared" si="26"/>
        <v>0</v>
      </c>
      <c r="P63" s="7">
        <f t="shared" si="26"/>
        <v>0</v>
      </c>
      <c r="Q63" s="7">
        <f t="shared" si="26"/>
        <v>0</v>
      </c>
      <c r="R63" s="7">
        <f t="shared" si="26"/>
        <v>0</v>
      </c>
      <c r="S63" s="7">
        <f t="shared" si="26"/>
        <v>0</v>
      </c>
      <c r="T63" s="7">
        <f t="shared" si="26"/>
        <v>0</v>
      </c>
      <c r="U63" s="7">
        <f t="shared" si="26"/>
        <v>0</v>
      </c>
      <c r="V63" s="7">
        <f t="shared" si="26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 x14ac:dyDescent="0.2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 x14ac:dyDescent="0.2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 x14ac:dyDescent="0.2">
      <c r="A66" s="1"/>
      <c r="B66" s="1"/>
      <c r="C66" s="1"/>
      <c r="D66" s="1"/>
      <c r="E66" s="1"/>
      <c r="F66" s="1"/>
      <c r="G66" s="160"/>
      <c r="H66" s="158"/>
      <c r="I66" s="2"/>
      <c r="J66" s="15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 x14ac:dyDescent="0.2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 x14ac:dyDescent="0.2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 x14ac:dyDescent="0.2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 x14ac:dyDescent="0.2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 x14ac:dyDescent="0.2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 x14ac:dyDescent="0.2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 x14ac:dyDescent="0.2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 x14ac:dyDescent="0.2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 x14ac:dyDescent="0.2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5" footer="0.5"/>
  <pageSetup scale="48" orientation="portrait" horizontalDpi="300" verticalDpi="300" r:id="rId1"/>
  <headerFooter>
    <oddHeader>&amp;RExhibit PHR-3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77"/>
  <sheetViews>
    <sheetView defaultGridColor="0" view="pageBreakPreview" topLeftCell="A23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5" width="1.77734375" customWidth="1"/>
    <col min="6" max="6" width="40.33203125" customWidth="1"/>
    <col min="7" max="7" width="16" style="22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 x14ac:dyDescent="0.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 x14ac:dyDescent="0.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 x14ac:dyDescent="0.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 x14ac:dyDescent="0.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 x14ac:dyDescent="0.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 x14ac:dyDescent="0.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 x14ac:dyDescent="0.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 x14ac:dyDescent="0.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 x14ac:dyDescent="0.2">
      <c r="A12" s="131" t="s">
        <v>290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545</v>
      </c>
      <c r="L12" s="3" t="s">
        <v>545</v>
      </c>
      <c r="M12" s="68" t="s">
        <v>546</v>
      </c>
      <c r="N12" s="68" t="s">
        <v>546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 x14ac:dyDescent="0.2">
      <c r="A13" s="132" t="s">
        <v>289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467</v>
      </c>
      <c r="K13" s="68" t="s">
        <v>547</v>
      </c>
      <c r="L13" s="68" t="s">
        <v>548</v>
      </c>
      <c r="M13" s="68" t="s">
        <v>547</v>
      </c>
      <c r="N13" s="68" t="s">
        <v>548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 x14ac:dyDescent="0.2">
      <c r="A14" s="2">
        <v>1</v>
      </c>
      <c r="B14" s="2"/>
      <c r="C14" s="2"/>
      <c r="D14" s="2" t="s">
        <v>119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 x14ac:dyDescent="0.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 x14ac:dyDescent="0.2">
      <c r="A16" s="2">
        <f t="shared" si="0"/>
        <v>3</v>
      </c>
      <c r="B16" s="2"/>
      <c r="C16" s="2"/>
      <c r="D16" s="2"/>
      <c r="E16" s="2" t="s">
        <v>262</v>
      </c>
      <c r="G16" s="21" t="s">
        <v>23</v>
      </c>
      <c r="H16" s="2"/>
      <c r="I16" s="2">
        <f>SUM(J16:X16)</f>
        <v>86746747.050034553</v>
      </c>
      <c r="J16" s="24">
        <v>50513030.625544868</v>
      </c>
      <c r="K16" s="24">
        <v>21051849.832322292</v>
      </c>
      <c r="L16" s="24">
        <v>300483.46804450004</v>
      </c>
      <c r="M16" s="24">
        <v>7930116.8244491527</v>
      </c>
      <c r="N16" s="24">
        <v>6951266.2996737305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 x14ac:dyDescent="0.2">
      <c r="A17" s="2">
        <f>A16+1</f>
        <v>4</v>
      </c>
      <c r="B17" s="2"/>
      <c r="C17" s="2"/>
      <c r="D17" s="2"/>
      <c r="E17" s="2" t="s">
        <v>268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 x14ac:dyDescent="0.2">
      <c r="A18" s="2">
        <f>A17+1</f>
        <v>5</v>
      </c>
      <c r="B18" s="2"/>
      <c r="C18" s="2"/>
      <c r="D18" s="2"/>
      <c r="E18" s="112" t="s">
        <v>437</v>
      </c>
      <c r="G18" s="21" t="s">
        <v>23</v>
      </c>
      <c r="H18" s="2"/>
      <c r="I18" s="2">
        <f>SUM(J18:X18)</f>
        <v>78382354.15325588</v>
      </c>
      <c r="J18" s="11">
        <v>46006459.51032605</v>
      </c>
      <c r="K18" s="11">
        <v>31262908.979079191</v>
      </c>
      <c r="L18" s="11">
        <v>1112985.6638506346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2"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 x14ac:dyDescent="0.2">
      <c r="A19" s="2">
        <f t="shared" si="0"/>
        <v>6</v>
      </c>
      <c r="B19" s="2"/>
      <c r="C19" s="2"/>
      <c r="D19" s="2"/>
      <c r="E19" s="2" t="s">
        <v>263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 x14ac:dyDescent="0.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 x14ac:dyDescent="0.2">
      <c r="A21" s="2">
        <f t="shared" si="0"/>
        <v>8</v>
      </c>
      <c r="B21" s="2"/>
      <c r="C21" s="2"/>
      <c r="D21" s="2" t="s">
        <v>118</v>
      </c>
      <c r="E21" s="2"/>
      <c r="F21" s="2"/>
      <c r="G21" s="20"/>
      <c r="H21" s="2"/>
      <c r="I21" s="2">
        <f>SUM(I16:I19)</f>
        <v>165129101.20329043</v>
      </c>
      <c r="J21" s="2">
        <f>+SUM(J16:J19)</f>
        <v>96519490.135870919</v>
      </c>
      <c r="K21" s="2">
        <f>+SUM(K16:K19)</f>
        <v>52314758.811401486</v>
      </c>
      <c r="L21" s="2">
        <f>+SUM(L16:L19)</f>
        <v>1413469.1318951347</v>
      </c>
      <c r="M21" s="2">
        <f t="shared" ref="M21:X21" si="1">SUM(M16:M19)</f>
        <v>7930116.8244491527</v>
      </c>
      <c r="N21" s="2">
        <f t="shared" si="1"/>
        <v>6951266.2996737305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 x14ac:dyDescent="0.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 x14ac:dyDescent="0.2">
      <c r="A23" s="2">
        <f t="shared" si="0"/>
        <v>10</v>
      </c>
      <c r="B23" s="2"/>
      <c r="C23" s="2"/>
      <c r="D23" s="2" t="s">
        <v>147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 x14ac:dyDescent="0.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 x14ac:dyDescent="0.2">
      <c r="A25" s="2">
        <f t="shared" si="0"/>
        <v>12</v>
      </c>
      <c r="B25" s="2"/>
      <c r="C25" s="2"/>
      <c r="D25" s="2"/>
      <c r="E25" s="70" t="s">
        <v>377</v>
      </c>
      <c r="F25" s="2"/>
      <c r="G25" s="26">
        <v>18.600000000000001</v>
      </c>
      <c r="H25" s="11" t="str">
        <f>VLOOKUP($G25,alloc,3)</f>
        <v>Total Rate Schedule Revenues</v>
      </c>
      <c r="I25" s="2">
        <v>1304964.5637731818</v>
      </c>
      <c r="J25" s="11">
        <f>$I25*VLOOKUP($G25,alloc,6)</f>
        <v>762763.88245887763</v>
      </c>
      <c r="K25" s="11">
        <f>$I25*VLOOKUP($G25,alloc,7)</f>
        <v>413427.46925736556</v>
      </c>
      <c r="L25" s="11">
        <f>$I25*VLOOKUP($G25,alloc,8)</f>
        <v>11170.212371225804</v>
      </c>
      <c r="M25" s="11">
        <f>$I25*VLOOKUP($G25,alloc,9)</f>
        <v>62669.277353769357</v>
      </c>
      <c r="N25" s="11">
        <f>$I25*VLOOKUP($G25,alloc,10)</f>
        <v>54933.722331943471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 x14ac:dyDescent="0.2">
      <c r="A26" s="2">
        <f t="shared" si="0"/>
        <v>13</v>
      </c>
      <c r="B26" s="2"/>
      <c r="C26" s="2"/>
      <c r="D26" s="2"/>
      <c r="E26" s="70" t="s">
        <v>378</v>
      </c>
      <c r="F26" s="2"/>
      <c r="G26" s="26">
        <v>18.600000000000001</v>
      </c>
      <c r="H26" s="11" t="str">
        <f>VLOOKUP($G26,alloc,3)</f>
        <v>Total Rate Schedule Revenues</v>
      </c>
      <c r="I26" s="2">
        <v>806054</v>
      </c>
      <c r="J26" s="11">
        <f>$I26*VLOOKUP($G26,alloc,6)</f>
        <v>471146.03383082565</v>
      </c>
      <c r="K26" s="11">
        <f>$I26*VLOOKUP($G26,alloc,7)</f>
        <v>255366.98432732187</v>
      </c>
      <c r="L26" s="11">
        <f>$I26*VLOOKUP($G26,alloc,8)</f>
        <v>6899.6466361066714</v>
      </c>
      <c r="M26" s="11">
        <f>$I26*VLOOKUP($G26,alloc,9)</f>
        <v>38709.726754614981</v>
      </c>
      <c r="N26" s="11">
        <f>$I26*VLOOKUP($G26,alloc,10)</f>
        <v>33931.608451130836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 x14ac:dyDescent="0.2">
      <c r="A27" s="2">
        <f t="shared" si="0"/>
        <v>14</v>
      </c>
      <c r="B27" s="2"/>
      <c r="C27" s="2"/>
      <c r="D27" s="2"/>
      <c r="E27" s="71" t="s">
        <v>439</v>
      </c>
      <c r="F27" s="2"/>
      <c r="G27" s="26">
        <v>18.2</v>
      </c>
      <c r="H27" s="11" t="str">
        <f>VLOOKUP($G27,alloc,3)</f>
        <v>Base Revenues</v>
      </c>
      <c r="I27" s="2">
        <v>-17.330616290681064</v>
      </c>
      <c r="J27" s="11">
        <f>$I27*VLOOKUP($G27,alloc,6)</f>
        <v>-10.091697743384035</v>
      </c>
      <c r="K27" s="11">
        <f>$I27*VLOOKUP($G27,alloc,7)</f>
        <v>-4.2058237808338754</v>
      </c>
      <c r="L27" s="11">
        <f>$I27*VLOOKUP($G27,alloc,8)</f>
        <v>-6.0031803652172581E-2</v>
      </c>
      <c r="M27" s="11">
        <f>$I27*VLOOKUP($G27,alloc,9)</f>
        <v>-1.5843108415988463</v>
      </c>
      <c r="N27" s="11">
        <f>$I27*VLOOKUP($G27,alloc,10)</f>
        <v>-1.3887521212121332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 x14ac:dyDescent="0.2">
      <c r="A28" s="2">
        <f t="shared" si="0"/>
        <v>15</v>
      </c>
      <c r="B28" s="2"/>
      <c r="C28" s="2"/>
      <c r="D28" s="2"/>
      <c r="E28" s="70" t="s">
        <v>379</v>
      </c>
      <c r="F28" s="2"/>
      <c r="G28" s="26">
        <v>18.2</v>
      </c>
      <c r="H28" s="11" t="str">
        <f>VLOOKUP($G28,alloc,3)</f>
        <v>Base Revenues</v>
      </c>
      <c r="I28" s="2">
        <v>2477763.4005084746</v>
      </c>
      <c r="J28" s="11">
        <f>$I28*VLOOKUP($G28,alloc,6)</f>
        <v>1442813.0482005079</v>
      </c>
      <c r="K28" s="11">
        <f>$I28*VLOOKUP($G28,alloc,7)</f>
        <v>601307.88532557269</v>
      </c>
      <c r="L28" s="11">
        <f>$I28*VLOOKUP($G28,alloc,8)</f>
        <v>8582.7649439014149</v>
      </c>
      <c r="M28" s="11">
        <f>$I28*VLOOKUP($G28,alloc,9)</f>
        <v>226509.39542486015</v>
      </c>
      <c r="N28" s="11">
        <f>$I28*VLOOKUP($G28,alloc,10)</f>
        <v>198550.30661363207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 x14ac:dyDescent="0.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 x14ac:dyDescent="0.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4588764.6336653642</v>
      </c>
      <c r="J30" s="2">
        <f t="shared" ref="J30:X30" si="2">SUM(J25:J28)</f>
        <v>2676712.8727924675</v>
      </c>
      <c r="K30" s="2">
        <f t="shared" si="2"/>
        <v>1270098.1330864793</v>
      </c>
      <c r="L30" s="2">
        <f t="shared" si="2"/>
        <v>26652.563919430235</v>
      </c>
      <c r="M30" s="2">
        <f t="shared" si="2"/>
        <v>327886.81522240292</v>
      </c>
      <c r="N30" s="2">
        <f t="shared" si="2"/>
        <v>287414.24864458514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 x14ac:dyDescent="0.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 x14ac:dyDescent="0.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 t="shared" ref="I32:X32" si="3">+I21+I30</f>
        <v>169717865.83695579</v>
      </c>
      <c r="J32" s="2">
        <f t="shared" si="3"/>
        <v>99196203.008663386</v>
      </c>
      <c r="K32" s="2">
        <f t="shared" si="3"/>
        <v>53584856.944487967</v>
      </c>
      <c r="L32" s="2">
        <f t="shared" si="3"/>
        <v>1440121.6958145648</v>
      </c>
      <c r="M32" s="2">
        <f t="shared" si="3"/>
        <v>8258003.6396715557</v>
      </c>
      <c r="N32" s="2">
        <f t="shared" si="3"/>
        <v>7238680.5483183153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 x14ac:dyDescent="0.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 x14ac:dyDescent="0.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 x14ac:dyDescent="0.2">
      <c r="A35" s="2"/>
      <c r="B35" s="2"/>
      <c r="C35" s="2"/>
      <c r="D35" s="2"/>
      <c r="E35" s="2"/>
      <c r="F35" s="2"/>
      <c r="G35" s="20"/>
      <c r="H35" s="2"/>
      <c r="I35" s="172">
        <v>169717865.83695579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 x14ac:dyDescent="0.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 x14ac:dyDescent="0.2">
      <c r="A37" s="2"/>
      <c r="B37" s="2"/>
      <c r="C37" s="2"/>
      <c r="D37" s="2"/>
      <c r="E37" s="2"/>
      <c r="F37" s="2"/>
      <c r="G37" s="20"/>
      <c r="H37" s="2"/>
      <c r="I37" s="89">
        <f>+I35-I32</f>
        <v>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 x14ac:dyDescent="0.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 x14ac:dyDescent="0.2">
      <c r="A39" s="2"/>
      <c r="B39" s="2"/>
      <c r="C39" s="2"/>
      <c r="D39" s="2" t="s">
        <v>635</v>
      </c>
      <c r="E39" s="2"/>
      <c r="F39" s="2"/>
      <c r="G39" s="20"/>
      <c r="H39" s="2"/>
      <c r="I39" s="2"/>
      <c r="J39" s="3" t="s">
        <v>56</v>
      </c>
      <c r="K39" s="3" t="s">
        <v>545</v>
      </c>
      <c r="L39" s="3" t="s">
        <v>545</v>
      </c>
      <c r="M39" s="68" t="s">
        <v>546</v>
      </c>
      <c r="N39" s="68" t="s">
        <v>546</v>
      </c>
      <c r="O39" s="4" t="s">
        <v>636</v>
      </c>
      <c r="P39" s="2" t="s">
        <v>432</v>
      </c>
      <c r="Q39" s="2" t="s">
        <v>379</v>
      </c>
      <c r="R39" s="4" t="s">
        <v>637</v>
      </c>
      <c r="S39" s="4" t="s">
        <v>636</v>
      </c>
      <c r="T39" s="2"/>
      <c r="U39" s="2"/>
      <c r="V39" s="2"/>
      <c r="W39" s="2"/>
      <c r="X39" s="2"/>
      <c r="Y39" s="1"/>
      <c r="Z39" s="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 x14ac:dyDescent="0.2">
      <c r="A40" s="2"/>
      <c r="B40" s="2"/>
      <c r="C40" s="2"/>
      <c r="D40" s="2"/>
      <c r="E40" s="2"/>
      <c r="F40" s="2"/>
      <c r="G40" s="21" t="s">
        <v>638</v>
      </c>
      <c r="H40" s="4" t="s">
        <v>639</v>
      </c>
      <c r="I40" s="4" t="s">
        <v>640</v>
      </c>
      <c r="J40" s="3" t="s">
        <v>467</v>
      </c>
      <c r="K40" s="68" t="s">
        <v>547</v>
      </c>
      <c r="L40" s="68" t="s">
        <v>548</v>
      </c>
      <c r="M40" s="68" t="s">
        <v>547</v>
      </c>
      <c r="N40" s="68" t="s">
        <v>548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 x14ac:dyDescent="0.2">
      <c r="A41" s="2"/>
      <c r="B41" s="2"/>
      <c r="C41" s="2"/>
      <c r="D41" s="2"/>
      <c r="E41" s="2"/>
      <c r="F41" t="s">
        <v>56</v>
      </c>
      <c r="G41" s="185">
        <v>96519490.135870919</v>
      </c>
      <c r="H41" s="89">
        <v>104869171.51032606</v>
      </c>
      <c r="I41" s="89">
        <v>8349681.374455139</v>
      </c>
      <c r="J41" s="2">
        <f>+G41</f>
        <v>96519490.135870919</v>
      </c>
      <c r="K41" s="2">
        <f>+G42+G45+G48</f>
        <v>52314758.811401486</v>
      </c>
      <c r="L41" s="2">
        <f>+G43+G46</f>
        <v>1413469.1318951347</v>
      </c>
      <c r="M41" s="2">
        <f>+G50+G51</f>
        <v>7930116.8244491527</v>
      </c>
      <c r="N41" s="2">
        <f>+G52</f>
        <v>6951266.2996737305</v>
      </c>
      <c r="O41" s="24">
        <f>SUM(J41:N41)</f>
        <v>165129101.20329043</v>
      </c>
      <c r="P41" s="24">
        <f>+G54</f>
        <v>2111018.5637731818</v>
      </c>
      <c r="Q41" s="24">
        <f>+G53</f>
        <v>2477763.4005084746</v>
      </c>
      <c r="R41" s="24">
        <v>0</v>
      </c>
      <c r="S41" s="24">
        <f>+SUM(O41:R41)</f>
        <v>169717883.16757208</v>
      </c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 x14ac:dyDescent="0.2">
      <c r="A42" s="2"/>
      <c r="B42" s="2"/>
      <c r="C42" s="2"/>
      <c r="D42" s="2"/>
      <c r="E42" s="2"/>
      <c r="F42" t="s">
        <v>641</v>
      </c>
      <c r="G42" s="185">
        <v>41542016.741686583</v>
      </c>
      <c r="H42" s="89">
        <v>44389261.175577506</v>
      </c>
      <c r="I42" s="89">
        <v>2847244.4338909239</v>
      </c>
      <c r="J42" s="24">
        <f>+H41</f>
        <v>104869171.51032606</v>
      </c>
      <c r="K42" s="24">
        <f>+H42+H45+H48</f>
        <v>55708198.979079202</v>
      </c>
      <c r="L42" s="24">
        <f>+H43+H46</f>
        <v>1460240.6638506346</v>
      </c>
      <c r="M42" s="24">
        <f>+H50+H51</f>
        <v>9424226.7479500007</v>
      </c>
      <c r="N42" s="24">
        <f>+H52</f>
        <v>8018634.7000000002</v>
      </c>
      <c r="O42" s="24">
        <f>SUM(J42:N42)</f>
        <v>179480472.60120589</v>
      </c>
      <c r="P42" s="11">
        <f>+H54</f>
        <v>2215185.0666675186</v>
      </c>
      <c r="Q42" s="11">
        <f>+H53</f>
        <v>2477763.5699999998</v>
      </c>
      <c r="R42" s="11">
        <f>-'Taxes Class.'!F32</f>
        <v>1463766.1361715582</v>
      </c>
      <c r="S42" s="24">
        <f>+SUM(O42:R42)</f>
        <v>185637187.37404495</v>
      </c>
      <c r="T42" s="11"/>
      <c r="U42" s="11"/>
      <c r="V42" s="11"/>
      <c r="W42" s="11"/>
      <c r="X42" s="11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 x14ac:dyDescent="0.2">
      <c r="A43" s="2"/>
      <c r="B43" s="2"/>
      <c r="C43" s="2"/>
      <c r="D43" s="2"/>
      <c r="E43" s="112"/>
      <c r="F43" t="s">
        <v>642</v>
      </c>
      <c r="G43" s="186">
        <v>66004.494323835868</v>
      </c>
      <c r="H43" s="89">
        <v>69733.939073835878</v>
      </c>
      <c r="I43" s="89">
        <v>3729.4447500000097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 x14ac:dyDescent="0.2">
      <c r="A44" s="2"/>
      <c r="B44" s="2"/>
      <c r="C44" s="2"/>
      <c r="D44" s="2"/>
      <c r="E44" s="2"/>
      <c r="F44" s="2" t="s">
        <v>643</v>
      </c>
      <c r="G44" s="185">
        <v>41608021.236010417</v>
      </c>
      <c r="H44" s="89">
        <v>44458995.114651345</v>
      </c>
      <c r="I44" s="89">
        <v>2850973.8786409236</v>
      </c>
      <c r="J44" s="24">
        <f>+I41</f>
        <v>8349681.374455139</v>
      </c>
      <c r="K44" s="24">
        <f>+I42+I45+I48</f>
        <v>3393440.1676777094</v>
      </c>
      <c r="L44" s="24">
        <f>+I43+I46</f>
        <v>46771.531955499886</v>
      </c>
      <c r="M44" s="11">
        <f>+I50+I51</f>
        <v>1494109.9235008485</v>
      </c>
      <c r="N44" s="11">
        <f>+I52</f>
        <v>1067368.4003262697</v>
      </c>
      <c r="O44" s="24">
        <f t="shared" ref="O44:O45" si="4">SUM(J44:N44)</f>
        <v>14351371.397915468</v>
      </c>
      <c r="P44" s="24">
        <f>+I54</f>
        <v>104166.50289433682</v>
      </c>
      <c r="Q44" s="24">
        <f>+I53</f>
        <v>0.16949152527377009</v>
      </c>
      <c r="R44" s="11">
        <f>-'Taxes Class.'!F32</f>
        <v>1463766.1361715582</v>
      </c>
      <c r="S44" s="24">
        <f t="shared" ref="S44:S45" si="5">+SUM(O44:R44)</f>
        <v>15919304.206472889</v>
      </c>
      <c r="T44" s="24"/>
      <c r="U44" s="24"/>
      <c r="V44" s="24"/>
      <c r="W44" s="24"/>
      <c r="X44" s="24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 x14ac:dyDescent="0.2">
      <c r="A45" s="2"/>
      <c r="B45" s="2"/>
      <c r="C45" s="2"/>
      <c r="D45" s="2"/>
      <c r="E45" s="2"/>
      <c r="F45" t="s">
        <v>644</v>
      </c>
      <c r="G45" s="185">
        <v>4022935.2608670131</v>
      </c>
      <c r="H45" s="89">
        <v>4192001.5927670132</v>
      </c>
      <c r="I45" s="89">
        <v>169066.33190000011</v>
      </c>
      <c r="J45" s="11"/>
      <c r="K45" s="11"/>
      <c r="L45" s="11"/>
      <c r="M45" s="24"/>
      <c r="N45" s="24"/>
      <c r="O45" s="24">
        <f t="shared" si="4"/>
        <v>0</v>
      </c>
      <c r="P45" s="2"/>
      <c r="Q45" s="2"/>
      <c r="R45" s="2"/>
      <c r="S45" s="24">
        <f t="shared" si="5"/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 x14ac:dyDescent="0.2">
      <c r="A46" s="2"/>
      <c r="B46" s="2"/>
      <c r="C46" s="2"/>
      <c r="D46" s="2"/>
      <c r="E46" s="2"/>
      <c r="F46" s="2" t="s">
        <v>645</v>
      </c>
      <c r="G46" s="89">
        <v>1347464.6375712988</v>
      </c>
      <c r="H46" s="89">
        <v>1390506.7247767986</v>
      </c>
      <c r="I46" s="89">
        <v>43042.087205499876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 x14ac:dyDescent="0.2">
      <c r="A47" s="2"/>
      <c r="B47" s="2"/>
      <c r="C47" s="2"/>
      <c r="D47" s="2"/>
      <c r="E47" s="2"/>
      <c r="F47" s="2" t="s">
        <v>646</v>
      </c>
      <c r="G47" s="89">
        <v>5370399.8984383121</v>
      </c>
      <c r="H47" s="89">
        <v>5582508.3175438121</v>
      </c>
      <c r="I47" s="89">
        <v>212108.41910549998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 x14ac:dyDescent="0.2">
      <c r="A48" s="2"/>
      <c r="B48" s="2"/>
      <c r="C48" s="2"/>
      <c r="D48" s="2"/>
      <c r="E48" s="2"/>
      <c r="F48" s="2" t="s">
        <v>647</v>
      </c>
      <c r="G48" s="89">
        <v>6749806.8088478921</v>
      </c>
      <c r="H48" s="89">
        <v>7126936.2107346775</v>
      </c>
      <c r="I48" s="89">
        <v>377129.4018867854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 x14ac:dyDescent="0.2">
      <c r="A49" s="2"/>
      <c r="B49" s="2"/>
      <c r="C49" s="2"/>
      <c r="D49" s="2"/>
      <c r="E49" s="2"/>
      <c r="F49" s="2" t="s">
        <v>648</v>
      </c>
      <c r="G49" s="89">
        <v>17359146.524631355</v>
      </c>
      <c r="H49" s="89">
        <v>19920625.017949998</v>
      </c>
      <c r="I49" s="89">
        <v>2561478.4933186434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 x14ac:dyDescent="0.2">
      <c r="A50" s="2"/>
      <c r="B50" s="2"/>
      <c r="C50" s="2"/>
      <c r="D50" s="2"/>
      <c r="E50" s="2"/>
      <c r="F50" s="2" t="s">
        <v>649</v>
      </c>
      <c r="G50" s="89">
        <v>7758628.7769491524</v>
      </c>
      <c r="H50" s="89">
        <v>9223919.8000000007</v>
      </c>
      <c r="I50" s="89">
        <v>1465291.0230508484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 x14ac:dyDescent="0.2">
      <c r="A51" s="2"/>
      <c r="B51" s="2"/>
      <c r="C51" s="2"/>
      <c r="D51" s="2"/>
      <c r="E51" s="2"/>
      <c r="F51" s="2" t="s">
        <v>650</v>
      </c>
      <c r="G51" s="89">
        <v>171488.04750000002</v>
      </c>
      <c r="H51" s="89">
        <v>200306.94795</v>
      </c>
      <c r="I51" s="89">
        <v>28818.900449999986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 x14ac:dyDescent="0.2">
      <c r="A52" s="2"/>
      <c r="B52" s="2"/>
      <c r="C52" s="2"/>
      <c r="D52" s="2"/>
      <c r="E52" s="2"/>
      <c r="F52" s="2" t="s">
        <v>651</v>
      </c>
      <c r="G52" s="89">
        <v>6951266.2996737305</v>
      </c>
      <c r="H52" s="89">
        <v>8018634.7000000002</v>
      </c>
      <c r="I52" s="89">
        <v>1067368.4003262697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 x14ac:dyDescent="0.2">
      <c r="A53" s="2"/>
      <c r="B53" s="2"/>
      <c r="C53" s="2"/>
      <c r="D53" s="2"/>
      <c r="E53" s="2"/>
      <c r="F53" s="2" t="s">
        <v>652</v>
      </c>
      <c r="G53" s="89">
        <v>2477763.4005084746</v>
      </c>
      <c r="H53" s="89">
        <v>2477763.5699999998</v>
      </c>
      <c r="I53" s="89">
        <v>0.16949152527377009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 x14ac:dyDescent="0.2">
      <c r="A54" s="2"/>
      <c r="B54" s="2"/>
      <c r="C54" s="2"/>
      <c r="D54" s="2"/>
      <c r="E54" s="70"/>
      <c r="F54" s="2" t="s">
        <v>432</v>
      </c>
      <c r="G54" s="186">
        <v>2111018.5637731818</v>
      </c>
      <c r="H54" s="89">
        <v>2215185.0666675186</v>
      </c>
      <c r="I54" s="89">
        <v>104166.50289433682</v>
      </c>
      <c r="J54" s="187"/>
      <c r="K54" s="2"/>
      <c r="L54" s="2"/>
      <c r="M54" s="2"/>
      <c r="N54" s="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 x14ac:dyDescent="0.2">
      <c r="A55" s="2"/>
      <c r="B55" s="2"/>
      <c r="C55" s="2"/>
      <c r="D55" s="2"/>
      <c r="E55" s="70"/>
      <c r="F55" s="2"/>
      <c r="G55" s="186"/>
      <c r="H55" s="89"/>
      <c r="I55" s="89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 ht="15.75" x14ac:dyDescent="0.25">
      <c r="A56" s="4"/>
      <c r="B56" s="2"/>
      <c r="C56" s="2"/>
      <c r="D56" s="2"/>
      <c r="E56" s="2"/>
      <c r="F56" t="s">
        <v>636</v>
      </c>
      <c r="G56" s="188">
        <f>SUM(G41:G55)-G44-G47-G49</f>
        <v>169717883.16757214</v>
      </c>
      <c r="H56" s="188">
        <f>SUM(H41:H55)-H44-H47-H49</f>
        <v>184173421.23787338</v>
      </c>
      <c r="I56" s="188">
        <f t="shared" ref="I56" si="6">SUM(I41:I55)-I44-I47-I49</f>
        <v>14455538.070301332</v>
      </c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 x14ac:dyDescent="0.2">
      <c r="A57" s="2"/>
      <c r="B57" s="2"/>
      <c r="C57" s="2"/>
      <c r="D57" s="2"/>
      <c r="E57" s="71"/>
      <c r="F57" s="2"/>
      <c r="G57" s="186"/>
      <c r="H57" s="89"/>
      <c r="I57" s="89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 x14ac:dyDescent="0.2">
      <c r="A58" s="2"/>
      <c r="B58" s="2"/>
      <c r="C58" s="2"/>
      <c r="D58" s="2"/>
      <c r="E58" s="70"/>
      <c r="F58" s="2" t="s">
        <v>56</v>
      </c>
      <c r="G58" s="186">
        <v>96519490.135870919</v>
      </c>
      <c r="H58" s="89">
        <v>104869171.51032606</v>
      </c>
      <c r="I58" s="89">
        <v>8349681.374455139</v>
      </c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 x14ac:dyDescent="0.2">
      <c r="A59" s="2"/>
      <c r="B59" s="2"/>
      <c r="C59" s="2"/>
      <c r="D59" s="2"/>
      <c r="E59" s="2"/>
      <c r="F59" s="2" t="s">
        <v>653</v>
      </c>
      <c r="G59" s="186">
        <v>22729546.423069667</v>
      </c>
      <c r="H59" s="89">
        <v>25503133.33549381</v>
      </c>
      <c r="I59" s="89">
        <v>2773586.9124241434</v>
      </c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 x14ac:dyDescent="0.2">
      <c r="A60" s="2"/>
      <c r="B60" s="2"/>
      <c r="C60" s="2"/>
      <c r="D60" s="2"/>
      <c r="E60" s="2"/>
      <c r="F60" s="2" t="s">
        <v>654</v>
      </c>
      <c r="G60" s="185">
        <v>48357828.044858307</v>
      </c>
      <c r="H60" s="89">
        <v>51585931.325386025</v>
      </c>
      <c r="I60" s="89">
        <v>3228103.2805277184</v>
      </c>
      <c r="J60" s="11"/>
      <c r="K60" s="11"/>
      <c r="L60" s="11"/>
      <c r="M60" s="11"/>
      <c r="N60" s="11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 x14ac:dyDescent="0.2">
      <c r="A61" s="2"/>
      <c r="B61" s="2"/>
      <c r="C61" s="2"/>
      <c r="D61" s="2"/>
      <c r="E61" s="2"/>
      <c r="F61" s="2" t="s">
        <v>432</v>
      </c>
      <c r="G61" s="89">
        <v>2111018.5637731818</v>
      </c>
      <c r="H61" s="89">
        <v>2215185.0666675186</v>
      </c>
      <c r="I61" s="89">
        <v>104166.50289433682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 x14ac:dyDescent="0.2">
      <c r="A62" s="2"/>
      <c r="B62" s="2"/>
      <c r="C62" s="2"/>
      <c r="D62" s="2"/>
      <c r="E62" s="2"/>
      <c r="G62" s="89"/>
      <c r="H62" s="89"/>
      <c r="I62" s="8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 x14ac:dyDescent="0.2">
      <c r="A63" s="2"/>
      <c r="B63" s="2"/>
      <c r="C63" s="2"/>
      <c r="D63" s="2"/>
      <c r="E63" s="2"/>
      <c r="G63" s="89">
        <v>169717883.16757208</v>
      </c>
      <c r="H63" s="89">
        <v>184173421.23787341</v>
      </c>
      <c r="I63" s="89">
        <v>14455538.070301337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 x14ac:dyDescent="0.2">
      <c r="A64" s="2"/>
      <c r="B64" s="2"/>
      <c r="C64" s="2"/>
      <c r="D64" s="2"/>
      <c r="E64" s="2"/>
      <c r="G64" s="89"/>
      <c r="H64" s="89"/>
      <c r="I64" s="8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 x14ac:dyDescent="0.2">
      <c r="A65" s="2"/>
      <c r="B65" s="2"/>
      <c r="C65" s="2"/>
      <c r="D65" s="2"/>
      <c r="E65" s="2"/>
      <c r="F65" s="2"/>
      <c r="G65" s="21"/>
      <c r="H65" s="2">
        <v>-1463766.1361715582</v>
      </c>
      <c r="I65" s="11"/>
      <c r="J65" s="2"/>
      <c r="K65" s="2"/>
      <c r="L65" s="2"/>
      <c r="M65" s="2"/>
      <c r="N65" s="2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 x14ac:dyDescent="0.2">
      <c r="A66" s="2"/>
      <c r="B66" s="2"/>
      <c r="C66" s="2"/>
      <c r="D66" s="2"/>
      <c r="E66" s="2"/>
      <c r="F66" s="2"/>
      <c r="G66" s="21"/>
      <c r="H66" s="2"/>
      <c r="I66" s="2"/>
      <c r="J66" s="11"/>
      <c r="K66" s="11"/>
      <c r="L66" s="11"/>
      <c r="M66" s="24"/>
      <c r="N66" s="24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 x14ac:dyDescent="0.2">
      <c r="A67" s="2"/>
      <c r="B67" s="2"/>
      <c r="C67" s="2"/>
      <c r="D67" s="2"/>
      <c r="E67" s="112"/>
      <c r="G67" s="21"/>
      <c r="H67" s="89">
        <f>+H63-H65</f>
        <v>185637187.37404495</v>
      </c>
      <c r="I67" s="89">
        <f>+I63-H65</f>
        <v>15919304.206472896</v>
      </c>
      <c r="J67" s="2"/>
      <c r="K67" s="2"/>
      <c r="L67" s="2"/>
      <c r="M67" s="2"/>
      <c r="N67" s="2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 x14ac:dyDescent="0.2">
      <c r="A68" s="2"/>
      <c r="B68" s="2"/>
      <c r="C68" s="2"/>
      <c r="D68" s="2"/>
      <c r="E68" s="2"/>
      <c r="F68" s="2"/>
      <c r="G68" s="21"/>
      <c r="H68" s="4"/>
      <c r="I68" s="2"/>
      <c r="J68" s="2"/>
      <c r="K68" s="11"/>
      <c r="L68" s="11"/>
      <c r="M68" s="11"/>
      <c r="N68" s="24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 x14ac:dyDescent="0.2">
      <c r="A69" s="2"/>
      <c r="B69" s="2"/>
      <c r="C69" s="2"/>
      <c r="D69" s="2"/>
      <c r="E69" s="2"/>
      <c r="F69" s="2"/>
      <c r="G69" s="89"/>
      <c r="H69" s="89"/>
      <c r="I69" s="171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 x14ac:dyDescent="0.2">
      <c r="A70" s="2"/>
      <c r="B70" s="2"/>
      <c r="C70" s="2"/>
      <c r="D70" s="2"/>
      <c r="E70" s="2"/>
      <c r="F70" s="2" t="s">
        <v>655</v>
      </c>
      <c r="G70" s="89"/>
      <c r="H70" s="89"/>
      <c r="I70" s="171"/>
      <c r="J70" s="3" t="s">
        <v>56</v>
      </c>
      <c r="K70" s="3" t="s">
        <v>545</v>
      </c>
      <c r="L70" s="3" t="s">
        <v>545</v>
      </c>
      <c r="M70" s="68" t="s">
        <v>546</v>
      </c>
      <c r="N70" s="68" t="s">
        <v>546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 x14ac:dyDescent="0.2">
      <c r="A71" s="2"/>
      <c r="B71" s="2"/>
      <c r="C71" s="2"/>
      <c r="D71" s="2"/>
      <c r="E71" s="2"/>
      <c r="F71" s="2"/>
      <c r="G71" s="89"/>
      <c r="H71" s="89"/>
      <c r="I71" s="171"/>
      <c r="J71" s="3" t="s">
        <v>467</v>
      </c>
      <c r="K71" s="68" t="s">
        <v>547</v>
      </c>
      <c r="L71" s="68" t="s">
        <v>548</v>
      </c>
      <c r="M71" s="68" t="s">
        <v>547</v>
      </c>
      <c r="N71" s="68" t="s">
        <v>548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 x14ac:dyDescent="0.2">
      <c r="A72" s="2"/>
      <c r="B72" s="2"/>
      <c r="C72" s="2"/>
      <c r="D72" s="2"/>
      <c r="E72" s="2" t="s">
        <v>656</v>
      </c>
      <c r="G72" s="21" t="s">
        <v>23</v>
      </c>
      <c r="H72" s="2"/>
      <c r="I72" s="171">
        <f>+SUM(J72:N72)</f>
        <v>14351371.397915468</v>
      </c>
      <c r="J72" s="171">
        <f>+J44</f>
        <v>8349681.374455139</v>
      </c>
      <c r="K72" s="171">
        <f t="shared" ref="K72:N72" si="7">+K44</f>
        <v>3393440.1676777094</v>
      </c>
      <c r="L72" s="171">
        <f t="shared" si="7"/>
        <v>46771.531955499886</v>
      </c>
      <c r="M72" s="171">
        <f t="shared" si="7"/>
        <v>1494109.9235008485</v>
      </c>
      <c r="N72" s="171">
        <f t="shared" si="7"/>
        <v>1067368.4003262697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 x14ac:dyDescent="0.2">
      <c r="A73" s="2"/>
      <c r="B73" s="2"/>
      <c r="C73" s="2"/>
      <c r="D73" s="2"/>
      <c r="E73" s="70" t="s">
        <v>657</v>
      </c>
      <c r="F73" s="2"/>
      <c r="G73" s="26">
        <v>18.600000000000001</v>
      </c>
      <c r="H73" s="11" t="str">
        <f>VLOOKUP($G73,alloc,3)</f>
        <v>Total Rate Schedule Revenues</v>
      </c>
      <c r="I73" s="2">
        <f>+P44</f>
        <v>104166.50289433682</v>
      </c>
      <c r="J73" s="11">
        <f>$I73*VLOOKUP($G73,alloc,6)</f>
        <v>60886.286398546516</v>
      </c>
      <c r="K73" s="11">
        <f>$I73*VLOOKUP($G73,alloc,7)</f>
        <v>33001.121155716661</v>
      </c>
      <c r="L73" s="11">
        <f>$I73*VLOOKUP($G73,alloc,8)</f>
        <v>891.64257145291378</v>
      </c>
      <c r="M73" s="11">
        <f>$I73*VLOOKUP($G73,alloc,9)</f>
        <v>5002.464926696709</v>
      </c>
      <c r="N73" s="11">
        <f>$I73*VLOOKUP($G73,alloc,10)</f>
        <v>4384.9878419240204</v>
      </c>
      <c r="O73" s="11">
        <f>$I73*VLOOKUP($G73,alloc,11)</f>
        <v>0</v>
      </c>
      <c r="P73" s="11">
        <f>$I73*VLOOKUP($G73,alloc,12)</f>
        <v>0</v>
      </c>
      <c r="Q73" s="11">
        <f>$I73*VLOOKUP($G73,alloc,13)</f>
        <v>0</v>
      </c>
      <c r="R73" s="11">
        <f>$I73*VLOOKUP($G73,alloc,14)</f>
        <v>0</v>
      </c>
      <c r="S73" s="11">
        <f>$I73*VLOOKUP($G73,alloc,15)</f>
        <v>0</v>
      </c>
      <c r="T73" s="11">
        <f>$I73*VLOOKUP($G73,alloc,16)</f>
        <v>0</v>
      </c>
      <c r="U73" s="11">
        <f>$I73*VLOOKUP($G73,alloc,17)</f>
        <v>0</v>
      </c>
      <c r="V73" s="11">
        <f>$I73*VLOOKUP($G73,alloc,18)</f>
        <v>0</v>
      </c>
      <c r="W73" s="11">
        <f>$I73*VLOOKUP($G73,alloc,19)</f>
        <v>0</v>
      </c>
      <c r="X73" s="11">
        <f>$I73*VLOOKUP($G73,alloc,20)</f>
        <v>0</v>
      </c>
      <c r="Y73" s="2">
        <f>SUM(J73:X73)-I73</f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 x14ac:dyDescent="0.2">
      <c r="A74" s="2"/>
      <c r="B74" s="2"/>
      <c r="C74" s="2"/>
      <c r="D74" s="2"/>
      <c r="E74" s="2" t="s">
        <v>658</v>
      </c>
      <c r="F74" s="2"/>
      <c r="G74" s="26">
        <v>20</v>
      </c>
      <c r="H74" s="11" t="str">
        <f>VLOOKUP($G74,alloc,3)</f>
        <v>Cost of Service</v>
      </c>
      <c r="I74" s="2">
        <f>+R44</f>
        <v>1463766.1361715582</v>
      </c>
      <c r="J74" s="11">
        <f>$I74*VLOOKUP($G74,alloc,6)</f>
        <v>851579.62472517381</v>
      </c>
      <c r="K74" s="11">
        <f>$I74*VLOOKUP($G74,alloc,7)</f>
        <v>446099.91796768847</v>
      </c>
      <c r="L74" s="11">
        <f>$I74*VLOOKUP($G74,alloc,8)</f>
        <v>15899.937940941219</v>
      </c>
      <c r="M74" s="11">
        <f>$I74*VLOOKUP($G74,alloc,9)</f>
        <v>78868.929818375371</v>
      </c>
      <c r="N74" s="11">
        <f>$I74*VLOOKUP($G74,alloc,10)</f>
        <v>71317.725719379232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 x14ac:dyDescent="0.2">
      <c r="A75" s="2"/>
      <c r="B75" s="2"/>
      <c r="C75" s="2"/>
      <c r="D75" s="2"/>
      <c r="E75" s="2"/>
      <c r="F75" s="2"/>
      <c r="G75" s="89"/>
      <c r="H75" s="89"/>
      <c r="I75" s="2"/>
      <c r="J75" s="171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 x14ac:dyDescent="0.2">
      <c r="A76" s="2"/>
      <c r="B76" s="2"/>
      <c r="C76" s="2"/>
      <c r="D76" s="2"/>
      <c r="E76" s="2" t="s">
        <v>659</v>
      </c>
      <c r="F76" s="2"/>
      <c r="G76" s="89"/>
      <c r="H76" s="89"/>
      <c r="I76" s="2">
        <f>+SUM(I72:I74)</f>
        <v>15919304.036981363</v>
      </c>
      <c r="J76" s="2">
        <f>+SUM(J72:J74)</f>
        <v>9262147.28557886</v>
      </c>
      <c r="K76" s="2">
        <f>+SUM(K72:K74)</f>
        <v>3872541.2068011141</v>
      </c>
      <c r="L76" s="2">
        <f>+SUM(L72:L74)</f>
        <v>63563.112467894018</v>
      </c>
      <c r="M76" s="2">
        <f>+SUM(M72:M74)</f>
        <v>1577981.3182459204</v>
      </c>
      <c r="N76" s="2">
        <f>+SUM(N72:N74)</f>
        <v>1143071.1138875729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 x14ac:dyDescent="0.2">
      <c r="A77" s="2"/>
      <c r="B77" s="2"/>
      <c r="C77" s="2"/>
      <c r="D77" s="2"/>
      <c r="E77" s="2"/>
      <c r="F77" s="2"/>
      <c r="G77" s="89"/>
      <c r="H77" s="8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 x14ac:dyDescent="0.2">
      <c r="A78" s="2"/>
      <c r="B78" s="2"/>
      <c r="C78" s="2"/>
      <c r="D78" s="2"/>
      <c r="E78" s="2"/>
      <c r="F78" s="2"/>
      <c r="G78" s="89"/>
      <c r="H78" s="8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 x14ac:dyDescent="0.2">
      <c r="A79" s="2"/>
      <c r="B79" s="2"/>
      <c r="C79" s="2"/>
      <c r="D79" s="2"/>
      <c r="E79" s="2"/>
      <c r="F79" s="2"/>
      <c r="G79" s="89"/>
      <c r="H79" s="8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 x14ac:dyDescent="0.2">
      <c r="A80" s="2"/>
      <c r="B80" s="2"/>
      <c r="C80" s="2"/>
      <c r="D80" s="2"/>
      <c r="E80" s="2"/>
      <c r="F80" s="2"/>
      <c r="G80" s="89"/>
      <c r="H80" s="8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 x14ac:dyDescent="0.2">
      <c r="A81" s="2"/>
      <c r="B81" s="2"/>
      <c r="C81" s="2"/>
      <c r="D81" s="2"/>
      <c r="E81" s="2"/>
      <c r="F81" s="2"/>
      <c r="G81" s="89"/>
      <c r="H81" s="8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 x14ac:dyDescent="0.2">
      <c r="A82" s="2"/>
      <c r="B82" s="2"/>
      <c r="C82" s="2"/>
      <c r="D82" s="2"/>
      <c r="E82" s="2"/>
      <c r="F82" s="2"/>
      <c r="G82" s="89"/>
      <c r="H82" s="8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 x14ac:dyDescent="0.2">
      <c r="A83" s="2"/>
      <c r="B83" s="2"/>
      <c r="C83" s="2"/>
      <c r="D83" s="2"/>
      <c r="E83" s="2"/>
      <c r="F83" s="2"/>
      <c r="G83" s="89"/>
      <c r="H83" s="8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 x14ac:dyDescent="0.2">
      <c r="A84" s="2"/>
      <c r="B84" s="2"/>
      <c r="C84" s="2"/>
      <c r="D84" s="2"/>
      <c r="E84" s="2"/>
      <c r="F84" s="2"/>
      <c r="G84" s="89"/>
      <c r="H84" s="8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 x14ac:dyDescent="0.2">
      <c r="A85" s="2"/>
      <c r="B85" s="2"/>
      <c r="C85" s="2"/>
      <c r="D85" s="2"/>
      <c r="E85" s="2"/>
      <c r="F85" s="2"/>
      <c r="G85" s="89"/>
      <c r="H85" s="8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 x14ac:dyDescent="0.2">
      <c r="A86" s="2"/>
      <c r="B86" s="2"/>
      <c r="C86" s="2"/>
      <c r="D86" s="2"/>
      <c r="E86" s="2"/>
      <c r="F86" s="2"/>
      <c r="G86" s="89"/>
      <c r="H86" s="8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 x14ac:dyDescent="0.2">
      <c r="A87" s="2"/>
      <c r="B87" s="2"/>
      <c r="C87" s="2"/>
      <c r="D87" s="2"/>
      <c r="E87" s="2"/>
      <c r="F87" s="2"/>
      <c r="G87" s="89"/>
      <c r="H87" s="8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 x14ac:dyDescent="0.2">
      <c r="A88" s="2"/>
      <c r="B88" s="2"/>
      <c r="C88" s="2"/>
      <c r="D88" s="2"/>
      <c r="E88" s="2"/>
      <c r="F88" s="2"/>
      <c r="G88" s="89"/>
      <c r="H88" s="8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 x14ac:dyDescent="0.2">
      <c r="A89" s="2"/>
      <c r="B89" s="2"/>
      <c r="C89" s="2"/>
      <c r="D89" s="2"/>
      <c r="E89" s="2"/>
      <c r="F89" s="2"/>
      <c r="G89" s="11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 x14ac:dyDescent="0.2">
      <c r="A90" s="2"/>
      <c r="B90" s="2"/>
      <c r="C90" s="2"/>
      <c r="D90" s="2"/>
      <c r="E90" s="2"/>
      <c r="F90" s="2"/>
      <c r="G90" s="11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 x14ac:dyDescent="0.2">
      <c r="A91" s="2"/>
      <c r="B91" s="2"/>
      <c r="C91" s="2"/>
      <c r="D91" s="2"/>
      <c r="E91" s="2"/>
      <c r="F91" s="2"/>
      <c r="G91" s="1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 x14ac:dyDescent="0.2">
      <c r="A92" s="2"/>
      <c r="B92" s="2"/>
      <c r="C92" s="2"/>
      <c r="D92" s="2"/>
      <c r="E92" s="2"/>
      <c r="F92" s="2"/>
      <c r="G92" s="1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 x14ac:dyDescent="0.2">
      <c r="A93" s="2"/>
      <c r="B93" s="2"/>
      <c r="C93" s="2"/>
      <c r="D93" s="2"/>
      <c r="E93" s="2"/>
      <c r="F93" s="2"/>
      <c r="G93" s="1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 x14ac:dyDescent="0.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 x14ac:dyDescent="0.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 x14ac:dyDescent="0.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 x14ac:dyDescent="0.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 x14ac:dyDescent="0.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 x14ac:dyDescent="0.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 x14ac:dyDescent="0.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 x14ac:dyDescent="0.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 x14ac:dyDescent="0.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 x14ac:dyDescent="0.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 x14ac:dyDescent="0.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 x14ac:dyDescent="0.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 x14ac:dyDescent="0.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 x14ac:dyDescent="0.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 x14ac:dyDescent="0.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 x14ac:dyDescent="0.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 x14ac:dyDescent="0.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 x14ac:dyDescent="0.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 x14ac:dyDescent="0.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 x14ac:dyDescent="0.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 x14ac:dyDescent="0.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 x14ac:dyDescent="0.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 x14ac:dyDescent="0.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 x14ac:dyDescent="0.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 x14ac:dyDescent="0.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 x14ac:dyDescent="0.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 x14ac:dyDescent="0.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 x14ac:dyDescent="0.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 x14ac:dyDescent="0.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 x14ac:dyDescent="0.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 x14ac:dyDescent="0.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 x14ac:dyDescent="0.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 x14ac:dyDescent="0.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 x14ac:dyDescent="0.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 x14ac:dyDescent="0.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 x14ac:dyDescent="0.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 x14ac:dyDescent="0.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 x14ac:dyDescent="0.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 x14ac:dyDescent="0.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 x14ac:dyDescent="0.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 x14ac:dyDescent="0.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 x14ac:dyDescent="0.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 x14ac:dyDescent="0.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 x14ac:dyDescent="0.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 x14ac:dyDescent="0.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 x14ac:dyDescent="0.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 x14ac:dyDescent="0.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 x14ac:dyDescent="0.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 x14ac:dyDescent="0.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 x14ac:dyDescent="0.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 x14ac:dyDescent="0.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 x14ac:dyDescent="0.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 x14ac:dyDescent="0.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 x14ac:dyDescent="0.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 x14ac:dyDescent="0.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 x14ac:dyDescent="0.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  <row r="150" spans="1:142" x14ac:dyDescent="0.2">
      <c r="A150" s="2"/>
      <c r="B150" s="2"/>
      <c r="C150" s="2"/>
      <c r="D150" s="2"/>
      <c r="E150" s="2"/>
      <c r="F150" s="2"/>
      <c r="G150" s="20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</row>
    <row r="151" spans="1:142" x14ac:dyDescent="0.2">
      <c r="A151" s="2"/>
      <c r="B151" s="2"/>
      <c r="C151" s="2"/>
      <c r="D151" s="2"/>
      <c r="E151" s="2"/>
      <c r="F151" s="2"/>
      <c r="G151" s="20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</row>
    <row r="152" spans="1:142" x14ac:dyDescent="0.2">
      <c r="A152" s="2"/>
      <c r="B152" s="2"/>
      <c r="C152" s="2"/>
      <c r="D152" s="2"/>
      <c r="E152" s="2"/>
      <c r="F152" s="2"/>
      <c r="G152" s="20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</row>
    <row r="153" spans="1:142" x14ac:dyDescent="0.2">
      <c r="A153" s="2"/>
      <c r="B153" s="2"/>
      <c r="C153" s="2"/>
      <c r="D153" s="2"/>
      <c r="E153" s="2"/>
      <c r="F153" s="2"/>
      <c r="G153" s="20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</row>
    <row r="154" spans="1:142" x14ac:dyDescent="0.2">
      <c r="A154" s="2"/>
      <c r="B154" s="2"/>
      <c r="C154" s="2"/>
      <c r="D154" s="2"/>
      <c r="E154" s="2"/>
      <c r="F154" s="2"/>
      <c r="G154" s="20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</row>
    <row r="155" spans="1:142" x14ac:dyDescent="0.2">
      <c r="A155" s="2"/>
      <c r="B155" s="2"/>
      <c r="C155" s="2"/>
      <c r="D155" s="2"/>
      <c r="E155" s="2"/>
      <c r="F155" s="2"/>
      <c r="G155" s="20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</row>
    <row r="156" spans="1:142" x14ac:dyDescent="0.2">
      <c r="A156" s="2"/>
      <c r="B156" s="2"/>
      <c r="C156" s="2"/>
      <c r="D156" s="2"/>
      <c r="E156" s="2"/>
      <c r="F156" s="2"/>
      <c r="G156" s="20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</row>
    <row r="157" spans="1:142" x14ac:dyDescent="0.2">
      <c r="A157" s="2"/>
      <c r="B157" s="2"/>
      <c r="C157" s="2"/>
      <c r="D157" s="2"/>
      <c r="E157" s="2"/>
      <c r="F157" s="2"/>
      <c r="G157" s="20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</row>
    <row r="158" spans="1:142" x14ac:dyDescent="0.2">
      <c r="A158" s="2"/>
      <c r="B158" s="2"/>
      <c r="C158" s="2"/>
      <c r="D158" s="2"/>
      <c r="E158" s="2"/>
      <c r="F158" s="2"/>
      <c r="G158" s="20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</row>
    <row r="159" spans="1:142" x14ac:dyDescent="0.2">
      <c r="A159" s="2"/>
      <c r="B159" s="2"/>
      <c r="C159" s="2"/>
      <c r="D159" s="2"/>
      <c r="E159" s="2"/>
      <c r="F159" s="2"/>
      <c r="G159" s="20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</row>
    <row r="160" spans="1:142" x14ac:dyDescent="0.2">
      <c r="A160" s="2"/>
      <c r="B160" s="2"/>
      <c r="C160" s="2"/>
      <c r="D160" s="2"/>
      <c r="E160" s="2"/>
      <c r="F160" s="2"/>
      <c r="G160" s="20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</row>
    <row r="161" spans="1:142" x14ac:dyDescent="0.2">
      <c r="A161" s="2"/>
      <c r="B161" s="2"/>
      <c r="C161" s="2"/>
      <c r="D161" s="2"/>
      <c r="E161" s="2"/>
      <c r="F161" s="2"/>
      <c r="G161" s="20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</row>
    <row r="162" spans="1:142" x14ac:dyDescent="0.2">
      <c r="A162" s="2"/>
      <c r="B162" s="2"/>
      <c r="C162" s="2"/>
      <c r="D162" s="2"/>
      <c r="E162" s="2"/>
      <c r="F162" s="2"/>
      <c r="G162" s="20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</row>
    <row r="163" spans="1:142" x14ac:dyDescent="0.2">
      <c r="A163" s="2"/>
      <c r="B163" s="2"/>
      <c r="C163" s="2"/>
      <c r="D163" s="2"/>
      <c r="E163" s="2"/>
      <c r="F163" s="2"/>
      <c r="G163" s="20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</row>
    <row r="164" spans="1:142" x14ac:dyDescent="0.2">
      <c r="A164" s="2"/>
      <c r="B164" s="2"/>
      <c r="C164" s="2"/>
      <c r="D164" s="2"/>
      <c r="E164" s="2"/>
      <c r="F164" s="2"/>
      <c r="G164" s="20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</row>
    <row r="165" spans="1:142" x14ac:dyDescent="0.2">
      <c r="A165" s="2"/>
      <c r="B165" s="2"/>
      <c r="C165" s="2"/>
      <c r="D165" s="2"/>
      <c r="E165" s="2"/>
      <c r="F165" s="2"/>
      <c r="G165" s="20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</row>
    <row r="166" spans="1:142" x14ac:dyDescent="0.2">
      <c r="A166" s="2"/>
      <c r="B166" s="2"/>
      <c r="C166" s="2"/>
      <c r="D166" s="2"/>
      <c r="E166" s="2"/>
      <c r="F166" s="2"/>
      <c r="G166" s="20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</row>
    <row r="167" spans="1:142" x14ac:dyDescent="0.2">
      <c r="A167" s="2"/>
      <c r="B167" s="2"/>
      <c r="C167" s="2"/>
      <c r="D167" s="2"/>
      <c r="E167" s="2"/>
      <c r="F167" s="2"/>
      <c r="G167" s="20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</row>
    <row r="168" spans="1:142" x14ac:dyDescent="0.2">
      <c r="A168" s="2"/>
      <c r="B168" s="2"/>
      <c r="C168" s="2"/>
      <c r="D168" s="2"/>
      <c r="E168" s="2"/>
      <c r="F168" s="2"/>
      <c r="G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</row>
    <row r="169" spans="1:142" x14ac:dyDescent="0.2">
      <c r="A169" s="2"/>
      <c r="B169" s="2"/>
      <c r="C169" s="2"/>
      <c r="D169" s="2"/>
      <c r="E169" s="2"/>
      <c r="F169" s="2"/>
      <c r="G169" s="20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</row>
    <row r="170" spans="1:142" x14ac:dyDescent="0.2">
      <c r="A170" s="2"/>
      <c r="B170" s="2"/>
      <c r="C170" s="2"/>
      <c r="D170" s="2"/>
      <c r="E170" s="2"/>
      <c r="F170" s="2"/>
      <c r="G170" s="20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</row>
    <row r="171" spans="1:142" x14ac:dyDescent="0.2">
      <c r="A171" s="2"/>
      <c r="B171" s="2"/>
      <c r="C171" s="2"/>
      <c r="D171" s="2"/>
      <c r="E171" s="2"/>
      <c r="F171" s="2"/>
      <c r="G171" s="20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</row>
    <row r="172" spans="1:142" x14ac:dyDescent="0.2">
      <c r="A172" s="2"/>
      <c r="B172" s="2"/>
      <c r="C172" s="2"/>
      <c r="D172" s="2"/>
      <c r="E172" s="2"/>
      <c r="F172" s="2"/>
      <c r="G172" s="20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</row>
    <row r="173" spans="1:142" x14ac:dyDescent="0.2">
      <c r="A173" s="2"/>
      <c r="B173" s="2"/>
      <c r="C173" s="2"/>
      <c r="D173" s="2"/>
      <c r="E173" s="2"/>
      <c r="F173" s="2"/>
      <c r="G173" s="20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</row>
    <row r="174" spans="1:142" x14ac:dyDescent="0.2">
      <c r="A174" s="2"/>
      <c r="B174" s="2"/>
      <c r="C174" s="2"/>
      <c r="D174" s="2"/>
      <c r="E174" s="2"/>
      <c r="F174" s="2"/>
      <c r="G174" s="20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</row>
    <row r="175" spans="1:142" x14ac:dyDescent="0.2">
      <c r="A175" s="2"/>
      <c r="B175" s="2"/>
      <c r="C175" s="2"/>
      <c r="D175" s="2"/>
      <c r="E175" s="2"/>
      <c r="F175" s="2"/>
      <c r="G175" s="20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</row>
    <row r="176" spans="1:142" x14ac:dyDescent="0.2">
      <c r="I176" s="2"/>
      <c r="J176" s="2"/>
    </row>
    <row r="177" spans="9:10" x14ac:dyDescent="0.2">
      <c r="I177" s="2"/>
      <c r="J177" s="2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4"/>
  <sheetViews>
    <sheetView view="pageBreakPreview" zoomScale="60" zoomScaleNormal="60" workbookViewId="0">
      <selection activeCell="Z54" sqref="Z54"/>
    </sheetView>
  </sheetViews>
  <sheetFormatPr defaultRowHeight="15" x14ac:dyDescent="0.2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 x14ac:dyDescent="0.2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x14ac:dyDescent="0.2">
      <c r="A2" s="1" t="str">
        <f>Summary!A2</f>
        <v>Class Cost of Service - Demand Only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 x14ac:dyDescent="0.2">
      <c r="A3" s="1" t="str">
        <f>Summary!A3</f>
        <v>Forecasted Test Period: Twelve Months Ended March 31, 2020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 x14ac:dyDescent="0.2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x14ac:dyDescent="0.2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 x14ac:dyDescent="0.2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 x14ac:dyDescent="0.2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 x14ac:dyDescent="0.2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 x14ac:dyDescent="0.2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 x14ac:dyDescent="0.2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 x14ac:dyDescent="0.2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 x14ac:dyDescent="0.2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 x14ac:dyDescent="0.2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 x14ac:dyDescent="0.2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x14ac:dyDescent="0.2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 x14ac:dyDescent="0.2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x14ac:dyDescent="0.2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x14ac:dyDescent="0.2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x14ac:dyDescent="0.2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 x14ac:dyDescent="0.2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 x14ac:dyDescent="0.2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 x14ac:dyDescent="0.2">
      <c r="A22" s="19">
        <v>3.5</v>
      </c>
      <c r="B22" s="14"/>
      <c r="C22" s="14" t="s">
        <v>269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x14ac:dyDescent="0.2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 x14ac:dyDescent="0.2">
      <c r="A24" s="19"/>
      <c r="B24" s="14"/>
      <c r="C24" s="14" t="s">
        <v>23</v>
      </c>
      <c r="D24" s="34" t="s">
        <v>59</v>
      </c>
      <c r="E24" s="16">
        <f>SUM(F24:H24)</f>
        <v>100</v>
      </c>
      <c r="F24" s="66">
        <v>0</v>
      </c>
      <c r="G24" s="66">
        <v>100</v>
      </c>
      <c r="H24" s="35">
        <v>0</v>
      </c>
      <c r="I24" s="16"/>
      <c r="J24" s="66"/>
      <c r="K24" s="66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 x14ac:dyDescent="0.2">
      <c r="A25" s="19">
        <v>4</v>
      </c>
      <c r="B25" s="14"/>
      <c r="C25" s="14" t="s">
        <v>583</v>
      </c>
      <c r="D25" s="34" t="s">
        <v>22</v>
      </c>
      <c r="E25" s="17">
        <f>SUM(F25:H25)</f>
        <v>1</v>
      </c>
      <c r="F25" s="17">
        <f>IF($E24=0,0,F24/$E24)</f>
        <v>0</v>
      </c>
      <c r="G25" s="17">
        <f>IF($E24=0,0,G24/$E24)</f>
        <v>1</v>
      </c>
      <c r="H25" s="17">
        <f>IF($E24=0,0,H24/$E24)</f>
        <v>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 x14ac:dyDescent="0.2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x14ac:dyDescent="0.2">
      <c r="A27" s="19"/>
      <c r="B27" s="14"/>
      <c r="C27" s="14" t="s">
        <v>136</v>
      </c>
      <c r="D27" s="34" t="s">
        <v>59</v>
      </c>
      <c r="E27" s="16">
        <f>SUM(F27:H27)</f>
        <v>383700807.32424879</v>
      </c>
      <c r="F27" s="35">
        <f>SUM('Plt. Class.'!J77:J79)+'Plt. Class.'!J83-SUM('Dep. Res. Class'!J77:J79)-'Dep. Res. Class'!J83</f>
        <v>119712298.60633686</v>
      </c>
      <c r="G27" s="35">
        <f>SUM('Plt. Class.'!K77:K79)+'Plt. Class.'!K83-SUM('Dep. Res. Class'!K77:K79)-'Dep. Res. Class'!K83</f>
        <v>263988508.71791196</v>
      </c>
      <c r="H27" s="35">
        <f>SUM('Plt. Class.'!L77:L79)+'Plt. Class.'!L83-SUM('Dep. Res. Class'!L77:L79)-'Dep. Res. Class'!L83</f>
        <v>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 x14ac:dyDescent="0.2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0.31199386689111974</v>
      </c>
      <c r="G28" s="17">
        <f>IF($E27=0,0,G27/$E27)</f>
        <v>0.68800613310888037</v>
      </c>
      <c r="H28" s="17">
        <f>IF($E27=0,0,H27/$E27)</f>
        <v>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 x14ac:dyDescent="0.2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 x14ac:dyDescent="0.2">
      <c r="A30" s="19"/>
      <c r="B30" s="14"/>
      <c r="C30" s="14" t="s">
        <v>136</v>
      </c>
      <c r="D30" s="34" t="s">
        <v>59</v>
      </c>
      <c r="E30" s="16">
        <f>SUM(F30:H30)</f>
        <v>681841790.56695461</v>
      </c>
      <c r="F30" s="16">
        <f>+'Plt. Class.'!J30+'Plt. Class.'!J52+'Plt. Class.'!J65+'Plt. Class.'!J91</f>
        <v>264337185.17424867</v>
      </c>
      <c r="G30" s="16">
        <f>+'Plt. Class.'!K30+'Plt. Class.'!K52+'Plt. Class.'!K65+'Plt. Class.'!K91</f>
        <v>409995050.24850738</v>
      </c>
      <c r="H30" s="16">
        <f>+'Plt. Class.'!L30+'Plt. Class.'!L52+'Plt. Class.'!L65+'Plt. Class.'!L91</f>
        <v>7509555.1441985061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x14ac:dyDescent="0.2">
      <c r="A31" s="19">
        <v>5.4</v>
      </c>
      <c r="B31" s="14"/>
      <c r="C31" s="40" t="s">
        <v>353</v>
      </c>
      <c r="D31" s="34" t="s">
        <v>22</v>
      </c>
      <c r="E31" s="17">
        <f>SUM(F31:H31)</f>
        <v>0.99999999999999989</v>
      </c>
      <c r="F31" s="17">
        <f>IF($E30=0,0,F30/$E30)</f>
        <v>0.38768111434538366</v>
      </c>
      <c r="G31" s="17">
        <f>IF($E30=0,0,G30/$E30)</f>
        <v>0.60130525280299196</v>
      </c>
      <c r="H31" s="17">
        <f>IF($E30=0,0,H30/$E30)</f>
        <v>1.1013632851624241E-2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x14ac:dyDescent="0.2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 x14ac:dyDescent="0.2">
      <c r="A33" s="19"/>
      <c r="B33" s="14"/>
      <c r="C33" s="14" t="s">
        <v>136</v>
      </c>
      <c r="D33" s="34" t="s">
        <v>59</v>
      </c>
      <c r="E33" s="16">
        <f>SUM(F33:H33)</f>
        <v>569918797.53291225</v>
      </c>
      <c r="F33" s="16">
        <f>'Plt. Class.'!J274+'Plt. Class.'!J276-'Dep. Res. Class'!J270</f>
        <v>205185394.74605325</v>
      </c>
      <c r="G33" s="16">
        <f>'Plt. Class.'!K274+'Plt. Class.'!K276-'Dep. Res. Class'!K270</f>
        <v>359087104.70592171</v>
      </c>
      <c r="H33" s="16">
        <f>'Plt. Class.'!L274+'Plt. Class.'!L276-'Dep. Res. Class'!L270</f>
        <v>5646298.080937257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 x14ac:dyDescent="0.2">
      <c r="A34" s="19">
        <v>5.7</v>
      </c>
      <c r="B34" s="14"/>
      <c r="C34" s="14" t="s">
        <v>187</v>
      </c>
      <c r="D34" s="34" t="s">
        <v>22</v>
      </c>
      <c r="E34" s="17">
        <f>SUM(F34:H34)</f>
        <v>1</v>
      </c>
      <c r="F34" s="17">
        <f>IF($E33=0,0,F33/$E33)</f>
        <v>0.36002566617256382</v>
      </c>
      <c r="G34" s="17">
        <f>IF($E33=0,0,G33/$E33)</f>
        <v>0.63006713633653189</v>
      </c>
      <c r="H34" s="17">
        <f>IF($E33=0,0,H33/$E33)</f>
        <v>9.9071974909042872E-3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x14ac:dyDescent="0.2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 x14ac:dyDescent="0.2">
      <c r="A36" s="19"/>
      <c r="B36" s="14"/>
      <c r="C36" s="14" t="s">
        <v>136</v>
      </c>
      <c r="D36" s="34" t="s">
        <v>59</v>
      </c>
      <c r="E36" s="16">
        <f>SUM(F36:H36)</f>
        <v>105607335.50704698</v>
      </c>
      <c r="F36" s="16">
        <f>'O and M Class.'!J169</f>
        <v>10416928.455056833</v>
      </c>
      <c r="G36" s="16">
        <f>'O and M Class.'!K169</f>
        <v>16498567.372617545</v>
      </c>
      <c r="H36" s="16">
        <f>'O and M Class.'!L169</f>
        <v>78691839.679372609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 x14ac:dyDescent="0.2">
      <c r="A37" s="19">
        <v>9.1</v>
      </c>
      <c r="B37" s="14"/>
      <c r="C37" s="14" t="s">
        <v>229</v>
      </c>
      <c r="D37" s="34" t="s">
        <v>22</v>
      </c>
      <c r="E37" s="17">
        <f>SUM(F37:H37)</f>
        <v>1</v>
      </c>
      <c r="F37" s="17">
        <f>IF($E36=0,0,F36/$E36)</f>
        <v>9.8638303911774486E-2</v>
      </c>
      <c r="G37" s="17">
        <f>IF($E36=0,0,G36/$E36)</f>
        <v>0.15622558123830921</v>
      </c>
      <c r="H37" s="17">
        <f>IF($E36=0,0,H36/$E36)</f>
        <v>0.74513611484991638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x14ac:dyDescent="0.2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x14ac:dyDescent="0.2">
      <c r="A39" s="43"/>
      <c r="B39" s="44"/>
      <c r="C39" s="37" t="s">
        <v>136</v>
      </c>
      <c r="D39" s="34" t="s">
        <v>59</v>
      </c>
      <c r="E39" s="16">
        <f>SUM(F39:H39)</f>
        <v>6001704.4759424962</v>
      </c>
      <c r="F39" s="16">
        <f>SUM('O and M Class.'!J104:J112)+SUM('O and M Class.'!J117:J124)</f>
        <v>952050.73734182143</v>
      </c>
      <c r="G39" s="16">
        <f>SUM('O and M Class.'!K104:K112)+SUM('O and M Class.'!K117:K124)</f>
        <v>5029035.3393517425</v>
      </c>
      <c r="H39" s="16">
        <f>SUM('O and M Class.'!L104:L112)+SUM('O and M Class.'!L117:L124)</f>
        <v>20618.399248932488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x14ac:dyDescent="0.2">
      <c r="A40" s="43">
        <v>10</v>
      </c>
      <c r="B40" s="44"/>
      <c r="C40" s="38" t="s">
        <v>237</v>
      </c>
      <c r="D40" s="34" t="s">
        <v>22</v>
      </c>
      <c r="E40" s="17">
        <f>SUM(F40:H40)</f>
        <v>1</v>
      </c>
      <c r="F40" s="17">
        <f>IF($E39=0,0,F39/$E39)</f>
        <v>0.15863005937031133</v>
      </c>
      <c r="G40" s="17">
        <f>IF($E39=0,0,G39/$E39)</f>
        <v>0.83793451668777685</v>
      </c>
      <c r="H40" s="17">
        <f>IF($E39=0,0,H39/$E39)</f>
        <v>3.4354239419118705E-3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x14ac:dyDescent="0.2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 x14ac:dyDescent="0.2">
      <c r="A42" s="43"/>
      <c r="B42" s="44"/>
      <c r="C42" s="37" t="s">
        <v>136</v>
      </c>
      <c r="D42" s="34" t="s">
        <v>59</v>
      </c>
      <c r="E42" s="16">
        <f>SUM(F42:H42)</f>
        <v>300006847.22573251</v>
      </c>
      <c r="F42" s="61">
        <f>SUM('Plt. Class.'!J69:J82)-SUM('Dep. Res. Class'!J69:J82)</f>
        <v>0</v>
      </c>
      <c r="G42" s="61">
        <f>SUM('Plt. Class.'!K69:K82)-SUM('Dep. Res. Class'!K69:K82)</f>
        <v>300006847.22573251</v>
      </c>
      <c r="H42" s="61">
        <f>SUM('Plt. Class.'!L69:L82)-SUM('Dep. Res. Class'!L69:L82)</f>
        <v>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 x14ac:dyDescent="0.2">
      <c r="A43" s="43">
        <v>12</v>
      </c>
      <c r="B43" s="44"/>
      <c r="C43" s="38" t="s">
        <v>245</v>
      </c>
      <c r="D43" s="34" t="s">
        <v>22</v>
      </c>
      <c r="E43" s="17">
        <f>SUM(F43:H43)</f>
        <v>1</v>
      </c>
      <c r="F43" s="17">
        <f>IF($E42=0,0,F42/$E42)</f>
        <v>0</v>
      </c>
      <c r="G43" s="17">
        <f>IF($E42=0,0,G42/$E42)</f>
        <v>1</v>
      </c>
      <c r="H43" s="17">
        <f>IF($E42=0,0,H42/$E42)</f>
        <v>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 x14ac:dyDescent="0.2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 x14ac:dyDescent="0.2">
      <c r="A45" s="43"/>
      <c r="B45" s="44"/>
      <c r="C45" s="37" t="s">
        <v>136</v>
      </c>
      <c r="D45" s="34" t="s">
        <v>59</v>
      </c>
      <c r="E45" s="16">
        <f>SUM(F45:H45)</f>
        <v>496111427.09512699</v>
      </c>
      <c r="F45" s="61">
        <f>'Class. Summary'!I37</f>
        <v>182824774.97901404</v>
      </c>
      <c r="G45" s="61">
        <f>'Class. Summary'!J37</f>
        <v>321757716.19505852</v>
      </c>
      <c r="H45" s="61">
        <f>'Class. Summary'!K37</f>
        <v>-8471064.0789455697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 x14ac:dyDescent="0.2">
      <c r="A46" s="43">
        <v>13</v>
      </c>
      <c r="B46" s="44"/>
      <c r="C46" s="46" t="s">
        <v>12</v>
      </c>
      <c r="D46" s="34" t="s">
        <v>22</v>
      </c>
      <c r="E46" s="17">
        <f>SUM(F46:H46)</f>
        <v>1</v>
      </c>
      <c r="F46" s="17">
        <f>IF($E45=0,0,F45/$E45)</f>
        <v>0.36851554911666701</v>
      </c>
      <c r="G46" s="17">
        <f>IF($E45=0,0,G45/$E45)</f>
        <v>0.64855937320178481</v>
      </c>
      <c r="H46" s="17">
        <f>IF($E45=0,0,H45/$E45)</f>
        <v>-1.7074922318451827E-2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 x14ac:dyDescent="0.2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 x14ac:dyDescent="0.2">
      <c r="A48" s="43"/>
      <c r="B48" s="44"/>
      <c r="C48" s="37" t="s">
        <v>136</v>
      </c>
      <c r="D48" s="34" t="s">
        <v>59</v>
      </c>
      <c r="E48" s="16">
        <f>SUM(F48:H48)</f>
        <v>9623776.0676249228</v>
      </c>
      <c r="F48" s="61">
        <f>'O and M Class.'!J126+'O and M Class.'!J129+'O and M Class.'!J130+'O and M Class.'!J133+'O and M Class.'!J141+'O and M Class.'!J148+'O and M Class.'!J157+'O and M Class.'!J161+'O and M Class.'!J162</f>
        <v>3441079.1810920932</v>
      </c>
      <c r="G48" s="61">
        <f>'O and M Class.'!K126+'O and M Class.'!K129+'O and M Class.'!K130+'O and M Class.'!K133+'O and M Class.'!K141+'O and M Class.'!K148+'O and M Class.'!K157+'O and M Class.'!K161+'O and M Class.'!K162</f>
        <v>6157425.0012097014</v>
      </c>
      <c r="H48" s="61">
        <f>'O and M Class.'!L126+'O and M Class.'!L129+'O and M Class.'!L130+'O and M Class.'!L133+'O and M Class.'!L141+'O and M Class.'!L148+'O and M Class.'!L157+'O and M Class.'!L161+'O and M Class.'!L162</f>
        <v>25271.885323127022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 x14ac:dyDescent="0.2">
      <c r="A49" s="43">
        <v>17</v>
      </c>
      <c r="B49" s="44"/>
      <c r="C49" s="49" t="s">
        <v>257</v>
      </c>
      <c r="D49" s="34" t="s">
        <v>22</v>
      </c>
      <c r="E49" s="17">
        <f>SUM(F49:H49)</f>
        <v>0.99999999999999989</v>
      </c>
      <c r="F49" s="17">
        <f>IF($E48=0,0,F48/$E48)</f>
        <v>0.35756018811245327</v>
      </c>
      <c r="G49" s="17">
        <f>IF($E48=0,0,G48/$E48)</f>
        <v>0.63981382753945448</v>
      </c>
      <c r="H49" s="17">
        <f>IF($E48=0,0,H48/$E48)</f>
        <v>2.6259843480921662E-3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 x14ac:dyDescent="0.2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 x14ac:dyDescent="0.2">
      <c r="A51" s="43"/>
      <c r="B51" s="44"/>
      <c r="C51" s="37" t="s">
        <v>136</v>
      </c>
      <c r="D51" s="34" t="s">
        <v>59</v>
      </c>
      <c r="E51" s="16">
        <f>SUM(F51:H51)</f>
        <v>185637185.68641096</v>
      </c>
      <c r="F51" s="61">
        <f>+'Cust. Summ.'!G40</f>
        <v>42303477.603318736</v>
      </c>
      <c r="G51" s="61">
        <f>+'Demand Summ.'!G38</f>
        <v>64081471.330780014</v>
      </c>
      <c r="H51" s="61">
        <f>+'Commodity Summ.'!G40</f>
        <v>79252236.752312213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 x14ac:dyDescent="0.2">
      <c r="A52" s="43">
        <v>18</v>
      </c>
      <c r="B52" s="44"/>
      <c r="C52" s="46" t="s">
        <v>630</v>
      </c>
      <c r="D52" s="34" t="s">
        <v>22</v>
      </c>
      <c r="E52" s="17">
        <f>SUM(F52:H52)</f>
        <v>1</v>
      </c>
      <c r="F52" s="17">
        <f>IF($E51=0,0,F51/$E51)</f>
        <v>0.2278825626821353</v>
      </c>
      <c r="G52" s="17">
        <f>IF($E51=0,0,G51/$E51)</f>
        <v>0.34519738647099579</v>
      </c>
      <c r="H52" s="17">
        <f>IF($E51=0,0,H51/$E51)</f>
        <v>0.4269200508468689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 x14ac:dyDescent="0.2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4" spans="1:21" x14ac:dyDescent="0.2">
      <c r="A54" s="19"/>
      <c r="B54" s="14"/>
      <c r="C54" s="14"/>
      <c r="D54" s="34" t="s">
        <v>59</v>
      </c>
      <c r="E54" s="16">
        <f>SUM(F54:H54)</f>
        <v>0</v>
      </c>
      <c r="F54" s="16">
        <v>0</v>
      </c>
      <c r="G54" s="16">
        <v>0</v>
      </c>
      <c r="H54" s="16">
        <v>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</row>
    <row r="55" spans="1:21" x14ac:dyDescent="0.2">
      <c r="A55" s="19">
        <v>99</v>
      </c>
      <c r="B55" s="14"/>
      <c r="C55" s="36" t="s">
        <v>58</v>
      </c>
      <c r="D55" s="34" t="s">
        <v>22</v>
      </c>
      <c r="E55" s="17">
        <f>SUM(F55:H55)</f>
        <v>0</v>
      </c>
      <c r="F55" s="17">
        <f>IF($E54=0,0,F54/$E54)</f>
        <v>0</v>
      </c>
      <c r="G55" s="17">
        <f>IF($E54=0,0,G54/$E54)</f>
        <v>0</v>
      </c>
      <c r="H55" s="17">
        <f>IF($E54=0,0,H54/$E54)</f>
        <v>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</row>
    <row r="56" spans="1:21" x14ac:dyDescent="0.2">
      <c r="A56" s="19"/>
      <c r="B56" s="14"/>
      <c r="C56" s="14"/>
      <c r="D56" s="14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</row>
    <row r="58" spans="1:21" x14ac:dyDescent="0.2">
      <c r="C58" s="14" t="s">
        <v>23</v>
      </c>
      <c r="D58" s="34" t="s">
        <v>59</v>
      </c>
      <c r="E58" s="16">
        <f>SUM(F58:H58)</f>
        <v>255402252.25999987</v>
      </c>
      <c r="F58" s="66">
        <v>85421464.529999852</v>
      </c>
      <c r="G58" s="66">
        <v>169980787.73000002</v>
      </c>
      <c r="H58" s="35">
        <v>0</v>
      </c>
    </row>
    <row r="59" spans="1:21" x14ac:dyDescent="0.2">
      <c r="C59" s="14" t="s">
        <v>549</v>
      </c>
      <c r="D59" s="34" t="s">
        <v>22</v>
      </c>
      <c r="E59" s="17">
        <f>SUM(F59:H59)</f>
        <v>1</v>
      </c>
      <c r="F59" s="17">
        <f>IF($E58=0,0,F58/$E58)</f>
        <v>0.33445854049493923</v>
      </c>
      <c r="G59" s="17">
        <f>IF($E58=0,0,G58/$E58)</f>
        <v>0.66554145950506072</v>
      </c>
      <c r="H59" s="17">
        <f>IF($E58=0,0,H58/$E58)</f>
        <v>0</v>
      </c>
    </row>
    <row r="61" spans="1:21" x14ac:dyDescent="0.2">
      <c r="C61" s="14" t="s">
        <v>23</v>
      </c>
      <c r="D61" s="34" t="s">
        <v>59</v>
      </c>
      <c r="E61" s="16">
        <f>SUM(F61:H61)</f>
        <v>100</v>
      </c>
      <c r="F61" s="66">
        <v>0</v>
      </c>
      <c r="G61" s="66">
        <v>100</v>
      </c>
      <c r="H61" s="35">
        <v>0</v>
      </c>
    </row>
    <row r="62" spans="1:21" x14ac:dyDescent="0.2">
      <c r="C62" s="14" t="s">
        <v>583</v>
      </c>
      <c r="D62" s="34" t="s">
        <v>22</v>
      </c>
      <c r="E62" s="17">
        <f>SUM(F62:H62)</f>
        <v>1</v>
      </c>
      <c r="F62" s="17">
        <f>IF($E61=0,0,F61/$E61)</f>
        <v>0</v>
      </c>
      <c r="G62" s="17">
        <f>IF($E61=0,0,G61/$E61)</f>
        <v>1</v>
      </c>
      <c r="H62" s="17">
        <f>IF($E61=0,0,H61/$E61)</f>
        <v>0</v>
      </c>
    </row>
    <row r="64" spans="1:21" x14ac:dyDescent="0.2">
      <c r="C64" s="14" t="s">
        <v>23</v>
      </c>
      <c r="D64" s="34" t="s">
        <v>59</v>
      </c>
      <c r="E64" s="177">
        <f>SUM(F64:H64)</f>
        <v>1</v>
      </c>
      <c r="F64" s="178">
        <v>0</v>
      </c>
      <c r="G64" s="178">
        <v>0.64998977323042628</v>
      </c>
      <c r="H64" s="177">
        <v>0.35001022676957366</v>
      </c>
    </row>
    <row r="65" spans="1:21" x14ac:dyDescent="0.2">
      <c r="C65" s="14" t="s">
        <v>584</v>
      </c>
      <c r="D65" s="34" t="s">
        <v>22</v>
      </c>
      <c r="E65" s="17">
        <f>SUM(F65:H65)</f>
        <v>1</v>
      </c>
      <c r="F65" s="17">
        <f>IF($E64=0,0,F64/$E64)</f>
        <v>0</v>
      </c>
      <c r="G65" s="17">
        <f>IF($E64=0,0,G64/$E64)</f>
        <v>0.64998977323042628</v>
      </c>
      <c r="H65" s="17">
        <f>IF($E64=0,0,H64/$E64)</f>
        <v>0.35001022676957366</v>
      </c>
    </row>
    <row r="68" spans="1:21" x14ac:dyDescent="0.2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 x14ac:dyDescent="0.2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 x14ac:dyDescent="0.2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 x14ac:dyDescent="0.2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 x14ac:dyDescent="0.2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 x14ac:dyDescent="0.2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 x14ac:dyDescent="0.2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 x14ac:dyDescent="0.2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 x14ac:dyDescent="0.2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 x14ac:dyDescent="0.2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 x14ac:dyDescent="0.2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 x14ac:dyDescent="0.2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 x14ac:dyDescent="0.2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 x14ac:dyDescent="0.2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 x14ac:dyDescent="0.2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 x14ac:dyDescent="0.2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 x14ac:dyDescent="0.2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 x14ac:dyDescent="0.2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x14ac:dyDescent="0.2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x14ac:dyDescent="0.2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x14ac:dyDescent="0.2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x14ac:dyDescent="0.2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x14ac:dyDescent="0.2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x14ac:dyDescent="0.2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x14ac:dyDescent="0.2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 x14ac:dyDescent="0.2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 x14ac:dyDescent="0.2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 x14ac:dyDescent="0.2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 x14ac:dyDescent="0.2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 x14ac:dyDescent="0.2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x14ac:dyDescent="0.2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x14ac:dyDescent="0.2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x14ac:dyDescent="0.2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x14ac:dyDescent="0.2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x14ac:dyDescent="0.2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x14ac:dyDescent="0.2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x14ac:dyDescent="0.2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x14ac:dyDescent="0.2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x14ac:dyDescent="0.2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x14ac:dyDescent="0.2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x14ac:dyDescent="0.2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x14ac:dyDescent="0.2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x14ac:dyDescent="0.2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x14ac:dyDescent="0.2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x14ac:dyDescent="0.2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x14ac:dyDescent="0.2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x14ac:dyDescent="0.2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x14ac:dyDescent="0.2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x14ac:dyDescent="0.2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x14ac:dyDescent="0.2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x14ac:dyDescent="0.2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x14ac:dyDescent="0.2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x14ac:dyDescent="0.2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x14ac:dyDescent="0.2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x14ac:dyDescent="0.2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x14ac:dyDescent="0.2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x14ac:dyDescent="0.2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x14ac:dyDescent="0.2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x14ac:dyDescent="0.2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x14ac:dyDescent="0.2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x14ac:dyDescent="0.2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x14ac:dyDescent="0.2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x14ac:dyDescent="0.2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x14ac:dyDescent="0.2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x14ac:dyDescent="0.2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x14ac:dyDescent="0.2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x14ac:dyDescent="0.2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x14ac:dyDescent="0.2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x14ac:dyDescent="0.2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x14ac:dyDescent="0.2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x14ac:dyDescent="0.2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x14ac:dyDescent="0.2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x14ac:dyDescent="0.2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x14ac:dyDescent="0.2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x14ac:dyDescent="0.2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x14ac:dyDescent="0.2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x14ac:dyDescent="0.2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x14ac:dyDescent="0.2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x14ac:dyDescent="0.2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x14ac:dyDescent="0.2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 x14ac:dyDescent="0.2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 x14ac:dyDescent="0.2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 x14ac:dyDescent="0.2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 x14ac:dyDescent="0.2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 x14ac:dyDescent="0.2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 x14ac:dyDescent="0.2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 x14ac:dyDescent="0.2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 x14ac:dyDescent="0.2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 x14ac:dyDescent="0.2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 x14ac:dyDescent="0.2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 x14ac:dyDescent="0.2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 x14ac:dyDescent="0.2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 x14ac:dyDescent="0.2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 x14ac:dyDescent="0.2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 x14ac:dyDescent="0.2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 x14ac:dyDescent="0.2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 x14ac:dyDescent="0.2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 x14ac:dyDescent="0.2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 x14ac:dyDescent="0.2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 x14ac:dyDescent="0.2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 x14ac:dyDescent="0.2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 x14ac:dyDescent="0.2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 x14ac:dyDescent="0.2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 x14ac:dyDescent="0.2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 x14ac:dyDescent="0.2">
      <c r="A172" s="19"/>
      <c r="B172" s="14"/>
      <c r="C172" s="14"/>
      <c r="D172" s="14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 x14ac:dyDescent="0.2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 x14ac:dyDescent="0.2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 x14ac:dyDescent="0.2">
      <c r="A175" s="19"/>
      <c r="B175" s="14"/>
      <c r="C175" s="14"/>
      <c r="D175" s="14"/>
      <c r="E175" s="14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 x14ac:dyDescent="0.2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 x14ac:dyDescent="0.2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 x14ac:dyDescent="0.2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 x14ac:dyDescent="0.2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 x14ac:dyDescent="0.2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 x14ac:dyDescent="0.2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 x14ac:dyDescent="0.2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 x14ac:dyDescent="0.2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 x14ac:dyDescent="0.2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 x14ac:dyDescent="0.2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 x14ac:dyDescent="0.2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 x14ac:dyDescent="0.2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 x14ac:dyDescent="0.2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 x14ac:dyDescent="0.2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 x14ac:dyDescent="0.2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 x14ac:dyDescent="0.2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 x14ac:dyDescent="0.2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 x14ac:dyDescent="0.2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 x14ac:dyDescent="0.2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 x14ac:dyDescent="0.2">
      <c r="A195" s="19"/>
      <c r="B195" s="14"/>
      <c r="C195" s="14"/>
      <c r="D195" s="14"/>
      <c r="E195" s="17"/>
      <c r="F195" s="17"/>
      <c r="G195" s="17"/>
      <c r="H195" s="17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 x14ac:dyDescent="0.2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 x14ac:dyDescent="0.2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 x14ac:dyDescent="0.2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 x14ac:dyDescent="0.2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 x14ac:dyDescent="0.2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 x14ac:dyDescent="0.2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  <row r="202" spans="1:21" x14ac:dyDescent="0.2">
      <c r="A202" s="19"/>
      <c r="B202" s="14"/>
      <c r="C202" s="14"/>
      <c r="D202" s="14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</row>
    <row r="203" spans="1:21" x14ac:dyDescent="0.2">
      <c r="A203" s="19"/>
      <c r="B203" s="14"/>
      <c r="C203" s="14"/>
      <c r="D203" s="14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</row>
    <row r="204" spans="1:21" x14ac:dyDescent="0.2">
      <c r="A204" s="19"/>
      <c r="B204" s="14"/>
      <c r="C204" s="14"/>
      <c r="D204" s="14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</row>
  </sheetData>
  <phoneticPr fontId="0" type="noConversion"/>
  <printOptions horizontalCentered="1" gridLines="1"/>
  <pageMargins left="1" right="1" top="1" bottom="1" header="0.5" footer="0.5"/>
  <pageSetup scale="56" orientation="portrait" r:id="rId1"/>
  <headerFooter>
    <oddHeader>&amp;RExhibit PHR-3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Z1348"/>
  <sheetViews>
    <sheetView defaultGridColor="0" view="pageBreakPreview" colorId="22" zoomScale="60" zoomScaleNormal="57" workbookViewId="0">
      <pane ySplit="10" topLeftCell="A145" activePane="bottomLeft" state="frozen"/>
      <selection activeCell="Z54" sqref="Z54"/>
      <selection pane="bottomLeft" activeCell="Z54" sqref="Z54"/>
    </sheetView>
  </sheetViews>
  <sheetFormatPr defaultColWidth="11.44140625" defaultRowHeight="15" x14ac:dyDescent="0.2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2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2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2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 x14ac:dyDescent="0.2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 x14ac:dyDescent="0.2">
      <c r="A9" s="43"/>
      <c r="B9" s="44"/>
      <c r="C9" s="44"/>
      <c r="D9" s="44"/>
      <c r="E9" s="3" t="s">
        <v>1</v>
      </c>
      <c r="F9" s="3" t="s">
        <v>56</v>
      </c>
      <c r="G9" s="3" t="s">
        <v>545</v>
      </c>
      <c r="H9" s="3" t="s">
        <v>545</v>
      </c>
      <c r="I9" s="68" t="s">
        <v>546</v>
      </c>
      <c r="J9" s="68" t="s">
        <v>546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 x14ac:dyDescent="0.2">
      <c r="A10" s="43"/>
      <c r="B10" s="44"/>
      <c r="C10" s="44"/>
      <c r="D10" s="44"/>
      <c r="E10" s="3" t="s">
        <v>2</v>
      </c>
      <c r="F10" s="3" t="s">
        <v>467</v>
      </c>
      <c r="G10" s="68" t="s">
        <v>547</v>
      </c>
      <c r="H10" s="68" t="s">
        <v>548</v>
      </c>
      <c r="I10" s="68" t="s">
        <v>547</v>
      </c>
      <c r="J10" s="68" t="s">
        <v>548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 x14ac:dyDescent="0.2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 x14ac:dyDescent="0.2">
      <c r="A12" s="41"/>
      <c r="B12" s="44"/>
      <c r="C12" s="44" t="s">
        <v>23</v>
      </c>
      <c r="D12" s="45" t="s">
        <v>60</v>
      </c>
      <c r="E12" s="42">
        <f>SUM(F12:S12)</f>
        <v>33298463.322157897</v>
      </c>
      <c r="F12" s="24">
        <v>10083093.116257895</v>
      </c>
      <c r="G12" s="24">
        <v>6833160.8300000001</v>
      </c>
      <c r="H12" s="24">
        <v>337586.88590000005</v>
      </c>
      <c r="I12" s="24">
        <v>7557945</v>
      </c>
      <c r="J12" s="24">
        <v>8486677.4900000002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 x14ac:dyDescent="0.2">
      <c r="A13" s="43">
        <v>1</v>
      </c>
      <c r="B13" s="44"/>
      <c r="C13" s="80" t="s">
        <v>398</v>
      </c>
      <c r="D13" s="45" t="s">
        <v>22</v>
      </c>
      <c r="E13" s="47">
        <f>SUM(F13:S13)</f>
        <v>1</v>
      </c>
      <c r="F13" s="47">
        <f t="shared" ref="F13:O13" si="0">IF($E12=0,0,F12/$E12)</f>
        <v>0.30280956267276971</v>
      </c>
      <c r="G13" s="47">
        <f t="shared" si="0"/>
        <v>0.20520949462112234</v>
      </c>
      <c r="H13" s="47">
        <f t="shared" si="0"/>
        <v>1.0138212164143881E-2</v>
      </c>
      <c r="I13" s="47">
        <f t="shared" si="0"/>
        <v>0.22697578944943966</v>
      </c>
      <c r="J13" s="47">
        <f t="shared" si="0"/>
        <v>0.25486694109252439</v>
      </c>
      <c r="K13" s="47">
        <f t="shared" si="0"/>
        <v>0</v>
      </c>
      <c r="L13" s="47">
        <f t="shared" si="0"/>
        <v>0</v>
      </c>
      <c r="M13" s="47">
        <f t="shared" si="0"/>
        <v>0</v>
      </c>
      <c r="N13" s="47">
        <f t="shared" si="0"/>
        <v>0</v>
      </c>
      <c r="O13" s="47">
        <f t="shared" si="0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 x14ac:dyDescent="0.2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 x14ac:dyDescent="0.2">
      <c r="A15" s="41"/>
      <c r="B15" s="44"/>
      <c r="C15" s="44" t="s">
        <v>23</v>
      </c>
      <c r="D15" s="45" t="s">
        <v>60</v>
      </c>
      <c r="E15" s="42">
        <f>SUM(F15:S15)</f>
        <v>17253840.832157895</v>
      </c>
      <c r="F15" s="24">
        <f>+F12</f>
        <v>10083093.116257895</v>
      </c>
      <c r="G15" s="24">
        <f t="shared" ref="G15:H15" si="1">+G12</f>
        <v>6833160.8300000001</v>
      </c>
      <c r="H15" s="24">
        <f t="shared" si="1"/>
        <v>337586.88590000005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 x14ac:dyDescent="0.2">
      <c r="A16" s="43">
        <v>1.2</v>
      </c>
      <c r="B16" s="44"/>
      <c r="C16" s="80" t="s">
        <v>464</v>
      </c>
      <c r="D16" s="45" t="s">
        <v>22</v>
      </c>
      <c r="E16" s="47">
        <f>SUM(F16:S16)</f>
        <v>1</v>
      </c>
      <c r="F16" s="47">
        <f t="shared" ref="F16:O16" si="2">IF($E15=0,0,F15/$E15)</f>
        <v>0.58439701712472725</v>
      </c>
      <c r="G16" s="47">
        <f t="shared" si="2"/>
        <v>0.39603708510306185</v>
      </c>
      <c r="H16" s="47">
        <f t="shared" si="2"/>
        <v>1.9565897772210926E-2</v>
      </c>
      <c r="I16" s="47">
        <f t="shared" si="2"/>
        <v>0</v>
      </c>
      <c r="J16" s="47">
        <f t="shared" si="2"/>
        <v>0</v>
      </c>
      <c r="K16" s="47">
        <f t="shared" si="2"/>
        <v>0</v>
      </c>
      <c r="L16" s="47">
        <f t="shared" si="2"/>
        <v>0</v>
      </c>
      <c r="M16" s="47">
        <f t="shared" si="2"/>
        <v>0</v>
      </c>
      <c r="N16" s="47">
        <f t="shared" si="2"/>
        <v>0</v>
      </c>
      <c r="O16" s="47">
        <f t="shared" si="2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 x14ac:dyDescent="0.2">
      <c r="A17" s="43"/>
      <c r="B17" s="44"/>
      <c r="C17" s="39"/>
      <c r="D17" s="44"/>
      <c r="E17" s="14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 x14ac:dyDescent="0.2">
      <c r="A18" s="41"/>
      <c r="B18" s="44"/>
      <c r="C18" s="44" t="s">
        <v>23</v>
      </c>
      <c r="D18" s="45" t="s">
        <v>60</v>
      </c>
      <c r="E18" s="42">
        <f>SUM(F18:S18)</f>
        <v>20546466.771535419</v>
      </c>
      <c r="F18" s="24">
        <v>7779490.4893354187</v>
      </c>
      <c r="G18" s="24">
        <v>4813774.7300000004</v>
      </c>
      <c r="H18" s="24">
        <v>263241.55220000003</v>
      </c>
      <c r="I18" s="24">
        <v>3777063</v>
      </c>
      <c r="J18" s="24">
        <v>3912897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 x14ac:dyDescent="0.2">
      <c r="A19" s="43">
        <v>1.5</v>
      </c>
      <c r="B19" s="44"/>
      <c r="C19" s="80" t="s">
        <v>400</v>
      </c>
      <c r="D19" s="45" t="s">
        <v>22</v>
      </c>
      <c r="E19" s="47">
        <f>SUM(F19:S19)</f>
        <v>1</v>
      </c>
      <c r="F19" s="47">
        <f t="shared" ref="F19:O19" si="3">IF($E18=0,0,F18/$E18)</f>
        <v>0.3786291130167907</v>
      </c>
      <c r="G19" s="47">
        <f t="shared" si="3"/>
        <v>0.23428722726521956</v>
      </c>
      <c r="H19" s="47">
        <f t="shared" si="3"/>
        <v>1.2812010703693763E-2</v>
      </c>
      <c r="I19" s="47">
        <f t="shared" si="3"/>
        <v>0.18383029267263859</v>
      </c>
      <c r="J19" s="47">
        <f t="shared" si="3"/>
        <v>0.1904413563416574</v>
      </c>
      <c r="K19" s="47">
        <f t="shared" si="3"/>
        <v>0</v>
      </c>
      <c r="L19" s="47">
        <f t="shared" si="3"/>
        <v>0</v>
      </c>
      <c r="M19" s="47">
        <f t="shared" si="3"/>
        <v>0</v>
      </c>
      <c r="N19" s="47">
        <f t="shared" si="3"/>
        <v>0</v>
      </c>
      <c r="O19" s="47">
        <f t="shared" si="3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 x14ac:dyDescent="0.2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 x14ac:dyDescent="0.25">
      <c r="A21" s="43"/>
      <c r="B21" s="44"/>
      <c r="C21" s="44" t="s">
        <v>23</v>
      </c>
      <c r="D21" s="45" t="s">
        <v>60</v>
      </c>
      <c r="E21" s="42">
        <f>SUM(F21:S21)</f>
        <v>2125194.066779661</v>
      </c>
      <c r="F21" s="86">
        <v>1892554</v>
      </c>
      <c r="G21" s="37">
        <v>230232</v>
      </c>
      <c r="H21" s="37">
        <v>117</v>
      </c>
      <c r="I21" s="37">
        <v>1463.0427118644066</v>
      </c>
      <c r="J21" s="81">
        <v>828.02406779661032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 x14ac:dyDescent="0.2">
      <c r="A22" s="43">
        <v>2</v>
      </c>
      <c r="B22" s="44"/>
      <c r="C22" s="80" t="s">
        <v>399</v>
      </c>
      <c r="D22" s="45" t="s">
        <v>22</v>
      </c>
      <c r="E22" s="47">
        <f>SUM(F22:S22)</f>
        <v>1</v>
      </c>
      <c r="F22" s="47">
        <f t="shared" ref="F22:O22" si="4">IF($E21=0,0,F21/$E21)</f>
        <v>0.89053231871092886</v>
      </c>
      <c r="G22" s="47">
        <f t="shared" si="4"/>
        <v>0.10833457687413652</v>
      </c>
      <c r="H22" s="47">
        <f t="shared" si="4"/>
        <v>5.5053795711603828E-5</v>
      </c>
      <c r="I22" s="47">
        <f t="shared" si="4"/>
        <v>6.8842781689174275E-4</v>
      </c>
      <c r="J22" s="47">
        <f t="shared" si="4"/>
        <v>3.8962280233133148E-4</v>
      </c>
      <c r="K22" s="47">
        <f t="shared" si="4"/>
        <v>0</v>
      </c>
      <c r="L22" s="47">
        <f t="shared" si="4"/>
        <v>0</v>
      </c>
      <c r="M22" s="47">
        <f t="shared" si="4"/>
        <v>0</v>
      </c>
      <c r="N22" s="47">
        <f t="shared" si="4"/>
        <v>0</v>
      </c>
      <c r="O22" s="47">
        <f t="shared" si="4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 x14ac:dyDescent="0.2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 x14ac:dyDescent="0.25">
      <c r="A24" s="43"/>
      <c r="B24" s="44"/>
      <c r="C24" s="44" t="s">
        <v>23</v>
      </c>
      <c r="D24" s="45" t="s">
        <v>60</v>
      </c>
      <c r="E24" s="42">
        <f>SUM(F24:S24)</f>
        <v>232640.06677966102</v>
      </c>
      <c r="F24" s="86">
        <v>0</v>
      </c>
      <c r="G24" s="37">
        <f>+G21</f>
        <v>230232</v>
      </c>
      <c r="H24" s="37">
        <f t="shared" ref="H24:J24" si="5">+H21</f>
        <v>117</v>
      </c>
      <c r="I24" s="37">
        <f t="shared" si="5"/>
        <v>1463.0427118644066</v>
      </c>
      <c r="J24" s="37">
        <f t="shared" si="5"/>
        <v>828.02406779661032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 x14ac:dyDescent="0.2">
      <c r="A25" s="43">
        <v>2.2000000000000002</v>
      </c>
      <c r="B25" s="44"/>
      <c r="C25" s="80" t="s">
        <v>468</v>
      </c>
      <c r="D25" s="45" t="s">
        <v>22</v>
      </c>
      <c r="E25" s="47">
        <f>SUM(F25:S25)</f>
        <v>1</v>
      </c>
      <c r="F25" s="47">
        <f t="shared" ref="F25:O25" si="6">IF($E24=0,0,F24/$E24)</f>
        <v>0</v>
      </c>
      <c r="G25" s="47">
        <f t="shared" si="6"/>
        <v>0.98964895938608133</v>
      </c>
      <c r="H25" s="47">
        <f t="shared" si="6"/>
        <v>5.0292282674941583E-4</v>
      </c>
      <c r="I25" s="47">
        <f t="shared" si="6"/>
        <v>6.2888681735553719E-3</v>
      </c>
      <c r="J25" s="47">
        <f t="shared" si="6"/>
        <v>3.5592496136138568E-3</v>
      </c>
      <c r="K25" s="47">
        <f t="shared" si="6"/>
        <v>0</v>
      </c>
      <c r="L25" s="47">
        <f t="shared" si="6"/>
        <v>0</v>
      </c>
      <c r="M25" s="47">
        <f t="shared" si="6"/>
        <v>0</v>
      </c>
      <c r="N25" s="47">
        <f t="shared" si="6"/>
        <v>0</v>
      </c>
      <c r="O25" s="47">
        <f t="shared" si="6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 x14ac:dyDescent="0.2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 x14ac:dyDescent="0.2">
      <c r="A27" s="43"/>
      <c r="B27" s="44"/>
      <c r="C27" s="44" t="s">
        <v>23</v>
      </c>
      <c r="D27" s="45" t="s">
        <v>60</v>
      </c>
      <c r="E27" s="42">
        <f>SUM(F27:S27)</f>
        <v>288074.05512637924</v>
      </c>
      <c r="F27" s="40">
        <v>130248.21159998974</v>
      </c>
      <c r="G27" s="24">
        <v>74478.489974603624</v>
      </c>
      <c r="H27" s="40">
        <v>3917.3869354802491</v>
      </c>
      <c r="I27" s="40">
        <v>41725.560015791401</v>
      </c>
      <c r="J27" s="40">
        <v>37704.406600514187</v>
      </c>
      <c r="K27" s="40">
        <f t="shared" ref="K27:R27" si="7">K12-K21</f>
        <v>0</v>
      </c>
      <c r="L27" s="40">
        <f t="shared" si="7"/>
        <v>0</v>
      </c>
      <c r="M27" s="40">
        <f t="shared" si="7"/>
        <v>0</v>
      </c>
      <c r="N27" s="40">
        <f t="shared" si="7"/>
        <v>0</v>
      </c>
      <c r="O27" s="40">
        <f t="shared" si="7"/>
        <v>0</v>
      </c>
      <c r="P27" s="40">
        <f t="shared" si="7"/>
        <v>0</v>
      </c>
      <c r="Q27" s="40">
        <f t="shared" si="7"/>
        <v>0</v>
      </c>
      <c r="R27" s="40">
        <f t="shared" si="7"/>
        <v>0</v>
      </c>
      <c r="S27" s="40"/>
      <c r="T27" s="42"/>
      <c r="U27" s="42"/>
      <c r="V27" s="42"/>
      <c r="W27" s="42"/>
      <c r="X27" s="42"/>
    </row>
    <row r="28" spans="1:24" s="29" customFormat="1" x14ac:dyDescent="0.2">
      <c r="A28" s="43">
        <v>3</v>
      </c>
      <c r="B28" s="44"/>
      <c r="C28" s="82" t="s">
        <v>401</v>
      </c>
      <c r="D28" s="45" t="s">
        <v>22</v>
      </c>
      <c r="E28" s="47">
        <f>SUM(F28:S28)</f>
        <v>0.99999999999999978</v>
      </c>
      <c r="F28" s="47">
        <f t="shared" ref="F28:K28" si="8">IF($E27=0,0,F27/$E27)</f>
        <v>0.45213447473723145</v>
      </c>
      <c r="G28" s="47">
        <f t="shared" si="8"/>
        <v>0.2585393882206074</v>
      </c>
      <c r="H28" s="47">
        <f t="shared" si="8"/>
        <v>1.3598541297867577E-2</v>
      </c>
      <c r="I28" s="47">
        <f t="shared" si="8"/>
        <v>0.14484317234846517</v>
      </c>
      <c r="J28" s="47">
        <f t="shared" si="8"/>
        <v>0.13088442339582823</v>
      </c>
      <c r="K28" s="47">
        <f t="shared" si="8"/>
        <v>0</v>
      </c>
      <c r="L28" s="47">
        <f t="shared" ref="L28:R28" si="9">IF($E27=0,0,L27/$E27)</f>
        <v>0</v>
      </c>
      <c r="M28" s="47">
        <f t="shared" si="9"/>
        <v>0</v>
      </c>
      <c r="N28" s="47">
        <f t="shared" si="9"/>
        <v>0</v>
      </c>
      <c r="O28" s="47">
        <f t="shared" si="9"/>
        <v>0</v>
      </c>
      <c r="P28" s="47">
        <f t="shared" si="9"/>
        <v>0</v>
      </c>
      <c r="Q28" s="47">
        <f t="shared" si="9"/>
        <v>0</v>
      </c>
      <c r="R28" s="47">
        <f t="shared" si="9"/>
        <v>0</v>
      </c>
      <c r="S28" s="47"/>
      <c r="T28" s="42"/>
      <c r="U28" s="42"/>
      <c r="V28" s="42"/>
      <c r="W28" s="42"/>
      <c r="X28" s="42"/>
    </row>
    <row r="29" spans="1:24" s="29" customFormat="1" x14ac:dyDescent="0.2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 x14ac:dyDescent="0.2">
      <c r="A30" s="43"/>
      <c r="B30" s="44"/>
      <c r="C30" s="44" t="s">
        <v>23</v>
      </c>
      <c r="D30" s="45" t="s">
        <v>60</v>
      </c>
      <c r="E30" s="42">
        <f>SUM(F30:S30)</f>
        <v>42429545.855233505</v>
      </c>
      <c r="F30" s="40">
        <v>27372625.29550162</v>
      </c>
      <c r="G30" s="40">
        <v>14039248.906365421</v>
      </c>
      <c r="H30" s="40">
        <v>49445.29962771084</v>
      </c>
      <c r="I30" s="40">
        <v>618295.60048097605</v>
      </c>
      <c r="J30" s="40">
        <v>349930.75325777224</v>
      </c>
      <c r="K30" s="40"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 x14ac:dyDescent="0.2">
      <c r="A31" s="43">
        <v>4</v>
      </c>
      <c r="B31" s="44"/>
      <c r="C31" s="46" t="s">
        <v>227</v>
      </c>
      <c r="D31" s="45" t="s">
        <v>22</v>
      </c>
      <c r="E31" s="47">
        <f>SUM(F31:S31)</f>
        <v>0.99999999999999989</v>
      </c>
      <c r="F31" s="47">
        <f t="shared" ref="F31:M31" si="10">IF($E30=0,0,F30/$E30)</f>
        <v>0.64513123446795795</v>
      </c>
      <c r="G31" s="47">
        <f t="shared" si="10"/>
        <v>0.33088378919412209</v>
      </c>
      <c r="H31" s="47">
        <f t="shared" si="10"/>
        <v>1.1653506685274117E-3</v>
      </c>
      <c r="I31" s="47">
        <f t="shared" si="10"/>
        <v>1.4572288909020032E-2</v>
      </c>
      <c r="J31" s="47">
        <f t="shared" si="10"/>
        <v>8.2473367603723667E-3</v>
      </c>
      <c r="K31" s="47">
        <f t="shared" si="10"/>
        <v>0</v>
      </c>
      <c r="L31" s="47">
        <f t="shared" si="10"/>
        <v>0</v>
      </c>
      <c r="M31" s="47">
        <f t="shared" si="10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 x14ac:dyDescent="0.2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 x14ac:dyDescent="0.2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 x14ac:dyDescent="0.2">
      <c r="A34" s="43">
        <v>4.2</v>
      </c>
      <c r="B34" s="44"/>
      <c r="C34" s="113" t="s">
        <v>428</v>
      </c>
      <c r="D34" s="45" t="s">
        <v>22</v>
      </c>
      <c r="E34" s="47">
        <f>SUM(F34:S34)</f>
        <v>1</v>
      </c>
      <c r="F34" s="47">
        <f t="shared" ref="F34:M34" si="11">IF($E33=0,0,F33/$E33)</f>
        <v>1</v>
      </c>
      <c r="G34" s="47">
        <f t="shared" si="11"/>
        <v>0</v>
      </c>
      <c r="H34" s="47">
        <f t="shared" si="11"/>
        <v>0</v>
      </c>
      <c r="I34" s="47">
        <f t="shared" si="11"/>
        <v>0</v>
      </c>
      <c r="J34" s="47">
        <f t="shared" si="11"/>
        <v>0</v>
      </c>
      <c r="K34" s="47">
        <f t="shared" si="11"/>
        <v>0</v>
      </c>
      <c r="L34" s="47">
        <f t="shared" si="11"/>
        <v>0</v>
      </c>
      <c r="M34" s="47">
        <f t="shared" si="11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 x14ac:dyDescent="0.2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 x14ac:dyDescent="0.2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 x14ac:dyDescent="0.2">
      <c r="A37" s="43">
        <v>4.4000000000000004</v>
      </c>
      <c r="B37" s="44"/>
      <c r="C37" s="113" t="s">
        <v>541</v>
      </c>
      <c r="D37" s="45" t="s">
        <v>22</v>
      </c>
      <c r="E37" s="47">
        <f>SUM(F37:S37)</f>
        <v>1</v>
      </c>
      <c r="F37" s="47">
        <f t="shared" ref="F37:M37" si="12">IF($E36=0,0,F36/$E36)</f>
        <v>0</v>
      </c>
      <c r="G37" s="47">
        <f t="shared" si="12"/>
        <v>1</v>
      </c>
      <c r="H37" s="47">
        <f t="shared" si="12"/>
        <v>0</v>
      </c>
      <c r="I37" s="47">
        <f t="shared" si="12"/>
        <v>0</v>
      </c>
      <c r="J37" s="47">
        <f t="shared" si="12"/>
        <v>0</v>
      </c>
      <c r="K37" s="47">
        <f t="shared" si="12"/>
        <v>0</v>
      </c>
      <c r="L37" s="47">
        <f t="shared" si="12"/>
        <v>0</v>
      </c>
      <c r="M37" s="47">
        <f t="shared" si="12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 x14ac:dyDescent="0.2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 x14ac:dyDescent="0.2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1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 x14ac:dyDescent="0.2">
      <c r="A40" s="43">
        <v>4.5999999999999996</v>
      </c>
      <c r="B40" s="44"/>
      <c r="C40" s="113" t="s">
        <v>542</v>
      </c>
      <c r="D40" s="45" t="s">
        <v>22</v>
      </c>
      <c r="E40" s="47">
        <f>SUM(F40:S40)</f>
        <v>1</v>
      </c>
      <c r="F40" s="47">
        <f t="shared" ref="F40:M40" si="13">IF($E39=0,0,F39/$E39)</f>
        <v>0</v>
      </c>
      <c r="G40" s="47">
        <f t="shared" si="13"/>
        <v>1</v>
      </c>
      <c r="H40" s="47">
        <f t="shared" si="13"/>
        <v>0</v>
      </c>
      <c r="I40" s="47">
        <f t="shared" si="13"/>
        <v>0</v>
      </c>
      <c r="J40" s="47">
        <f t="shared" si="13"/>
        <v>0</v>
      </c>
      <c r="K40" s="47">
        <f t="shared" si="13"/>
        <v>0</v>
      </c>
      <c r="L40" s="47">
        <f t="shared" si="13"/>
        <v>0</v>
      </c>
      <c r="M40" s="47">
        <f t="shared" si="13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 x14ac:dyDescent="0.2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 x14ac:dyDescent="0.2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1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 x14ac:dyDescent="0.2">
      <c r="A43" s="43">
        <v>4.8</v>
      </c>
      <c r="B43" s="44"/>
      <c r="C43" s="38" t="s">
        <v>543</v>
      </c>
      <c r="D43" s="45" t="s">
        <v>22</v>
      </c>
      <c r="E43" s="47">
        <f>SUM(F43:S43)</f>
        <v>1</v>
      </c>
      <c r="F43" s="47">
        <f t="shared" ref="F43:M43" si="14">IF($E42=0,0,F42/$E42)</f>
        <v>0</v>
      </c>
      <c r="G43" s="47">
        <f t="shared" si="14"/>
        <v>1</v>
      </c>
      <c r="H43" s="47">
        <f t="shared" si="14"/>
        <v>0</v>
      </c>
      <c r="I43" s="47">
        <f t="shared" si="14"/>
        <v>0</v>
      </c>
      <c r="J43" s="47">
        <f t="shared" si="14"/>
        <v>0</v>
      </c>
      <c r="K43" s="47">
        <f t="shared" si="14"/>
        <v>0</v>
      </c>
      <c r="L43" s="47">
        <f t="shared" si="14"/>
        <v>0</v>
      </c>
      <c r="M43" s="47">
        <f t="shared" si="14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 x14ac:dyDescent="0.2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 x14ac:dyDescent="0.2">
      <c r="A45" s="43"/>
      <c r="B45" s="44"/>
      <c r="C45" s="44" t="s">
        <v>23</v>
      </c>
      <c r="D45" s="45" t="s">
        <v>60</v>
      </c>
      <c r="E45" s="42">
        <f>SUM(F45:S45)</f>
        <v>1</v>
      </c>
      <c r="F45" s="24">
        <v>0</v>
      </c>
      <c r="G45" s="24">
        <v>0</v>
      </c>
      <c r="H45" s="24">
        <v>0</v>
      </c>
      <c r="I45" s="24">
        <v>1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 x14ac:dyDescent="0.2">
      <c r="A46" s="43">
        <v>5</v>
      </c>
      <c r="B46" s="44"/>
      <c r="C46" s="38" t="s">
        <v>544</v>
      </c>
      <c r="D46" s="45" t="s">
        <v>22</v>
      </c>
      <c r="E46" s="47">
        <f>SUM(F46:S46)</f>
        <v>1</v>
      </c>
      <c r="F46" s="47">
        <f t="shared" ref="F46:M46" si="15">IF($E45=0,0,F45/$E45)</f>
        <v>0</v>
      </c>
      <c r="G46" s="47">
        <f t="shared" si="15"/>
        <v>0</v>
      </c>
      <c r="H46" s="47">
        <f t="shared" si="15"/>
        <v>0</v>
      </c>
      <c r="I46" s="47">
        <f t="shared" si="15"/>
        <v>1</v>
      </c>
      <c r="J46" s="47">
        <f t="shared" si="15"/>
        <v>0</v>
      </c>
      <c r="K46" s="47">
        <f t="shared" si="15"/>
        <v>0</v>
      </c>
      <c r="L46" s="47">
        <f t="shared" si="15"/>
        <v>0</v>
      </c>
      <c r="M46" s="47">
        <f t="shared" si="15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 x14ac:dyDescent="0.2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 x14ac:dyDescent="0.2">
      <c r="A48" s="43"/>
      <c r="B48" s="44"/>
      <c r="C48" s="37" t="s">
        <v>136</v>
      </c>
      <c r="D48" s="45" t="s">
        <v>60</v>
      </c>
      <c r="E48" s="42">
        <f>SUM(F48:S48)</f>
        <v>681841790.56695437</v>
      </c>
      <c r="F48" s="48">
        <f>+F51+F54+F57</f>
        <v>392244756.78906369</v>
      </c>
      <c r="G48" s="48">
        <f t="shared" ref="G48:R48" si="16">+G51+G54+G57</f>
        <v>165233310.69648269</v>
      </c>
      <c r="H48" s="48">
        <f t="shared" si="16"/>
        <v>5809271.588702335</v>
      </c>
      <c r="I48" s="48">
        <f t="shared" si="16"/>
        <v>62487662.102377534</v>
      </c>
      <c r="J48" s="48">
        <f t="shared" si="16"/>
        <v>56066789.390328147</v>
      </c>
      <c r="K48" s="48">
        <f t="shared" si="16"/>
        <v>0</v>
      </c>
      <c r="L48" s="48">
        <f t="shared" si="16"/>
        <v>0</v>
      </c>
      <c r="M48" s="48">
        <f t="shared" si="16"/>
        <v>0</v>
      </c>
      <c r="N48" s="48">
        <f t="shared" si="16"/>
        <v>0</v>
      </c>
      <c r="O48" s="48">
        <f t="shared" si="16"/>
        <v>0</v>
      </c>
      <c r="P48" s="48">
        <f t="shared" si="16"/>
        <v>0</v>
      </c>
      <c r="Q48" s="48">
        <f t="shared" si="16"/>
        <v>0</v>
      </c>
      <c r="R48" s="48">
        <f t="shared" si="16"/>
        <v>0</v>
      </c>
      <c r="S48" s="48"/>
      <c r="T48" s="42"/>
      <c r="U48" s="42"/>
      <c r="V48" s="42"/>
      <c r="W48" s="42"/>
      <c r="X48" s="42"/>
    </row>
    <row r="49" spans="1:24" s="29" customFormat="1" x14ac:dyDescent="0.2">
      <c r="A49" s="43">
        <v>6</v>
      </c>
      <c r="B49" s="44"/>
      <c r="C49" s="40" t="s">
        <v>353</v>
      </c>
      <c r="D49" s="45" t="s">
        <v>22</v>
      </c>
      <c r="E49" s="47">
        <f>SUM(F49:S49)</f>
        <v>1</v>
      </c>
      <c r="F49" s="47">
        <f t="shared" ref="F49:M49" si="17">IF($E48=0,0,F48/$E48)</f>
        <v>0.57527239048065748</v>
      </c>
      <c r="G49" s="47">
        <f t="shared" si="17"/>
        <v>0.24233379793146806</v>
      </c>
      <c r="H49" s="47">
        <f t="shared" si="17"/>
        <v>8.5199699828781405E-3</v>
      </c>
      <c r="I49" s="47">
        <f t="shared" si="17"/>
        <v>9.1645397754835142E-2</v>
      </c>
      <c r="J49" s="47">
        <f t="shared" si="17"/>
        <v>8.2228443850161148E-2</v>
      </c>
      <c r="K49" s="47">
        <f t="shared" si="17"/>
        <v>0</v>
      </c>
      <c r="L49" s="47">
        <f t="shared" si="17"/>
        <v>0</v>
      </c>
      <c r="M49" s="47">
        <f t="shared" si="17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 x14ac:dyDescent="0.2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 x14ac:dyDescent="0.2">
      <c r="A51" s="43"/>
      <c r="B51" s="44"/>
      <c r="C51" s="37" t="s">
        <v>136</v>
      </c>
      <c r="D51" s="45" t="s">
        <v>60</v>
      </c>
      <c r="E51" s="42">
        <f>SUM(F51:S51)</f>
        <v>264337185.17424864</v>
      </c>
      <c r="F51" s="37">
        <f>+'Plant Alloc.'!J30+'Plant Alloc.'!J52+'Plant Alloc.'!J65+'Plant Alloc.'!J91</f>
        <v>204028523.89669144</v>
      </c>
      <c r="G51" s="37">
        <f>+'Plant Alloc.'!K30+'Plant Alloc.'!K52+'Plant Alloc.'!K65+'Plant Alloc.'!K91</f>
        <v>57474048.37902692</v>
      </c>
      <c r="H51" s="37">
        <f>+'Plant Alloc.'!L30+'Plant Alloc.'!L52+'Plant Alloc.'!L65+'Plant Alloc.'!L91</f>
        <v>137724.46508926628</v>
      </c>
      <c r="I51" s="37">
        <f>+'Plant Alloc.'!M30+'Plant Alloc.'!M52+'Plant Alloc.'!M65+'Plant Alloc.'!M91</f>
        <v>1722194.6572160253</v>
      </c>
      <c r="J51" s="37">
        <f>+'Plant Alloc.'!N30+'Plant Alloc.'!N52+'Plant Alloc.'!N65+'Plant Alloc.'!N91</f>
        <v>974693.77622501319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 x14ac:dyDescent="0.2">
      <c r="A52" s="43">
        <v>6.2</v>
      </c>
      <c r="B52" s="44"/>
      <c r="C52" s="83" t="s">
        <v>402</v>
      </c>
      <c r="D52" s="45" t="s">
        <v>22</v>
      </c>
      <c r="E52" s="47">
        <f>SUM(F52:S52)</f>
        <v>1</v>
      </c>
      <c r="F52" s="47">
        <f t="shared" ref="F52:O52" si="18">IF($E51=0,0,F51/$E51)</f>
        <v>0.77184949882173304</v>
      </c>
      <c r="G52" s="47">
        <f t="shared" si="18"/>
        <v>0.21742702730658403</v>
      </c>
      <c r="H52" s="47">
        <f t="shared" si="18"/>
        <v>5.2101812689909512E-4</v>
      </c>
      <c r="I52" s="47">
        <f t="shared" si="18"/>
        <v>6.5151433616150922E-3</v>
      </c>
      <c r="J52" s="47">
        <f t="shared" si="18"/>
        <v>3.6873123831688837E-3</v>
      </c>
      <c r="K52" s="47">
        <f t="shared" si="18"/>
        <v>0</v>
      </c>
      <c r="L52" s="47">
        <f t="shared" si="18"/>
        <v>0</v>
      </c>
      <c r="M52" s="47">
        <f t="shared" si="18"/>
        <v>0</v>
      </c>
      <c r="N52" s="47">
        <f t="shared" si="18"/>
        <v>0</v>
      </c>
      <c r="O52" s="47">
        <f t="shared" si="18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 x14ac:dyDescent="0.2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 x14ac:dyDescent="0.2">
      <c r="A54" s="43"/>
      <c r="B54" s="44"/>
      <c r="C54" s="37" t="s">
        <v>136</v>
      </c>
      <c r="D54" s="45" t="s">
        <v>60</v>
      </c>
      <c r="E54" s="42">
        <f>SUM(F54:S54)</f>
        <v>409995050.24850726</v>
      </c>
      <c r="F54" s="40">
        <f>+'Plant Alloc.'!J301+'Plant Alloc.'!J323+'Plant Alloc.'!J336+'Plant Alloc.'!J362</f>
        <v>185372896.68897367</v>
      </c>
      <c r="G54" s="40">
        <f>+'Plant Alloc.'!K301+'Plant Alloc.'!K323+'Plant Alloc.'!K336+'Plant Alloc.'!K362</f>
        <v>105999869.46472625</v>
      </c>
      <c r="H54" s="40">
        <f>+'Plant Alloc.'!L301+'Plant Alloc.'!L323+'Plant Alloc.'!L336+'Plant Alloc.'!L362</f>
        <v>5575334.622725619</v>
      </c>
      <c r="I54" s="40">
        <f>+'Plant Alloc.'!M301+'Plant Alloc.'!M323+'Plant Alloc.'!M336+'Plant Alloc.'!M362</f>
        <v>59384983.725162178</v>
      </c>
      <c r="J54" s="40">
        <f>+'Plant Alloc.'!N301+'Plant Alloc.'!N323+'Plant Alloc.'!N336+'Plant Alloc.'!N362</f>
        <v>53661965.746919498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 x14ac:dyDescent="0.2">
      <c r="A55" s="43">
        <v>6.4</v>
      </c>
      <c r="B55" s="44"/>
      <c r="C55" s="83" t="s">
        <v>403</v>
      </c>
      <c r="D55" s="45" t="s">
        <v>22</v>
      </c>
      <c r="E55" s="47">
        <f>SUM(F55:S55)</f>
        <v>0.99999999999999978</v>
      </c>
      <c r="F55" s="47">
        <f t="shared" ref="F55:O55" si="19">IF($E54=0,0,F54/$E54)</f>
        <v>0.45213447473723151</v>
      </c>
      <c r="G55" s="47">
        <f t="shared" si="19"/>
        <v>0.2585393882206074</v>
      </c>
      <c r="H55" s="47">
        <f t="shared" si="19"/>
        <v>1.3598541297867578E-2</v>
      </c>
      <c r="I55" s="47">
        <f t="shared" si="19"/>
        <v>0.14484317234846517</v>
      </c>
      <c r="J55" s="47">
        <f t="shared" si="19"/>
        <v>0.13088442339582823</v>
      </c>
      <c r="K55" s="47">
        <f t="shared" si="19"/>
        <v>0</v>
      </c>
      <c r="L55" s="47">
        <f t="shared" si="19"/>
        <v>0</v>
      </c>
      <c r="M55" s="47">
        <f t="shared" si="19"/>
        <v>0</v>
      </c>
      <c r="N55" s="47">
        <f t="shared" si="19"/>
        <v>0</v>
      </c>
      <c r="O55" s="47">
        <f t="shared" si="19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 x14ac:dyDescent="0.2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 x14ac:dyDescent="0.2">
      <c r="A57" s="43"/>
      <c r="B57" s="44"/>
      <c r="C57" s="37" t="s">
        <v>136</v>
      </c>
      <c r="D57" s="45" t="s">
        <v>60</v>
      </c>
      <c r="E57" s="42">
        <f>SUM(F57:S57)</f>
        <v>7509555.1441985061</v>
      </c>
      <c r="F57" s="40">
        <f>'Plant Alloc.'!J572+'Plant Alloc.'!J594+'Plant Alloc.'!J607+'Plant Alloc.'!J633</f>
        <v>2843336.2033985578</v>
      </c>
      <c r="G57" s="40">
        <f>'Plant Alloc.'!K572+'Plant Alloc.'!K594+'Plant Alloc.'!K607+'Plant Alloc.'!K633</f>
        <v>1759392.8527295338</v>
      </c>
      <c r="H57" s="40">
        <f>'Plant Alloc.'!L572+'Plant Alloc.'!L594+'Plant Alloc.'!L607+'Plant Alloc.'!L633</f>
        <v>96212.500887449816</v>
      </c>
      <c r="I57" s="40">
        <f>'Plant Alloc.'!M572+'Plant Alloc.'!M594+'Plant Alloc.'!M607+'Plant Alloc.'!M633</f>
        <v>1380483.7199993304</v>
      </c>
      <c r="J57" s="40">
        <f>'Plant Alloc.'!N572+'Plant Alloc.'!N594+'Plant Alloc.'!N607+'Plant Alloc.'!N633</f>
        <v>1430129.8671836341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 x14ac:dyDescent="0.2">
      <c r="A58" s="43">
        <v>6.6</v>
      </c>
      <c r="B58" s="44"/>
      <c r="C58" s="83" t="s">
        <v>404</v>
      </c>
      <c r="D58" s="45" t="s">
        <v>22</v>
      </c>
      <c r="E58" s="47">
        <f>SUM(F58:S58)</f>
        <v>0.99999999999999989</v>
      </c>
      <c r="F58" s="47">
        <f t="shared" ref="F58:O58" si="20">IF($E57=0,0,F57/$E57)</f>
        <v>0.37862911301679064</v>
      </c>
      <c r="G58" s="47">
        <f t="shared" si="20"/>
        <v>0.23428722726521953</v>
      </c>
      <c r="H58" s="47">
        <f t="shared" si="20"/>
        <v>1.2812010703693762E-2</v>
      </c>
      <c r="I58" s="47">
        <f t="shared" si="20"/>
        <v>0.18383029267263862</v>
      </c>
      <c r="J58" s="47">
        <f t="shared" si="20"/>
        <v>0.1904413563416574</v>
      </c>
      <c r="K58" s="47">
        <f t="shared" si="20"/>
        <v>0</v>
      </c>
      <c r="L58" s="47">
        <f t="shared" si="20"/>
        <v>0</v>
      </c>
      <c r="M58" s="47">
        <f t="shared" si="20"/>
        <v>0</v>
      </c>
      <c r="N58" s="47">
        <f t="shared" si="20"/>
        <v>0</v>
      </c>
      <c r="O58" s="47">
        <f t="shared" si="20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 x14ac:dyDescent="0.2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 x14ac:dyDescent="0.2">
      <c r="A60" s="43"/>
      <c r="B60" s="44"/>
      <c r="C60" s="37" t="s">
        <v>136</v>
      </c>
      <c r="D60" s="45" t="s">
        <v>60</v>
      </c>
      <c r="E60" s="42">
        <f>SUM(F60:S60)</f>
        <v>105607335.507047</v>
      </c>
      <c r="F60" s="37">
        <f>'O and M Alloc.'!J661</f>
        <v>61780895.105051398</v>
      </c>
      <c r="G60" s="37">
        <f>'O and M Alloc.'!K661</f>
        <v>37735771.089562044</v>
      </c>
      <c r="H60" s="37">
        <f>'O and M Alloc.'!L661</f>
        <v>1348224.9520130139</v>
      </c>
      <c r="I60" s="37">
        <f>'O and M Alloc.'!M661</f>
        <v>2494424.9598397431</v>
      </c>
      <c r="J60" s="37">
        <f>'O and M Alloc.'!N661</f>
        <v>2248019.4005807894</v>
      </c>
      <c r="K60" s="37">
        <f>'O and M Alloc.'!O661</f>
        <v>0</v>
      </c>
      <c r="L60" s="37">
        <f>'O and M Alloc.'!P661</f>
        <v>0</v>
      </c>
      <c r="M60" s="37">
        <f>'O and M Alloc.'!Q661</f>
        <v>0</v>
      </c>
      <c r="N60" s="37">
        <f>'O and M Alloc.'!R661</f>
        <v>0</v>
      </c>
      <c r="O60" s="37">
        <f>'O and M Alloc.'!S661</f>
        <v>0</v>
      </c>
      <c r="P60" s="37">
        <f>'O and M Alloc.'!T661</f>
        <v>0</v>
      </c>
      <c r="Q60" s="37">
        <f>'O and M Alloc.'!U661</f>
        <v>0</v>
      </c>
      <c r="R60" s="37">
        <f>'O and M Alloc.'!V661</f>
        <v>0</v>
      </c>
      <c r="S60" s="37"/>
      <c r="T60" s="42"/>
      <c r="U60" s="42"/>
      <c r="V60" s="42"/>
      <c r="W60" s="42"/>
      <c r="X60" s="42"/>
    </row>
    <row r="61" spans="1:24" s="29" customFormat="1" x14ac:dyDescent="0.2">
      <c r="A61" s="43">
        <v>7</v>
      </c>
      <c r="B61" s="44"/>
      <c r="C61" s="38" t="s">
        <v>229</v>
      </c>
      <c r="D61" s="45" t="s">
        <v>22</v>
      </c>
      <c r="E61" s="47">
        <f>SUM(F61:S61)</f>
        <v>1</v>
      </c>
      <c r="F61" s="47">
        <f t="shared" ref="F61:R61" si="21">IF($E60=0,0,F60/$E60)</f>
        <v>0.58500571772241017</v>
      </c>
      <c r="G61" s="47">
        <f t="shared" si="21"/>
        <v>0.35732149578798911</v>
      </c>
      <c r="H61" s="47">
        <f t="shared" si="21"/>
        <v>1.2766394924555682E-2</v>
      </c>
      <c r="I61" s="47">
        <f t="shared" si="21"/>
        <v>2.3619807732705219E-2</v>
      </c>
      <c r="J61" s="47">
        <f t="shared" si="21"/>
        <v>2.1286583832339782E-2</v>
      </c>
      <c r="K61" s="47">
        <f t="shared" si="21"/>
        <v>0</v>
      </c>
      <c r="L61" s="47">
        <f t="shared" si="21"/>
        <v>0</v>
      </c>
      <c r="M61" s="47">
        <f t="shared" si="21"/>
        <v>0</v>
      </c>
      <c r="N61" s="47">
        <f t="shared" si="21"/>
        <v>0</v>
      </c>
      <c r="O61" s="47">
        <f t="shared" si="21"/>
        <v>0</v>
      </c>
      <c r="P61" s="47">
        <f t="shared" si="21"/>
        <v>0</v>
      </c>
      <c r="Q61" s="47">
        <f t="shared" si="21"/>
        <v>0</v>
      </c>
      <c r="R61" s="47">
        <f t="shared" si="21"/>
        <v>0</v>
      </c>
      <c r="S61" s="47"/>
      <c r="T61" s="42"/>
      <c r="U61" s="42"/>
      <c r="V61" s="42"/>
      <c r="W61" s="42"/>
      <c r="X61" s="42"/>
    </row>
    <row r="62" spans="1:24" s="29" customFormat="1" x14ac:dyDescent="0.2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 x14ac:dyDescent="0.2">
      <c r="A63" s="43"/>
      <c r="B63" s="44"/>
      <c r="C63" s="37" t="s">
        <v>136</v>
      </c>
      <c r="D63" s="45" t="s">
        <v>60</v>
      </c>
      <c r="E63" s="42">
        <f>SUM(F63:S63)</f>
        <v>10416928.455056831</v>
      </c>
      <c r="F63" s="42">
        <f>'O and M Alloc.'!J169</f>
        <v>8202607.5139550017</v>
      </c>
      <c r="G63" s="42">
        <f>'O and M Alloc.'!K169</f>
        <v>2136712.2138401167</v>
      </c>
      <c r="H63" s="42">
        <f>'O and M Alloc.'!L169</f>
        <v>7091.3260953506006</v>
      </c>
      <c r="I63" s="42">
        <f>'O and M Alloc.'!M169</f>
        <v>45025.711665360548</v>
      </c>
      <c r="J63" s="42">
        <f>'O and M Alloc.'!N169</f>
        <v>25491.689501003304</v>
      </c>
      <c r="K63" s="42">
        <f>'O and M Alloc.'!O169</f>
        <v>0</v>
      </c>
      <c r="L63" s="42">
        <f>'O and M Alloc.'!P169</f>
        <v>0</v>
      </c>
      <c r="M63" s="42">
        <f>'O and M Alloc.'!Q169</f>
        <v>0</v>
      </c>
      <c r="N63" s="42">
        <f>'O and M Alloc.'!R169</f>
        <v>0</v>
      </c>
      <c r="O63" s="42">
        <f>'O and M Alloc.'!S169</f>
        <v>0</v>
      </c>
      <c r="P63" s="42">
        <f>'O and M Alloc.'!T169</f>
        <v>0</v>
      </c>
      <c r="Q63" s="42">
        <f>'O and M Alloc.'!U169</f>
        <v>0</v>
      </c>
      <c r="R63" s="42">
        <f>'O and M Alloc.'!V169</f>
        <v>0</v>
      </c>
      <c r="S63" s="42"/>
      <c r="T63" s="42"/>
      <c r="U63" s="42"/>
      <c r="V63" s="42"/>
      <c r="W63" s="42"/>
      <c r="X63" s="42"/>
    </row>
    <row r="64" spans="1:24" s="29" customFormat="1" x14ac:dyDescent="0.2">
      <c r="A64" s="43">
        <v>7.2</v>
      </c>
      <c r="B64" s="44"/>
      <c r="C64" s="38" t="s">
        <v>231</v>
      </c>
      <c r="D64" s="45" t="s">
        <v>22</v>
      </c>
      <c r="E64" s="47">
        <f>SUM(F64:S64)</f>
        <v>1</v>
      </c>
      <c r="F64" s="47">
        <f t="shared" ref="F64:M64" si="22">IF($E63=0,0,F63/$E63)</f>
        <v>0.78743053188323453</v>
      </c>
      <c r="G64" s="47">
        <f t="shared" si="22"/>
        <v>0.20511921753699514</v>
      </c>
      <c r="H64" s="47">
        <f t="shared" si="22"/>
        <v>6.8075019675383885E-4</v>
      </c>
      <c r="I64" s="47">
        <f t="shared" si="22"/>
        <v>4.3223596916904146E-3</v>
      </c>
      <c r="J64" s="47">
        <f t="shared" si="22"/>
        <v>2.4471406913261968E-3</v>
      </c>
      <c r="K64" s="47">
        <f t="shared" si="22"/>
        <v>0</v>
      </c>
      <c r="L64" s="47">
        <f t="shared" si="22"/>
        <v>0</v>
      </c>
      <c r="M64" s="47">
        <f t="shared" si="22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 x14ac:dyDescent="0.2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 x14ac:dyDescent="0.2">
      <c r="A66" s="43"/>
      <c r="B66" s="44"/>
      <c r="C66" s="37" t="s">
        <v>136</v>
      </c>
      <c r="D66" s="45" t="s">
        <v>60</v>
      </c>
      <c r="E66" s="42">
        <f>SUM(F66:S66)</f>
        <v>16498567.372617545</v>
      </c>
      <c r="F66" s="37">
        <f>'O and M Alloc.'!J333</f>
        <v>7459571.0929352613</v>
      </c>
      <c r="G66" s="37">
        <f>'O and M Alloc.'!K333</f>
        <v>4265529.5150330141</v>
      </c>
      <c r="H66" s="37">
        <f>'O and M Alloc.'!L333</f>
        <v>224356.44977219033</v>
      </c>
      <c r="I66" s="37">
        <f>'O and M Alloc.'!M333</f>
        <v>2389704.8374548065</v>
      </c>
      <c r="J66" s="37">
        <f>'O and M Alloc.'!N333</f>
        <v>2159405.4774222723</v>
      </c>
      <c r="K66" s="37">
        <f>'O and M Alloc.'!O333</f>
        <v>0</v>
      </c>
      <c r="L66" s="37">
        <f>'O and M Alloc.'!P333</f>
        <v>0</v>
      </c>
      <c r="M66" s="37">
        <f>'O and M Alloc.'!Q333</f>
        <v>0</v>
      </c>
      <c r="N66" s="37">
        <f>'O and M Alloc.'!R333</f>
        <v>0</v>
      </c>
      <c r="O66" s="37">
        <f>'O and M Alloc.'!S333</f>
        <v>0</v>
      </c>
      <c r="P66" s="37">
        <f>'O and M Alloc.'!T333</f>
        <v>0</v>
      </c>
      <c r="Q66" s="37">
        <f>'O and M Alloc.'!U333</f>
        <v>0</v>
      </c>
      <c r="R66" s="37">
        <f>'O and M Alloc.'!V333</f>
        <v>0</v>
      </c>
      <c r="S66" s="37"/>
      <c r="T66" s="42"/>
      <c r="U66" s="42"/>
      <c r="V66" s="42"/>
      <c r="W66" s="42"/>
      <c r="X66" s="42"/>
    </row>
    <row r="67" spans="1:24" s="29" customFormat="1" x14ac:dyDescent="0.2">
      <c r="A67" s="43">
        <v>7.4</v>
      </c>
      <c r="B67" s="44"/>
      <c r="C67" s="38" t="s">
        <v>232</v>
      </c>
      <c r="D67" s="45" t="s">
        <v>22</v>
      </c>
      <c r="E67" s="47">
        <f>SUM(F67:S67)</f>
        <v>1</v>
      </c>
      <c r="F67" s="47">
        <f t="shared" ref="F67:O67" si="23">IF($E66=0,0,F66/$E66)</f>
        <v>0.45213447473723162</v>
      </c>
      <c r="G67" s="47">
        <f t="shared" si="23"/>
        <v>0.2585393882206074</v>
      </c>
      <c r="H67" s="47">
        <f t="shared" si="23"/>
        <v>1.3598541297867582E-2</v>
      </c>
      <c r="I67" s="47">
        <f t="shared" si="23"/>
        <v>0.14484317234846514</v>
      </c>
      <c r="J67" s="47">
        <f t="shared" si="23"/>
        <v>0.13088442339582826</v>
      </c>
      <c r="K67" s="47">
        <f t="shared" si="23"/>
        <v>0</v>
      </c>
      <c r="L67" s="47">
        <f t="shared" si="23"/>
        <v>0</v>
      </c>
      <c r="M67" s="47">
        <f t="shared" si="23"/>
        <v>0</v>
      </c>
      <c r="N67" s="47">
        <f t="shared" si="23"/>
        <v>0</v>
      </c>
      <c r="O67" s="47">
        <f t="shared" si="23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 x14ac:dyDescent="0.2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 x14ac:dyDescent="0.2">
      <c r="A69" s="43"/>
      <c r="B69" s="44"/>
      <c r="C69" s="37" t="s">
        <v>136</v>
      </c>
      <c r="D69" s="45" t="s">
        <v>60</v>
      </c>
      <c r="E69" s="42">
        <f>SUM(F69:S69)</f>
        <v>78691839.679372609</v>
      </c>
      <c r="F69" s="40">
        <f>'O and M Alloc.'!J497</f>
        <v>46118716.498161137</v>
      </c>
      <c r="G69" s="40">
        <f>'O and M Alloc.'!K497</f>
        <v>31333529.360688914</v>
      </c>
      <c r="H69" s="40">
        <f>'O and M Alloc.'!L497</f>
        <v>1116777.176145473</v>
      </c>
      <c r="I69" s="40">
        <f>'O and M Alloc.'!M497</f>
        <v>59694.410719575666</v>
      </c>
      <c r="J69" s="40">
        <f>'O and M Alloc.'!N497</f>
        <v>63122.233657513803</v>
      </c>
      <c r="K69" s="40">
        <f>'O and M Alloc.'!O497</f>
        <v>0</v>
      </c>
      <c r="L69" s="40">
        <f>'O and M Alloc.'!P497</f>
        <v>0</v>
      </c>
      <c r="M69" s="40">
        <f>'O and M Alloc.'!Q497</f>
        <v>0</v>
      </c>
      <c r="N69" s="40">
        <f>'O and M Alloc.'!R497</f>
        <v>0</v>
      </c>
      <c r="O69" s="40">
        <f>'O and M Alloc.'!S497</f>
        <v>0</v>
      </c>
      <c r="P69" s="40">
        <f>'O and M Alloc.'!T497</f>
        <v>0</v>
      </c>
      <c r="Q69" s="40">
        <f>'O and M Alloc.'!U497</f>
        <v>0</v>
      </c>
      <c r="R69" s="40">
        <f>'O and M Alloc.'!V497</f>
        <v>0</v>
      </c>
      <c r="S69" s="40"/>
      <c r="T69" s="42"/>
      <c r="U69" s="42"/>
      <c r="V69" s="42"/>
      <c r="W69" s="42"/>
      <c r="X69" s="42"/>
    </row>
    <row r="70" spans="1:24" s="29" customFormat="1" x14ac:dyDescent="0.2">
      <c r="A70" s="43">
        <v>7.6</v>
      </c>
      <c r="B70" s="44"/>
      <c r="C70" s="38" t="s">
        <v>233</v>
      </c>
      <c r="D70" s="45" t="s">
        <v>22</v>
      </c>
      <c r="E70" s="47">
        <f>SUM(F70:S70)</f>
        <v>1</v>
      </c>
      <c r="F70" s="47">
        <f t="shared" ref="F70:O70" si="24">IF($E69=0,0,F69/$E69)</f>
        <v>0.58606733158190705</v>
      </c>
      <c r="G70" s="47">
        <f t="shared" si="24"/>
        <v>0.39818016059042943</v>
      </c>
      <c r="H70" s="47">
        <f t="shared" si="24"/>
        <v>1.4191778724398184E-2</v>
      </c>
      <c r="I70" s="47">
        <f t="shared" si="24"/>
        <v>7.5858451095817104E-4</v>
      </c>
      <c r="J70" s="47">
        <f t="shared" si="24"/>
        <v>8.0214459230719892E-4</v>
      </c>
      <c r="K70" s="47">
        <f t="shared" si="24"/>
        <v>0</v>
      </c>
      <c r="L70" s="47">
        <f t="shared" si="24"/>
        <v>0</v>
      </c>
      <c r="M70" s="47">
        <f t="shared" si="24"/>
        <v>0</v>
      </c>
      <c r="N70" s="47">
        <f t="shared" si="24"/>
        <v>0</v>
      </c>
      <c r="O70" s="47">
        <f t="shared" si="24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 x14ac:dyDescent="0.2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 x14ac:dyDescent="0.2">
      <c r="A72" s="43"/>
      <c r="B72" s="44"/>
      <c r="C72" s="44" t="s">
        <v>23</v>
      </c>
      <c r="D72" s="45" t="s">
        <v>60</v>
      </c>
      <c r="E72" s="42">
        <f>SUM(F72:S72)</f>
        <v>26564781.724797659</v>
      </c>
      <c r="F72" s="37">
        <v>16218920.232710347</v>
      </c>
      <c r="G72" s="37">
        <v>10069595.580905557</v>
      </c>
      <c r="H72" s="37">
        <v>272065.91118175449</v>
      </c>
      <c r="I72" s="37">
        <v>2238.1313877133002</v>
      </c>
      <c r="J72" s="37">
        <v>1961.8686122866993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 x14ac:dyDescent="0.2">
      <c r="A73" s="43">
        <v>8</v>
      </c>
      <c r="B73" s="44"/>
      <c r="C73" s="37" t="s">
        <v>228</v>
      </c>
      <c r="D73" s="45" t="s">
        <v>22</v>
      </c>
      <c r="E73" s="47">
        <f>SUM(F73:S73)</f>
        <v>0.99999999999999989</v>
      </c>
      <c r="F73" s="47">
        <f t="shared" ref="F73:R73" si="25">IF($E72=0,0,F72/$E72)</f>
        <v>0.6105421983411341</v>
      </c>
      <c r="G73" s="47">
        <f t="shared" si="25"/>
        <v>0.37905809598675538</v>
      </c>
      <c r="H73" s="47">
        <f t="shared" si="25"/>
        <v>1.0241601606226893E-2</v>
      </c>
      <c r="I73" s="47">
        <f t="shared" si="25"/>
        <v>8.4251826756929536E-5</v>
      </c>
      <c r="J73" s="47">
        <f t="shared" si="25"/>
        <v>7.3852239126637989E-5</v>
      </c>
      <c r="K73" s="47">
        <f t="shared" si="25"/>
        <v>0</v>
      </c>
      <c r="L73" s="47">
        <f t="shared" si="25"/>
        <v>0</v>
      </c>
      <c r="M73" s="47">
        <f t="shared" si="25"/>
        <v>0</v>
      </c>
      <c r="N73" s="47">
        <f t="shared" si="25"/>
        <v>0</v>
      </c>
      <c r="O73" s="47">
        <f t="shared" si="25"/>
        <v>0</v>
      </c>
      <c r="P73" s="47">
        <f t="shared" si="25"/>
        <v>0</v>
      </c>
      <c r="Q73" s="47">
        <f t="shared" si="25"/>
        <v>0</v>
      </c>
      <c r="R73" s="47">
        <f t="shared" si="25"/>
        <v>0</v>
      </c>
      <c r="S73" s="47"/>
      <c r="T73" s="42"/>
      <c r="U73" s="42"/>
      <c r="V73" s="42"/>
      <c r="W73" s="42"/>
      <c r="X73" s="42"/>
    </row>
    <row r="74" spans="1:24" s="29" customFormat="1" x14ac:dyDescent="0.2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 x14ac:dyDescent="0.2">
      <c r="A75" s="43"/>
      <c r="B75" s="44"/>
      <c r="C75" s="37" t="s">
        <v>136</v>
      </c>
      <c r="D75" s="45" t="s">
        <v>60</v>
      </c>
      <c r="E75" s="42">
        <f>SUM(F75:S75)</f>
        <v>569918797.53291214</v>
      </c>
      <c r="F75" s="24">
        <f>+F78+F81+F84</f>
        <v>328211705.37628239</v>
      </c>
      <c r="G75" s="24">
        <f t="shared" ref="G75:R75" si="26">+G78+G81+G84</f>
        <v>133833786.88545208</v>
      </c>
      <c r="H75" s="24">
        <f t="shared" si="26"/>
        <v>5042586.7058763364</v>
      </c>
      <c r="I75" s="24">
        <f t="shared" si="26"/>
        <v>54139498.583370939</v>
      </c>
      <c r="J75" s="24">
        <f t="shared" si="26"/>
        <v>48691219.98193039</v>
      </c>
      <c r="K75" s="24">
        <f t="shared" si="26"/>
        <v>0</v>
      </c>
      <c r="L75" s="24">
        <f t="shared" si="26"/>
        <v>0</v>
      </c>
      <c r="M75" s="24">
        <f t="shared" si="26"/>
        <v>0</v>
      </c>
      <c r="N75" s="24">
        <f t="shared" si="26"/>
        <v>0</v>
      </c>
      <c r="O75" s="24">
        <f t="shared" si="26"/>
        <v>0</v>
      </c>
      <c r="P75" s="24">
        <f t="shared" si="26"/>
        <v>0</v>
      </c>
      <c r="Q75" s="24">
        <f t="shared" si="26"/>
        <v>0</v>
      </c>
      <c r="R75" s="24">
        <f t="shared" si="26"/>
        <v>0</v>
      </c>
      <c r="S75" s="24"/>
      <c r="T75" s="42"/>
      <c r="U75" s="42"/>
      <c r="V75" s="42"/>
      <c r="W75" s="42"/>
      <c r="X75" s="42"/>
    </row>
    <row r="76" spans="1:24" s="29" customFormat="1" x14ac:dyDescent="0.2">
      <c r="A76" s="43">
        <v>9</v>
      </c>
      <c r="B76" s="44"/>
      <c r="C76" s="38" t="s">
        <v>230</v>
      </c>
      <c r="D76" s="45" t="s">
        <v>22</v>
      </c>
      <c r="E76" s="47">
        <f>SUM(F76:S76)</f>
        <v>1</v>
      </c>
      <c r="F76" s="47">
        <f t="shared" ref="F76:O76" si="27">IF($E75=0,0,F75/$E75)</f>
        <v>0.57589205128354892</v>
      </c>
      <c r="G76" s="47">
        <f t="shared" si="27"/>
        <v>0.23482957127365733</v>
      </c>
      <c r="H76" s="47">
        <f t="shared" si="27"/>
        <v>8.8479038201668241E-3</v>
      </c>
      <c r="I76" s="47">
        <f t="shared" si="27"/>
        <v>9.4995109509867406E-2</v>
      </c>
      <c r="J76" s="47">
        <f t="shared" si="27"/>
        <v>8.5435364112759468E-2</v>
      </c>
      <c r="K76" s="47">
        <f t="shared" si="27"/>
        <v>0</v>
      </c>
      <c r="L76" s="47">
        <f t="shared" si="27"/>
        <v>0</v>
      </c>
      <c r="M76" s="47">
        <f t="shared" si="27"/>
        <v>0</v>
      </c>
      <c r="N76" s="47">
        <f t="shared" si="27"/>
        <v>0</v>
      </c>
      <c r="O76" s="47">
        <f t="shared" si="27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 x14ac:dyDescent="0.2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 x14ac:dyDescent="0.2">
      <c r="A78" s="43"/>
      <c r="B78" s="44"/>
      <c r="C78" s="37" t="s">
        <v>136</v>
      </c>
      <c r="D78" s="45" t="s">
        <v>60</v>
      </c>
      <c r="E78" s="42">
        <f>SUM(F78:S78)</f>
        <v>205185394.74605313</v>
      </c>
      <c r="F78" s="40">
        <f>+'Plant Alloc.'!J274+'Plant Alloc.'!J276-'Dep.Res. Alloc.'!J270</f>
        <v>163718193.07094347</v>
      </c>
      <c r="G78" s="40">
        <f>+'Plant Alloc.'!K274+'Plant Alloc.'!K276-'Dep.Res. Alloc.'!K270</f>
        <v>39672770.995178171</v>
      </c>
      <c r="H78" s="40">
        <f>+'Plant Alloc.'!L274+'Plant Alloc.'!L276-'Dep.Res. Alloc.'!L270</f>
        <v>87185.451551945982</v>
      </c>
      <c r="I78" s="40">
        <f>+'Plant Alloc.'!M274+'Plant Alloc.'!M276-'Dep.Res. Alloc.'!M270</f>
        <v>1090222.5596041193</v>
      </c>
      <c r="J78" s="40">
        <f>+'Plant Alloc.'!N274+'Plant Alloc.'!N276-'Dep.Res. Alloc.'!N270</f>
        <v>617022.66877544136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 x14ac:dyDescent="0.2">
      <c r="A79" s="43">
        <v>9.1999999999999993</v>
      </c>
      <c r="B79" s="44"/>
      <c r="C79" s="38" t="s">
        <v>234</v>
      </c>
      <c r="D79" s="45" t="s">
        <v>22</v>
      </c>
      <c r="E79" s="47">
        <f>SUM(F79:S79)</f>
        <v>1.0000000000000002</v>
      </c>
      <c r="F79" s="47">
        <f t="shared" ref="F79:M79" si="28">IF($E78=0,0,F78/$E78)</f>
        <v>0.79790373614831911</v>
      </c>
      <c r="G79" s="47">
        <f t="shared" si="28"/>
        <v>0.19335085250233827</v>
      </c>
      <c r="H79" s="47">
        <f t="shared" si="28"/>
        <v>4.249106114977175E-4</v>
      </c>
      <c r="I79" s="47">
        <f t="shared" si="28"/>
        <v>5.3133536183383265E-3</v>
      </c>
      <c r="J79" s="47">
        <f t="shared" si="28"/>
        <v>3.0071471195067122E-3</v>
      </c>
      <c r="K79" s="47">
        <f t="shared" si="28"/>
        <v>0</v>
      </c>
      <c r="L79" s="47">
        <f t="shared" si="28"/>
        <v>0</v>
      </c>
      <c r="M79" s="47">
        <f t="shared" si="28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 x14ac:dyDescent="0.2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 x14ac:dyDescent="0.2">
      <c r="A81" s="43"/>
      <c r="B81" s="44"/>
      <c r="C81" s="37" t="s">
        <v>136</v>
      </c>
      <c r="D81" s="45" t="s">
        <v>60</v>
      </c>
      <c r="E81" s="42">
        <f>SUM(F81:S81)</f>
        <v>359087104.70592171</v>
      </c>
      <c r="F81" s="37">
        <f>+'Plant Alloc.'!J545+'Plant Alloc.'!J547-'Dep.Res. Alloc.'!J535</f>
        <v>162355659.47112522</v>
      </c>
      <c r="G81" s="37">
        <f>+'Plant Alloc.'!K545+'Plant Alloc.'!K547-'Dep.Res. Alloc.'!K535</f>
        <v>92838160.368578181</v>
      </c>
      <c r="H81" s="37">
        <f>+'Plant Alloc.'!L545+'Plant Alloc.'!L547-'Dep.Res. Alloc.'!L535</f>
        <v>4883060.8228751766</v>
      </c>
      <c r="I81" s="37">
        <f>+'Plant Alloc.'!M545+'Plant Alloc.'!M547-'Dep.Res. Alloc.'!M535</f>
        <v>52011315.395031169</v>
      </c>
      <c r="J81" s="37">
        <f>+'Plant Alloc.'!N545+'Plant Alloc.'!N547-'Dep.Res. Alloc.'!N535</f>
        <v>46998908.648311965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 x14ac:dyDescent="0.2">
      <c r="A82" s="43">
        <v>9.4</v>
      </c>
      <c r="B82" s="44"/>
      <c r="C82" s="38" t="s">
        <v>235</v>
      </c>
      <c r="D82" s="45" t="s">
        <v>22</v>
      </c>
      <c r="E82" s="47">
        <f>SUM(F82:S82)</f>
        <v>1</v>
      </c>
      <c r="F82" s="47">
        <f t="shared" ref="F82:R82" si="29">IF($E81=0,0,F81/$E81)</f>
        <v>0.45213447473723167</v>
      </c>
      <c r="G82" s="47">
        <f t="shared" si="29"/>
        <v>0.25853938822060735</v>
      </c>
      <c r="H82" s="47">
        <f t="shared" si="29"/>
        <v>1.3598541297867582E-2</v>
      </c>
      <c r="I82" s="47">
        <f t="shared" si="29"/>
        <v>0.14484317234846514</v>
      </c>
      <c r="J82" s="47">
        <f t="shared" si="29"/>
        <v>0.13088442339582823</v>
      </c>
      <c r="K82" s="47">
        <f t="shared" si="29"/>
        <v>0</v>
      </c>
      <c r="L82" s="47">
        <f t="shared" si="29"/>
        <v>0</v>
      </c>
      <c r="M82" s="47">
        <f t="shared" si="29"/>
        <v>0</v>
      </c>
      <c r="N82" s="47">
        <f t="shared" si="29"/>
        <v>0</v>
      </c>
      <c r="O82" s="47">
        <f t="shared" si="29"/>
        <v>0</v>
      </c>
      <c r="P82" s="47">
        <f t="shared" si="29"/>
        <v>0</v>
      </c>
      <c r="Q82" s="47">
        <f t="shared" si="29"/>
        <v>0</v>
      </c>
      <c r="R82" s="47">
        <f t="shared" si="29"/>
        <v>0</v>
      </c>
      <c r="S82" s="50"/>
      <c r="T82" s="42"/>
      <c r="U82" s="42"/>
      <c r="V82" s="42"/>
      <c r="W82" s="42"/>
      <c r="X82" s="42"/>
    </row>
    <row r="83" spans="1:24" s="29" customFormat="1" x14ac:dyDescent="0.2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 x14ac:dyDescent="0.2">
      <c r="A84" s="43"/>
      <c r="B84" s="44"/>
      <c r="C84" s="37" t="s">
        <v>136</v>
      </c>
      <c r="D84" s="45" t="s">
        <v>60</v>
      </c>
      <c r="E84" s="42">
        <f>SUM(F84:S84)</f>
        <v>5646298.0809372533</v>
      </c>
      <c r="F84" s="40">
        <f>+'Plant Alloc.'!J816+'Plant Alloc.'!J818-'Dep.Res. Alloc.'!J800</f>
        <v>2137852.8342136797</v>
      </c>
      <c r="G84" s="40">
        <f>+'Plant Alloc.'!K816+'Plant Alloc.'!K818-'Dep.Res. Alloc.'!K800</f>
        <v>1322855.5216957196</v>
      </c>
      <c r="H84" s="40">
        <f>+'Plant Alloc.'!L816+'Plant Alloc.'!L818-'Dep.Res. Alloc.'!L800</f>
        <v>72340.431449213647</v>
      </c>
      <c r="I84" s="40">
        <f>+'Plant Alloc.'!M816+'Plant Alloc.'!M818-'Dep.Res. Alloc.'!M800</f>
        <v>1037960.6287356534</v>
      </c>
      <c r="J84" s="40">
        <f>+'Plant Alloc.'!N816+'Plant Alloc.'!N818-'Dep.Res. Alloc.'!N800</f>
        <v>1075288.6648429879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 x14ac:dyDescent="0.2">
      <c r="A85" s="43">
        <v>9.6</v>
      </c>
      <c r="B85" s="44"/>
      <c r="C85" s="38" t="s">
        <v>236</v>
      </c>
      <c r="D85" s="45" t="s">
        <v>22</v>
      </c>
      <c r="E85" s="47">
        <f>SUM(F85:S85)</f>
        <v>1.0000000000000002</v>
      </c>
      <c r="F85" s="47">
        <f t="shared" ref="F85:R85" si="30">IF($E84=0,0,F84/$E84)</f>
        <v>0.3786291130167907</v>
      </c>
      <c r="G85" s="47">
        <f t="shared" si="30"/>
        <v>0.23428722726521961</v>
      </c>
      <c r="H85" s="47">
        <f t="shared" si="30"/>
        <v>1.2812010703693763E-2</v>
      </c>
      <c r="I85" s="47">
        <f t="shared" si="30"/>
        <v>0.18383029267263867</v>
      </c>
      <c r="J85" s="47">
        <f t="shared" si="30"/>
        <v>0.19044135634165743</v>
      </c>
      <c r="K85" s="47">
        <f t="shared" si="30"/>
        <v>0</v>
      </c>
      <c r="L85" s="47">
        <f t="shared" si="30"/>
        <v>0</v>
      </c>
      <c r="M85" s="47">
        <f t="shared" si="30"/>
        <v>0</v>
      </c>
      <c r="N85" s="47">
        <f t="shared" si="30"/>
        <v>0</v>
      </c>
      <c r="O85" s="47">
        <f t="shared" si="30"/>
        <v>0</v>
      </c>
      <c r="P85" s="47">
        <f t="shared" si="30"/>
        <v>0</v>
      </c>
      <c r="Q85" s="47">
        <f t="shared" si="30"/>
        <v>0</v>
      </c>
      <c r="R85" s="47">
        <f t="shared" si="30"/>
        <v>0</v>
      </c>
      <c r="S85" s="50"/>
      <c r="T85" s="42"/>
      <c r="U85" s="42"/>
      <c r="V85" s="42"/>
      <c r="W85" s="42"/>
      <c r="X85" s="42"/>
    </row>
    <row r="86" spans="1:24" s="29" customFormat="1" x14ac:dyDescent="0.2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 x14ac:dyDescent="0.2">
      <c r="A87" s="43"/>
      <c r="B87" s="44"/>
      <c r="C87" s="37" t="s">
        <v>136</v>
      </c>
      <c r="D87" s="45" t="s">
        <v>60</v>
      </c>
      <c r="E87" s="42">
        <f>SUM(F87:S87)</f>
        <v>6001704.4759424962</v>
      </c>
      <c r="F87" s="24">
        <f>+F90+F93+F96</f>
        <v>2817269.5618635803</v>
      </c>
      <c r="G87" s="24">
        <f t="shared" ref="G87:R87" si="31">+G90+G93+G96</f>
        <v>1698297.6036234663</v>
      </c>
      <c r="H87" s="24">
        <f t="shared" si="31"/>
        <v>69615.056744709495</v>
      </c>
      <c r="I87" s="24">
        <f t="shared" si="31"/>
        <v>745837.01272696035</v>
      </c>
      <c r="J87" s="24">
        <f t="shared" si="31"/>
        <v>670685.24098377989</v>
      </c>
      <c r="K87" s="24">
        <f t="shared" si="31"/>
        <v>0</v>
      </c>
      <c r="L87" s="24">
        <f t="shared" si="31"/>
        <v>0</v>
      </c>
      <c r="M87" s="24">
        <f t="shared" si="31"/>
        <v>0</v>
      </c>
      <c r="N87" s="24">
        <f t="shared" si="31"/>
        <v>0</v>
      </c>
      <c r="O87" s="24">
        <f t="shared" si="31"/>
        <v>0</v>
      </c>
      <c r="P87" s="24">
        <f t="shared" si="31"/>
        <v>0</v>
      </c>
      <c r="Q87" s="24">
        <f t="shared" si="31"/>
        <v>0</v>
      </c>
      <c r="R87" s="24">
        <f t="shared" si="31"/>
        <v>0</v>
      </c>
      <c r="S87" s="24"/>
      <c r="T87" s="42"/>
      <c r="U87" s="42"/>
      <c r="V87" s="42"/>
      <c r="W87" s="42"/>
      <c r="X87" s="42"/>
    </row>
    <row r="88" spans="1:24" s="29" customFormat="1" x14ac:dyDescent="0.2">
      <c r="A88" s="43">
        <v>10</v>
      </c>
      <c r="B88" s="44"/>
      <c r="C88" s="38" t="s">
        <v>237</v>
      </c>
      <c r="D88" s="45" t="s">
        <v>22</v>
      </c>
      <c r="E88" s="47">
        <f>SUM(F88:S88)</f>
        <v>1</v>
      </c>
      <c r="F88" s="47">
        <f t="shared" ref="F88:R88" si="32">IF($E87=0,0,F87/$E87)</f>
        <v>0.46941157685395057</v>
      </c>
      <c r="G88" s="47">
        <f t="shared" si="32"/>
        <v>0.28296921490070015</v>
      </c>
      <c r="H88" s="47">
        <f t="shared" si="32"/>
        <v>1.1599214360480033E-2</v>
      </c>
      <c r="I88" s="47">
        <f t="shared" si="32"/>
        <v>0.1242708660042505</v>
      </c>
      <c r="J88" s="47">
        <f t="shared" si="32"/>
        <v>0.11174912788061873</v>
      </c>
      <c r="K88" s="47">
        <f t="shared" si="32"/>
        <v>0</v>
      </c>
      <c r="L88" s="47">
        <f t="shared" si="32"/>
        <v>0</v>
      </c>
      <c r="M88" s="47">
        <f t="shared" si="32"/>
        <v>0</v>
      </c>
      <c r="N88" s="47">
        <f t="shared" si="32"/>
        <v>0</v>
      </c>
      <c r="O88" s="47">
        <f t="shared" si="32"/>
        <v>0</v>
      </c>
      <c r="P88" s="47">
        <f t="shared" si="32"/>
        <v>0</v>
      </c>
      <c r="Q88" s="47">
        <f t="shared" si="32"/>
        <v>0</v>
      </c>
      <c r="R88" s="47">
        <f t="shared" si="32"/>
        <v>0</v>
      </c>
      <c r="S88" s="47"/>
      <c r="T88" s="42"/>
      <c r="U88" s="42"/>
      <c r="V88" s="42"/>
      <c r="W88" s="42"/>
      <c r="X88" s="42"/>
    </row>
    <row r="89" spans="1:24" s="29" customFormat="1" x14ac:dyDescent="0.2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 x14ac:dyDescent="0.2">
      <c r="A90" s="43"/>
      <c r="B90" s="44"/>
      <c r="C90" s="37" t="s">
        <v>136</v>
      </c>
      <c r="D90" s="45" t="s">
        <v>60</v>
      </c>
      <c r="E90" s="42">
        <f>SUM(F90:S90)</f>
        <v>952050.73734182143</v>
      </c>
      <c r="F90" s="40">
        <f>+SUM('O and M Alloc.'!J104:J112)+SUM('O and M Alloc.'!J117:J124)</f>
        <v>537225.86181122321</v>
      </c>
      <c r="G90" s="40">
        <f>+SUM('O and M Alloc.'!K104:K112)+SUM('O and M Alloc.'!K117:K124)</f>
        <v>393862.79235788202</v>
      </c>
      <c r="H90" s="40">
        <f>+SUM('O and M Alloc.'!L104:L112)+SUM('O and M Alloc.'!L117:L124)</f>
        <v>1018.4782880286458</v>
      </c>
      <c r="I90" s="40">
        <f>+SUM('O and M Alloc.'!M104:M112)+SUM('O and M Alloc.'!M117:M124)</f>
        <v>12735.702876003834</v>
      </c>
      <c r="J90" s="40">
        <f>+SUM('O and M Alloc.'!N104:N112)+SUM('O and M Alloc.'!N117:N124)</f>
        <v>7207.9020086838236</v>
      </c>
      <c r="K90" s="40">
        <f>+SUM('O and M Alloc.'!O104:O112)+SUM('O and M Alloc.'!O117:O124)</f>
        <v>0</v>
      </c>
      <c r="L90" s="40">
        <f>+SUM('O and M Alloc.'!P104:P112)+SUM('O and M Alloc.'!P117:P124)</f>
        <v>0</v>
      </c>
      <c r="M90" s="40">
        <f>+SUM('O and M Alloc.'!Q104:Q112)+SUM('O and M Alloc.'!Q117:Q124)</f>
        <v>0</v>
      </c>
      <c r="N90" s="40">
        <f>+SUM('O and M Alloc.'!R104:R112)+SUM('O and M Alloc.'!R117:R124)</f>
        <v>0</v>
      </c>
      <c r="O90" s="40">
        <f>+SUM('O and M Alloc.'!S104:S112)+SUM('O and M Alloc.'!S117:S124)</f>
        <v>0</v>
      </c>
      <c r="P90" s="40">
        <f>+SUM('O and M Alloc.'!T104:T112)+SUM('O and M Alloc.'!T117:T124)</f>
        <v>0</v>
      </c>
      <c r="Q90" s="40">
        <f>+SUM('O and M Alloc.'!U104:U112)+SUM('O and M Alloc.'!U117:U124)</f>
        <v>0</v>
      </c>
      <c r="R90" s="40">
        <f>+SUM('O and M Alloc.'!V104:V112)+SUM('O and M Alloc.'!V117:V124)</f>
        <v>0</v>
      </c>
      <c r="S90" s="37"/>
      <c r="T90" s="42"/>
      <c r="U90" s="42"/>
      <c r="V90" s="42"/>
      <c r="W90" s="42"/>
      <c r="X90" s="42"/>
    </row>
    <row r="91" spans="1:24" s="29" customFormat="1" x14ac:dyDescent="0.2">
      <c r="A91" s="43">
        <v>10.199999999999999</v>
      </c>
      <c r="B91" s="44"/>
      <c r="C91" s="38" t="s">
        <v>238</v>
      </c>
      <c r="D91" s="45" t="s">
        <v>22</v>
      </c>
      <c r="E91" s="47">
        <f>SUM(F91:S91)</f>
        <v>1</v>
      </c>
      <c r="F91" s="47">
        <f t="shared" ref="F91:R91" si="33">IF($E90=0,0,F90/$E90)</f>
        <v>0.56428280630419725</v>
      </c>
      <c r="G91" s="47">
        <f t="shared" si="33"/>
        <v>0.41369937221788078</v>
      </c>
      <c r="H91" s="47">
        <f t="shared" si="33"/>
        <v>1.0697731203615196E-3</v>
      </c>
      <c r="I91" s="47">
        <f t="shared" si="33"/>
        <v>1.3377126214473217E-2</v>
      </c>
      <c r="J91" s="47">
        <f t="shared" si="33"/>
        <v>7.5709221430873387E-3</v>
      </c>
      <c r="K91" s="47">
        <f t="shared" si="33"/>
        <v>0</v>
      </c>
      <c r="L91" s="47">
        <f t="shared" si="33"/>
        <v>0</v>
      </c>
      <c r="M91" s="47">
        <f t="shared" si="33"/>
        <v>0</v>
      </c>
      <c r="N91" s="47">
        <f t="shared" si="33"/>
        <v>0</v>
      </c>
      <c r="O91" s="47">
        <f t="shared" si="33"/>
        <v>0</v>
      </c>
      <c r="P91" s="47">
        <f t="shared" si="33"/>
        <v>0</v>
      </c>
      <c r="Q91" s="47">
        <f t="shared" si="33"/>
        <v>0</v>
      </c>
      <c r="R91" s="47">
        <f t="shared" si="33"/>
        <v>0</v>
      </c>
      <c r="S91" s="47"/>
      <c r="T91" s="42"/>
      <c r="U91" s="42"/>
      <c r="V91" s="42"/>
      <c r="W91" s="42"/>
      <c r="X91" s="42"/>
    </row>
    <row r="92" spans="1:24" s="29" customFormat="1" x14ac:dyDescent="0.2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 x14ac:dyDescent="0.2">
      <c r="A93" s="43"/>
      <c r="B93" s="44"/>
      <c r="C93" s="37" t="s">
        <v>136</v>
      </c>
      <c r="D93" s="45" t="s">
        <v>60</v>
      </c>
      <c r="E93" s="42">
        <f>SUM(F93:S93)</f>
        <v>5029035.3393517416</v>
      </c>
      <c r="F93" s="37">
        <f>SUM('O and M Alloc.'!J268:J276)+SUM('O and M Alloc.'!J281:J287)</f>
        <v>2273800.2515927749</v>
      </c>
      <c r="G93" s="37">
        <f>SUM('O and M Alloc.'!K268:K276)+SUM('O and M Alloc.'!K281:K287)</f>
        <v>1300203.7199758145</v>
      </c>
      <c r="H93" s="37">
        <f>SUM('O and M Alloc.'!L268:L276)+SUM('O and M Alloc.'!L281:L287)</f>
        <v>68387.544750610148</v>
      </c>
      <c r="I93" s="37">
        <f>SUM('O and M Alloc.'!M268:M276)+SUM('O and M Alloc.'!M281:M287)</f>
        <v>728421.43240424641</v>
      </c>
      <c r="J93" s="37">
        <f>SUM('O and M Alloc.'!N268:N276)+SUM('O and M Alloc.'!N281:N287)</f>
        <v>658222.3906282963</v>
      </c>
      <c r="K93" s="37">
        <f>SUM('O and M Alloc.'!O268:O276)+SUM('O and M Alloc.'!O281:O287)</f>
        <v>0</v>
      </c>
      <c r="L93" s="37">
        <f>SUM('O and M Alloc.'!P268:P276)+SUM('O and M Alloc.'!P281:P287)</f>
        <v>0</v>
      </c>
      <c r="M93" s="37">
        <f>SUM('O and M Alloc.'!Q268:Q276)+SUM('O and M Alloc.'!Q281:Q287)</f>
        <v>0</v>
      </c>
      <c r="N93" s="37">
        <f>SUM('O and M Alloc.'!R268:R276)+SUM('O and M Alloc.'!R281:R287)</f>
        <v>0</v>
      </c>
      <c r="O93" s="37">
        <f>SUM('O and M Alloc.'!S268:S276)+SUM('O and M Alloc.'!S281:S287)</f>
        <v>0</v>
      </c>
      <c r="P93" s="37">
        <f>SUM('O and M Alloc.'!T268:T276)+SUM('O and M Alloc.'!T281:T287)</f>
        <v>0</v>
      </c>
      <c r="Q93" s="37">
        <f>SUM('O and M Alloc.'!U268:U276)+SUM('O and M Alloc.'!U281:U287)</f>
        <v>0</v>
      </c>
      <c r="R93" s="37">
        <f>SUM('O and M Alloc.'!V268:V276)+SUM('O and M Alloc.'!V281:V287)</f>
        <v>0</v>
      </c>
      <c r="S93" s="37"/>
      <c r="T93" s="42"/>
      <c r="U93" s="42"/>
      <c r="V93" s="42"/>
      <c r="W93" s="42"/>
      <c r="X93" s="42"/>
    </row>
    <row r="94" spans="1:24" s="29" customFormat="1" x14ac:dyDescent="0.2">
      <c r="A94" s="43">
        <v>10.4</v>
      </c>
      <c r="B94" s="44"/>
      <c r="C94" s="38" t="s">
        <v>239</v>
      </c>
      <c r="D94" s="45" t="s">
        <v>22</v>
      </c>
      <c r="E94" s="47">
        <f>SUM(F94:S94)</f>
        <v>1</v>
      </c>
      <c r="F94" s="47">
        <f t="shared" ref="F94:R94" si="34">IF($E93=0,0,F93/$E93)</f>
        <v>0.45213447473723156</v>
      </c>
      <c r="G94" s="47">
        <f t="shared" si="34"/>
        <v>0.25853938822060751</v>
      </c>
      <c r="H94" s="47">
        <f t="shared" si="34"/>
        <v>1.3598541297867578E-2</v>
      </c>
      <c r="I94" s="47">
        <f t="shared" si="34"/>
        <v>0.14484317234846519</v>
      </c>
      <c r="J94" s="47">
        <f t="shared" si="34"/>
        <v>0.13088442339582829</v>
      </c>
      <c r="K94" s="47">
        <f t="shared" si="34"/>
        <v>0</v>
      </c>
      <c r="L94" s="47">
        <f t="shared" si="34"/>
        <v>0</v>
      </c>
      <c r="M94" s="47">
        <f t="shared" si="34"/>
        <v>0</v>
      </c>
      <c r="N94" s="47">
        <f t="shared" si="34"/>
        <v>0</v>
      </c>
      <c r="O94" s="47">
        <f t="shared" si="34"/>
        <v>0</v>
      </c>
      <c r="P94" s="47">
        <f t="shared" si="34"/>
        <v>0</v>
      </c>
      <c r="Q94" s="47">
        <f t="shared" si="34"/>
        <v>0</v>
      </c>
      <c r="R94" s="47">
        <f t="shared" si="34"/>
        <v>0</v>
      </c>
      <c r="S94" s="50"/>
      <c r="T94" s="42"/>
      <c r="U94" s="42"/>
      <c r="V94" s="42"/>
      <c r="W94" s="42"/>
      <c r="X94" s="42"/>
    </row>
    <row r="95" spans="1:24" s="29" customFormat="1" x14ac:dyDescent="0.2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 x14ac:dyDescent="0.2">
      <c r="A96" s="43"/>
      <c r="B96" s="44"/>
      <c r="C96" s="37" t="s">
        <v>136</v>
      </c>
      <c r="D96" s="45" t="s">
        <v>60</v>
      </c>
      <c r="E96" s="42">
        <f>SUM(F96:S96)</f>
        <v>20618.399248932488</v>
      </c>
      <c r="F96" s="40">
        <f>+SUM('O and M Alloc.'!J432:J439)+SUM('O and M Alloc.'!J445:J451)</f>
        <v>6243.4484595818103</v>
      </c>
      <c r="G96" s="40">
        <f>+SUM('O and M Alloc.'!K432:K439)+SUM('O and M Alloc.'!K445:K451)</f>
        <v>4231.0912897699645</v>
      </c>
      <c r="H96" s="40">
        <f>+SUM('O and M Alloc.'!L432:L439)+SUM('O and M Alloc.'!L445:L451)</f>
        <v>209.03370607070241</v>
      </c>
      <c r="I96" s="40">
        <f>+SUM('O and M Alloc.'!M432:M439)+SUM('O and M Alloc.'!M445:M451)</f>
        <v>4679.8774467101848</v>
      </c>
      <c r="J96" s="40">
        <f>+SUM('O and M Alloc.'!N432:N439)+SUM('O and M Alloc.'!N445:N451)</f>
        <v>5254.9483467998252</v>
      </c>
      <c r="K96" s="40">
        <f>+SUM('O and M Alloc.'!O432:O439)+SUM('O and M Alloc.'!O445:O451)</f>
        <v>0</v>
      </c>
      <c r="L96" s="40">
        <f>+SUM('O and M Alloc.'!P432:P439)+SUM('O and M Alloc.'!P445:P451)</f>
        <v>0</v>
      </c>
      <c r="M96" s="40">
        <f>+SUM('O and M Alloc.'!Q432:Q439)+SUM('O and M Alloc.'!Q445:Q451)</f>
        <v>0</v>
      </c>
      <c r="N96" s="40">
        <f>+SUM('O and M Alloc.'!R432:R439)+SUM('O and M Alloc.'!R445:R451)</f>
        <v>0</v>
      </c>
      <c r="O96" s="40">
        <f>+SUM('O and M Alloc.'!S432:S439)+SUM('O and M Alloc.'!S445:S451)</f>
        <v>0</v>
      </c>
      <c r="P96" s="40">
        <f>+SUM('O and M Alloc.'!T432:T439)+SUM('O and M Alloc.'!T445:T451)</f>
        <v>0</v>
      </c>
      <c r="Q96" s="40">
        <f>+SUM('O and M Alloc.'!U432:U439)+SUM('O and M Alloc.'!U445:U451)</f>
        <v>0</v>
      </c>
      <c r="R96" s="40">
        <f>+SUM('O and M Alloc.'!V432:V439)+SUM('O and M Alloc.'!V445:V451)</f>
        <v>0</v>
      </c>
      <c r="S96" s="37"/>
      <c r="T96" s="42"/>
      <c r="U96" s="42"/>
      <c r="V96" s="42"/>
      <c r="W96" s="42"/>
      <c r="X96" s="42"/>
    </row>
    <row r="97" spans="1:24" s="29" customFormat="1" x14ac:dyDescent="0.2">
      <c r="A97" s="43">
        <v>10.6</v>
      </c>
      <c r="B97" s="44"/>
      <c r="C97" s="38" t="s">
        <v>240</v>
      </c>
      <c r="D97" s="45" t="s">
        <v>22</v>
      </c>
      <c r="E97" s="47">
        <f>SUM(F97:S97)</f>
        <v>1</v>
      </c>
      <c r="F97" s="47">
        <f t="shared" ref="F97:R97" si="35">IF($E96=0,0,F96/$E96)</f>
        <v>0.30280956267276971</v>
      </c>
      <c r="G97" s="47">
        <f t="shared" si="35"/>
        <v>0.20520949462112234</v>
      </c>
      <c r="H97" s="47">
        <f t="shared" si="35"/>
        <v>1.0138212164143881E-2</v>
      </c>
      <c r="I97" s="47">
        <f t="shared" si="35"/>
        <v>0.22697578944943964</v>
      </c>
      <c r="J97" s="47">
        <f t="shared" si="35"/>
        <v>0.25486694109252439</v>
      </c>
      <c r="K97" s="47">
        <f t="shared" si="35"/>
        <v>0</v>
      </c>
      <c r="L97" s="47">
        <f t="shared" si="35"/>
        <v>0</v>
      </c>
      <c r="M97" s="47">
        <f t="shared" si="35"/>
        <v>0</v>
      </c>
      <c r="N97" s="47">
        <f t="shared" si="35"/>
        <v>0</v>
      </c>
      <c r="O97" s="47">
        <f t="shared" si="35"/>
        <v>0</v>
      </c>
      <c r="P97" s="47">
        <f t="shared" si="35"/>
        <v>0</v>
      </c>
      <c r="Q97" s="47">
        <f t="shared" si="35"/>
        <v>0</v>
      </c>
      <c r="R97" s="47">
        <f t="shared" si="35"/>
        <v>0</v>
      </c>
      <c r="S97" s="50"/>
      <c r="T97" s="42"/>
      <c r="U97" s="42"/>
      <c r="V97" s="42"/>
      <c r="W97" s="42"/>
      <c r="X97" s="42"/>
    </row>
    <row r="98" spans="1:24" s="29" customFormat="1" x14ac:dyDescent="0.2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 x14ac:dyDescent="0.2">
      <c r="A99" s="43"/>
      <c r="B99" s="44"/>
      <c r="C99" s="37" t="s">
        <v>136</v>
      </c>
      <c r="D99" s="45" t="s">
        <v>60</v>
      </c>
      <c r="E99" s="42">
        <f>SUM(F99:S99)</f>
        <v>383700807.32424885</v>
      </c>
      <c r="F99" s="24">
        <f>+F102+F105+F108</f>
        <v>225965976.58195445</v>
      </c>
      <c r="G99" s="24">
        <f t="shared" ref="G99:R99" si="36">+G102+G105+G108</f>
        <v>81220408.757347226</v>
      </c>
      <c r="H99" s="24">
        <f t="shared" si="36"/>
        <v>3596449.2543946407</v>
      </c>
      <c r="I99" s="24">
        <f t="shared" si="36"/>
        <v>38319346.342627473</v>
      </c>
      <c r="J99" s="24">
        <f t="shared" si="36"/>
        <v>34598626.387925014</v>
      </c>
      <c r="K99" s="24">
        <f t="shared" si="36"/>
        <v>0</v>
      </c>
      <c r="L99" s="24">
        <f t="shared" si="36"/>
        <v>0</v>
      </c>
      <c r="M99" s="24">
        <f t="shared" si="36"/>
        <v>0</v>
      </c>
      <c r="N99" s="24">
        <f t="shared" si="36"/>
        <v>0</v>
      </c>
      <c r="O99" s="24">
        <f t="shared" si="36"/>
        <v>0</v>
      </c>
      <c r="P99" s="24">
        <f t="shared" si="36"/>
        <v>0</v>
      </c>
      <c r="Q99" s="24">
        <f t="shared" si="36"/>
        <v>0</v>
      </c>
      <c r="R99" s="24">
        <f t="shared" si="36"/>
        <v>0</v>
      </c>
      <c r="S99" s="24"/>
      <c r="T99" s="42"/>
      <c r="U99" s="42"/>
      <c r="V99" s="42"/>
      <c r="W99" s="42"/>
      <c r="X99" s="42"/>
    </row>
    <row r="100" spans="1:24" s="29" customFormat="1" x14ac:dyDescent="0.2">
      <c r="A100" s="43">
        <v>11</v>
      </c>
      <c r="B100" s="44"/>
      <c r="C100" s="38" t="s">
        <v>241</v>
      </c>
      <c r="D100" s="45" t="s">
        <v>22</v>
      </c>
      <c r="E100" s="47">
        <f>SUM(F100:S100)</f>
        <v>0.99999999999999989</v>
      </c>
      <c r="F100" s="47">
        <f t="shared" ref="F100:R100" si="37">IF($E99=0,0,F99/$E99)</f>
        <v>0.58891191331531512</v>
      </c>
      <c r="G100" s="47">
        <f t="shared" si="37"/>
        <v>0.2116764083029708</v>
      </c>
      <c r="H100" s="47">
        <f t="shared" si="37"/>
        <v>9.3730562608783825E-3</v>
      </c>
      <c r="I100" s="47">
        <f t="shared" si="37"/>
        <v>9.9867776171358072E-2</v>
      </c>
      <c r="J100" s="47">
        <f t="shared" si="37"/>
        <v>9.0170845949477565E-2</v>
      </c>
      <c r="K100" s="47">
        <f t="shared" si="37"/>
        <v>0</v>
      </c>
      <c r="L100" s="47">
        <f t="shared" si="37"/>
        <v>0</v>
      </c>
      <c r="M100" s="47">
        <f t="shared" si="37"/>
        <v>0</v>
      </c>
      <c r="N100" s="47">
        <f t="shared" si="37"/>
        <v>0</v>
      </c>
      <c r="O100" s="47">
        <f t="shared" si="37"/>
        <v>0</v>
      </c>
      <c r="P100" s="47">
        <f t="shared" si="37"/>
        <v>0</v>
      </c>
      <c r="Q100" s="47">
        <f t="shared" si="37"/>
        <v>0</v>
      </c>
      <c r="R100" s="47">
        <f t="shared" si="37"/>
        <v>0</v>
      </c>
      <c r="S100" s="47"/>
      <c r="T100" s="42"/>
      <c r="U100" s="42"/>
      <c r="V100" s="42"/>
      <c r="W100" s="42"/>
      <c r="X100" s="42"/>
    </row>
    <row r="101" spans="1:24" s="29" customFormat="1" x14ac:dyDescent="0.2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 x14ac:dyDescent="0.2">
      <c r="A102" s="43"/>
      <c r="B102" s="44"/>
      <c r="C102" s="37" t="s">
        <v>136</v>
      </c>
      <c r="D102" s="45" t="s">
        <v>60</v>
      </c>
      <c r="E102" s="42">
        <f>SUM(F102:S102)</f>
        <v>119712298.60633686</v>
      </c>
      <c r="F102" s="40">
        <f>+SUM('Plant Alloc.'!J77:J79)+'Plant Alloc.'!J83-SUM('Dep.Res. Alloc.'!J77:J79)-'Dep.Res. Alloc.'!J83</f>
        <v>106607670.85611627</v>
      </c>
      <c r="G102" s="40">
        <f>+SUM('Plant Alloc.'!K77:K79)+'Plant Alloc.'!K83-SUM('Dep.Res. Alloc.'!K77:K79)-'Dep.Res. Alloc.'!K83</f>
        <v>12968981.216147784</v>
      </c>
      <c r="H102" s="40">
        <f>+SUM('Plant Alloc.'!L77:L79)+'Plant Alloc.'!L83-SUM('Dep.Res. Alloc.'!L77:L79)-'Dep.Res. Alloc.'!L83</f>
        <v>6590.6164316397853</v>
      </c>
      <c r="I102" s="40">
        <f>+SUM('Plant Alloc.'!M77:M79)+'Plant Alloc.'!M83-SUM('Dep.Res. Alloc.'!M77:M79)-'Dep.Res. Alloc.'!M83</f>
        <v>82413.276384652898</v>
      </c>
      <c r="J102" s="40">
        <f>+SUM('Plant Alloc.'!N77:N79)+'Plant Alloc.'!N83-SUM('Dep.Res. Alloc.'!N77:N79)-'Dep.Res. Alloc.'!N83</f>
        <v>46642.641256526113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 x14ac:dyDescent="0.2">
      <c r="A103" s="43">
        <v>11.2</v>
      </c>
      <c r="B103" s="44"/>
      <c r="C103" s="38" t="s">
        <v>242</v>
      </c>
      <c r="D103" s="45" t="s">
        <v>22</v>
      </c>
      <c r="E103" s="47">
        <f>SUM(F103:S103)</f>
        <v>1</v>
      </c>
      <c r="F103" s="47">
        <f t="shared" ref="F103:R103" si="38">IF($E102=0,0,F102/$E102)</f>
        <v>0.89053231871092886</v>
      </c>
      <c r="G103" s="47">
        <f t="shared" si="38"/>
        <v>0.1083345768741365</v>
      </c>
      <c r="H103" s="47">
        <f t="shared" si="38"/>
        <v>5.5053795711603828E-5</v>
      </c>
      <c r="I103" s="47">
        <f t="shared" si="38"/>
        <v>6.8842781689174265E-4</v>
      </c>
      <c r="J103" s="47">
        <f t="shared" si="38"/>
        <v>3.8962280233133142E-4</v>
      </c>
      <c r="K103" s="47">
        <f t="shared" si="38"/>
        <v>0</v>
      </c>
      <c r="L103" s="47">
        <f t="shared" si="38"/>
        <v>0</v>
      </c>
      <c r="M103" s="47">
        <f t="shared" si="38"/>
        <v>0</v>
      </c>
      <c r="N103" s="47">
        <f t="shared" si="38"/>
        <v>0</v>
      </c>
      <c r="O103" s="47">
        <f t="shared" si="38"/>
        <v>0</v>
      </c>
      <c r="P103" s="47">
        <f t="shared" si="38"/>
        <v>0</v>
      </c>
      <c r="Q103" s="47">
        <f t="shared" si="38"/>
        <v>0</v>
      </c>
      <c r="R103" s="47">
        <f t="shared" si="38"/>
        <v>0</v>
      </c>
      <c r="S103" s="47"/>
      <c r="T103" s="42"/>
      <c r="U103" s="42"/>
      <c r="V103" s="42"/>
      <c r="W103" s="42"/>
      <c r="X103" s="42"/>
    </row>
    <row r="104" spans="1:24" s="29" customFormat="1" x14ac:dyDescent="0.2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 x14ac:dyDescent="0.2">
      <c r="A105" s="43"/>
      <c r="B105" s="44"/>
      <c r="C105" s="37" t="s">
        <v>136</v>
      </c>
      <c r="D105" s="45" t="s">
        <v>60</v>
      </c>
      <c r="E105" s="42">
        <f>SUM(F105:S105)</f>
        <v>263988508.71791193</v>
      </c>
      <c r="F105" s="37">
        <f>SUM('Plant Alloc.'!J348:J350)+'Plant Alloc.'!J354-SUM('Dep.Res. Alloc.'!J342:J344)-'Dep.Res. Alloc.'!J348</f>
        <v>119358305.72583818</v>
      </c>
      <c r="G105" s="37">
        <f>SUM('Plant Alloc.'!K348:K350)+'Plant Alloc.'!K354-SUM('Dep.Res. Alloc.'!K342:K344)-'Dep.Res. Alloc.'!K348</f>
        <v>68251427.541199446</v>
      </c>
      <c r="H105" s="37">
        <f>SUM('Plant Alloc.'!L348:L350)+'Plant Alloc.'!L354-SUM('Dep.Res. Alloc.'!L342:L344)-'Dep.Res. Alloc.'!L348</f>
        <v>3589858.6379630007</v>
      </c>
      <c r="I105" s="37">
        <f>SUM('Plant Alloc.'!M348:M350)+'Plant Alloc.'!M354-SUM('Dep.Res. Alloc.'!M342:M344)-'Dep.Res. Alloc.'!M348</f>
        <v>38236933.066242822</v>
      </c>
      <c r="J105" s="37">
        <f>SUM('Plant Alloc.'!N348:N350)+'Plant Alloc.'!N354-SUM('Dep.Res. Alloc.'!N342:N344)-'Dep.Res. Alloc.'!N348</f>
        <v>34551983.746668488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 x14ac:dyDescent="0.2">
      <c r="A106" s="43">
        <v>11.4</v>
      </c>
      <c r="B106" s="44"/>
      <c r="C106" s="38" t="s">
        <v>243</v>
      </c>
      <c r="D106" s="45" t="s">
        <v>22</v>
      </c>
      <c r="E106" s="47">
        <f>SUM(F106:S106)</f>
        <v>1</v>
      </c>
      <c r="F106" s="47">
        <f t="shared" ref="F106:R106" si="39">IF($E105=0,0,F105/$E105)</f>
        <v>0.45213447473723156</v>
      </c>
      <c r="G106" s="47">
        <f t="shared" si="39"/>
        <v>0.25853938822060746</v>
      </c>
      <c r="H106" s="47">
        <f t="shared" si="39"/>
        <v>1.3598541297867578E-2</v>
      </c>
      <c r="I106" s="47">
        <f t="shared" si="39"/>
        <v>0.14484317234846519</v>
      </c>
      <c r="J106" s="47">
        <f t="shared" si="39"/>
        <v>0.13088442339582826</v>
      </c>
      <c r="K106" s="47">
        <f t="shared" si="39"/>
        <v>0</v>
      </c>
      <c r="L106" s="47">
        <f t="shared" si="39"/>
        <v>0</v>
      </c>
      <c r="M106" s="47">
        <f t="shared" si="39"/>
        <v>0</v>
      </c>
      <c r="N106" s="47">
        <f t="shared" si="39"/>
        <v>0</v>
      </c>
      <c r="O106" s="47">
        <f t="shared" si="39"/>
        <v>0</v>
      </c>
      <c r="P106" s="47">
        <f t="shared" si="39"/>
        <v>0</v>
      </c>
      <c r="Q106" s="47">
        <f t="shared" si="39"/>
        <v>0</v>
      </c>
      <c r="R106" s="47">
        <f t="shared" si="39"/>
        <v>0</v>
      </c>
      <c r="S106" s="50"/>
      <c r="T106" s="42"/>
      <c r="U106" s="42"/>
      <c r="V106" s="42"/>
      <c r="W106" s="42"/>
      <c r="X106" s="42"/>
    </row>
    <row r="107" spans="1:24" s="29" customFormat="1" x14ac:dyDescent="0.2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 x14ac:dyDescent="0.2">
      <c r="A108" s="43"/>
      <c r="B108" s="44"/>
      <c r="C108" s="37" t="s">
        <v>136</v>
      </c>
      <c r="D108" s="45" t="s">
        <v>60</v>
      </c>
      <c r="E108" s="42">
        <f>SUM(F108:S108)</f>
        <v>0</v>
      </c>
      <c r="F108" s="40">
        <f>SUM('Plant Alloc.'!J619:J621)+'Plant Alloc.'!J625-SUM('Dep.Res. Alloc.'!J607:J609)-'Dep.Res. Alloc.'!I613</f>
        <v>0</v>
      </c>
      <c r="G108" s="40">
        <f>SUM('Plant Alloc.'!K619:K621)+'Plant Alloc.'!K625-SUM('Dep.Res. Alloc.'!K607:K609)-'Dep.Res. Alloc.'!J613</f>
        <v>0</v>
      </c>
      <c r="H108" s="40">
        <f>SUM('Plant Alloc.'!L619:L621)+'Plant Alloc.'!L625-SUM('Dep.Res. Alloc.'!L607:L609)-'Dep.Res. Alloc.'!K613</f>
        <v>0</v>
      </c>
      <c r="I108" s="40">
        <f>SUM('Plant Alloc.'!M619:M621)+'Plant Alloc.'!M625-SUM('Dep.Res. Alloc.'!M607:M609)-'Dep.Res. Alloc.'!L613</f>
        <v>0</v>
      </c>
      <c r="J108" s="40">
        <f>SUM('Plant Alloc.'!N619:N621)+'Plant Alloc.'!N625-SUM('Dep.Res. Alloc.'!N607:N609)-'Dep.Res. Alloc.'!M613</f>
        <v>0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 x14ac:dyDescent="0.2">
      <c r="A109" s="43">
        <v>11.6</v>
      </c>
      <c r="B109" s="44"/>
      <c r="C109" s="38" t="s">
        <v>244</v>
      </c>
      <c r="D109" s="45" t="s">
        <v>22</v>
      </c>
      <c r="E109" s="47">
        <f>SUM(F109:S109)</f>
        <v>0</v>
      </c>
      <c r="F109" s="47">
        <f t="shared" ref="F109:R109" si="40">IF($E108=0,0,F108/$E108)</f>
        <v>0</v>
      </c>
      <c r="G109" s="47">
        <f t="shared" si="40"/>
        <v>0</v>
      </c>
      <c r="H109" s="47">
        <f t="shared" si="40"/>
        <v>0</v>
      </c>
      <c r="I109" s="47">
        <f t="shared" si="40"/>
        <v>0</v>
      </c>
      <c r="J109" s="47">
        <f t="shared" si="40"/>
        <v>0</v>
      </c>
      <c r="K109" s="47">
        <f t="shared" si="40"/>
        <v>0</v>
      </c>
      <c r="L109" s="47">
        <f t="shared" si="40"/>
        <v>0</v>
      </c>
      <c r="M109" s="47">
        <f t="shared" si="40"/>
        <v>0</v>
      </c>
      <c r="N109" s="47">
        <f t="shared" si="40"/>
        <v>0</v>
      </c>
      <c r="O109" s="47">
        <f t="shared" si="40"/>
        <v>0</v>
      </c>
      <c r="P109" s="47">
        <f t="shared" si="40"/>
        <v>0</v>
      </c>
      <c r="Q109" s="47">
        <f t="shared" si="40"/>
        <v>0</v>
      </c>
      <c r="R109" s="47">
        <f t="shared" si="40"/>
        <v>0</v>
      </c>
      <c r="S109" s="50"/>
      <c r="T109" s="42"/>
      <c r="U109" s="42"/>
      <c r="V109" s="42"/>
      <c r="W109" s="42"/>
      <c r="X109" s="42"/>
    </row>
    <row r="110" spans="1:24" s="29" customFormat="1" x14ac:dyDescent="0.2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 x14ac:dyDescent="0.2">
      <c r="A111" s="43"/>
      <c r="B111" s="44"/>
      <c r="C111" s="37" t="s">
        <v>136</v>
      </c>
      <c r="D111" s="45" t="s">
        <v>60</v>
      </c>
      <c r="E111" s="42">
        <f>SUM(F111:S111)</f>
        <v>300006847.22573239</v>
      </c>
      <c r="F111" s="24">
        <f>+F114+F117+F120</f>
        <v>135643438.28797939</v>
      </c>
      <c r="G111" s="24">
        <f t="shared" ref="G111:R111" si="41">+G114+G117+G120</f>
        <v>77563586.743734092</v>
      </c>
      <c r="H111" s="24">
        <f t="shared" si="41"/>
        <v>4079655.5016421713</v>
      </c>
      <c r="I111" s="24">
        <f t="shared" si="41"/>
        <v>43453943.478436425</v>
      </c>
      <c r="J111" s="24">
        <f t="shared" si="41"/>
        <v>39266223.213940322</v>
      </c>
      <c r="K111" s="24">
        <f t="shared" si="41"/>
        <v>0</v>
      </c>
      <c r="L111" s="24">
        <f t="shared" si="41"/>
        <v>0</v>
      </c>
      <c r="M111" s="24">
        <f t="shared" si="41"/>
        <v>0</v>
      </c>
      <c r="N111" s="24">
        <f t="shared" si="41"/>
        <v>0</v>
      </c>
      <c r="O111" s="24">
        <f t="shared" si="41"/>
        <v>0</v>
      </c>
      <c r="P111" s="24">
        <f t="shared" si="41"/>
        <v>0</v>
      </c>
      <c r="Q111" s="24">
        <f t="shared" si="41"/>
        <v>0</v>
      </c>
      <c r="R111" s="24">
        <f t="shared" si="41"/>
        <v>0</v>
      </c>
      <c r="S111" s="24"/>
      <c r="T111" s="42"/>
      <c r="U111" s="42"/>
      <c r="V111" s="42"/>
      <c r="W111" s="42"/>
      <c r="X111" s="42"/>
    </row>
    <row r="112" spans="1:24" s="29" customFormat="1" x14ac:dyDescent="0.2">
      <c r="A112" s="43">
        <v>12</v>
      </c>
      <c r="B112" s="44"/>
      <c r="C112" s="38" t="s">
        <v>245</v>
      </c>
      <c r="D112" s="45" t="s">
        <v>22</v>
      </c>
      <c r="E112" s="47">
        <f>SUM(F112:S112)</f>
        <v>1</v>
      </c>
      <c r="F112" s="47">
        <f t="shared" ref="F112:R112" si="42">IF($E111=0,0,F111/$E111)</f>
        <v>0.45213447473723156</v>
      </c>
      <c r="G112" s="47">
        <f t="shared" si="42"/>
        <v>0.25853938822060746</v>
      </c>
      <c r="H112" s="47">
        <f t="shared" si="42"/>
        <v>1.3598541297867578E-2</v>
      </c>
      <c r="I112" s="47">
        <f t="shared" si="42"/>
        <v>0.14484317234846519</v>
      </c>
      <c r="J112" s="47">
        <f t="shared" si="42"/>
        <v>0.13088442339582826</v>
      </c>
      <c r="K112" s="47">
        <f t="shared" si="42"/>
        <v>0</v>
      </c>
      <c r="L112" s="47">
        <f t="shared" si="42"/>
        <v>0</v>
      </c>
      <c r="M112" s="47">
        <f t="shared" si="42"/>
        <v>0</v>
      </c>
      <c r="N112" s="47">
        <f t="shared" si="42"/>
        <v>0</v>
      </c>
      <c r="O112" s="47">
        <f t="shared" si="42"/>
        <v>0</v>
      </c>
      <c r="P112" s="47">
        <f t="shared" si="42"/>
        <v>0</v>
      </c>
      <c r="Q112" s="47">
        <f t="shared" si="42"/>
        <v>0</v>
      </c>
      <c r="R112" s="47">
        <f t="shared" si="42"/>
        <v>0</v>
      </c>
      <c r="S112" s="47"/>
      <c r="T112" s="42"/>
      <c r="U112" s="42"/>
      <c r="V112" s="42"/>
      <c r="W112" s="42"/>
      <c r="X112" s="42"/>
    </row>
    <row r="113" spans="1:24" s="29" customFormat="1" x14ac:dyDescent="0.2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 x14ac:dyDescent="0.2">
      <c r="A114" s="43"/>
      <c r="B114" s="44"/>
      <c r="C114" s="37" t="s">
        <v>136</v>
      </c>
      <c r="D114" s="45" t="s">
        <v>60</v>
      </c>
      <c r="E114" s="42">
        <f>SUM(F114:S114)</f>
        <v>0</v>
      </c>
      <c r="F114" s="40">
        <f>+SUM('Plant Alloc.'!J69:J82)-SUM('Dep.Res. Alloc.'!J69:J82)</f>
        <v>0</v>
      </c>
      <c r="G114" s="40">
        <f>+SUM('Plant Alloc.'!K69:K82)-SUM('Dep.Res. Alloc.'!K69:K82)</f>
        <v>0</v>
      </c>
      <c r="H114" s="40">
        <f>+SUM('Plant Alloc.'!L69:L82)-SUM('Dep.Res. Alloc.'!L69:L82)</f>
        <v>0</v>
      </c>
      <c r="I114" s="40">
        <f>+SUM('Plant Alloc.'!M69:M82)-SUM('Dep.Res. Alloc.'!M69:M82)</f>
        <v>0</v>
      </c>
      <c r="J114" s="40">
        <f>+SUM('Plant Alloc.'!N69:N82)-SUM('Dep.Res. Alloc.'!N69:N82)</f>
        <v>0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 x14ac:dyDescent="0.2">
      <c r="A115" s="43">
        <v>12.2</v>
      </c>
      <c r="B115" s="44"/>
      <c r="C115" s="38" t="s">
        <v>246</v>
      </c>
      <c r="D115" s="45" t="s">
        <v>22</v>
      </c>
      <c r="E115" s="47">
        <f>SUM(F115:S115)</f>
        <v>0</v>
      </c>
      <c r="F115" s="47">
        <f t="shared" ref="F115:R115" si="43">IF($E114=0,0,F114/$E114)</f>
        <v>0</v>
      </c>
      <c r="G115" s="47">
        <f t="shared" si="43"/>
        <v>0</v>
      </c>
      <c r="H115" s="47">
        <f t="shared" si="43"/>
        <v>0</v>
      </c>
      <c r="I115" s="47">
        <f t="shared" si="43"/>
        <v>0</v>
      </c>
      <c r="J115" s="47">
        <f t="shared" si="43"/>
        <v>0</v>
      </c>
      <c r="K115" s="47">
        <f t="shared" si="43"/>
        <v>0</v>
      </c>
      <c r="L115" s="47">
        <f t="shared" si="43"/>
        <v>0</v>
      </c>
      <c r="M115" s="47">
        <f t="shared" si="43"/>
        <v>0</v>
      </c>
      <c r="N115" s="47">
        <f t="shared" si="43"/>
        <v>0</v>
      </c>
      <c r="O115" s="47">
        <f t="shared" si="43"/>
        <v>0</v>
      </c>
      <c r="P115" s="47">
        <f t="shared" si="43"/>
        <v>0</v>
      </c>
      <c r="Q115" s="47">
        <f t="shared" si="43"/>
        <v>0</v>
      </c>
      <c r="R115" s="47">
        <f t="shared" si="43"/>
        <v>0</v>
      </c>
      <c r="S115" s="47"/>
      <c r="T115" s="42"/>
      <c r="U115" s="42"/>
      <c r="V115" s="42"/>
      <c r="W115" s="42"/>
      <c r="X115" s="42"/>
    </row>
    <row r="116" spans="1:24" s="29" customFormat="1" x14ac:dyDescent="0.2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 x14ac:dyDescent="0.2">
      <c r="A117" s="43"/>
      <c r="B117" s="44"/>
      <c r="C117" s="37" t="s">
        <v>136</v>
      </c>
      <c r="D117" s="45" t="s">
        <v>60</v>
      </c>
      <c r="E117" s="42">
        <f>SUM(F117:S117)</f>
        <v>300006847.22573239</v>
      </c>
      <c r="F117" s="37">
        <f>SUM('Plant Alloc.'!J340:J353)-SUM('Dep.Res. Alloc.'!J334:J347)</f>
        <v>135643438.28797939</v>
      </c>
      <c r="G117" s="37">
        <f>SUM('Plant Alloc.'!K340:K353)-SUM('Dep.Res. Alloc.'!K334:K347)</f>
        <v>77563586.743734092</v>
      </c>
      <c r="H117" s="37">
        <f>SUM('Plant Alloc.'!L340:L353)-SUM('Dep.Res. Alloc.'!L334:L347)</f>
        <v>4079655.5016421713</v>
      </c>
      <c r="I117" s="37">
        <f>SUM('Plant Alloc.'!M340:M353)-SUM('Dep.Res. Alloc.'!M334:M347)</f>
        <v>43453943.478436425</v>
      </c>
      <c r="J117" s="37">
        <f>SUM('Plant Alloc.'!N340:N353)-SUM('Dep.Res. Alloc.'!N334:N347)</f>
        <v>39266223.213940322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 x14ac:dyDescent="0.2">
      <c r="A118" s="43">
        <v>12.4</v>
      </c>
      <c r="B118" s="44"/>
      <c r="C118" s="38" t="s">
        <v>247</v>
      </c>
      <c r="D118" s="45" t="s">
        <v>22</v>
      </c>
      <c r="E118" s="47">
        <f>SUM(F118:S118)</f>
        <v>1</v>
      </c>
      <c r="F118" s="47">
        <f t="shared" ref="F118:R118" si="44">IF($E117=0,0,F117/$E117)</f>
        <v>0.45213447473723156</v>
      </c>
      <c r="G118" s="47">
        <f t="shared" si="44"/>
        <v>0.25853938822060746</v>
      </c>
      <c r="H118" s="47">
        <f t="shared" si="44"/>
        <v>1.3598541297867578E-2</v>
      </c>
      <c r="I118" s="47">
        <f t="shared" si="44"/>
        <v>0.14484317234846519</v>
      </c>
      <c r="J118" s="47">
        <f t="shared" si="44"/>
        <v>0.13088442339582826</v>
      </c>
      <c r="K118" s="47">
        <f t="shared" si="44"/>
        <v>0</v>
      </c>
      <c r="L118" s="47">
        <f t="shared" si="44"/>
        <v>0</v>
      </c>
      <c r="M118" s="47">
        <f t="shared" si="44"/>
        <v>0</v>
      </c>
      <c r="N118" s="47">
        <f t="shared" si="44"/>
        <v>0</v>
      </c>
      <c r="O118" s="47">
        <f t="shared" si="44"/>
        <v>0</v>
      </c>
      <c r="P118" s="47">
        <f t="shared" si="44"/>
        <v>0</v>
      </c>
      <c r="Q118" s="47">
        <f t="shared" si="44"/>
        <v>0</v>
      </c>
      <c r="R118" s="47">
        <f t="shared" si="44"/>
        <v>0</v>
      </c>
      <c r="S118" s="50"/>
      <c r="T118" s="42"/>
      <c r="U118" s="42"/>
      <c r="V118" s="42"/>
      <c r="W118" s="42"/>
      <c r="X118" s="42"/>
    </row>
    <row r="119" spans="1:24" s="29" customFormat="1" x14ac:dyDescent="0.2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 x14ac:dyDescent="0.2">
      <c r="A120" s="43"/>
      <c r="B120" s="44"/>
      <c r="C120" s="37" t="s">
        <v>136</v>
      </c>
      <c r="D120" s="45" t="s">
        <v>60</v>
      </c>
      <c r="E120" s="42">
        <f>SUM(F120:S120)</f>
        <v>0</v>
      </c>
      <c r="F120" s="40">
        <f>+SUM('Plant Alloc.'!J611:J624)-SUM('Dep.Res. Alloc.'!J599:J612)</f>
        <v>0</v>
      </c>
      <c r="G120" s="40">
        <f>+SUM('Plant Alloc.'!K611:K624)-SUM('Dep.Res. Alloc.'!K599:K612)</f>
        <v>0</v>
      </c>
      <c r="H120" s="40">
        <f>+SUM('Plant Alloc.'!L611:L624)-SUM('Dep.Res. Alloc.'!L599:L612)</f>
        <v>0</v>
      </c>
      <c r="I120" s="40">
        <f>+SUM('Plant Alloc.'!M611:M624)-SUM('Dep.Res. Alloc.'!M599:M612)</f>
        <v>0</v>
      </c>
      <c r="J120" s="40">
        <f>+SUM('Plant Alloc.'!N611:N624)-SUM('Dep.Res. Alloc.'!N599:N612)</f>
        <v>0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 x14ac:dyDescent="0.2">
      <c r="A121" s="43">
        <v>12.6</v>
      </c>
      <c r="B121" s="44"/>
      <c r="C121" s="38" t="s">
        <v>248</v>
      </c>
      <c r="D121" s="45" t="s">
        <v>22</v>
      </c>
      <c r="E121" s="47">
        <f>SUM(F121:S121)</f>
        <v>0</v>
      </c>
      <c r="F121" s="47">
        <f t="shared" ref="F121:R121" si="45">IF($E120=0,0,F120/$E120)</f>
        <v>0</v>
      </c>
      <c r="G121" s="47">
        <f t="shared" si="45"/>
        <v>0</v>
      </c>
      <c r="H121" s="47">
        <f t="shared" si="45"/>
        <v>0</v>
      </c>
      <c r="I121" s="47">
        <f t="shared" si="45"/>
        <v>0</v>
      </c>
      <c r="J121" s="47">
        <f t="shared" si="45"/>
        <v>0</v>
      </c>
      <c r="K121" s="47">
        <f t="shared" si="45"/>
        <v>0</v>
      </c>
      <c r="L121" s="47">
        <f t="shared" si="45"/>
        <v>0</v>
      </c>
      <c r="M121" s="47">
        <f t="shared" si="45"/>
        <v>0</v>
      </c>
      <c r="N121" s="47">
        <f t="shared" si="45"/>
        <v>0</v>
      </c>
      <c r="O121" s="47">
        <f t="shared" si="45"/>
        <v>0</v>
      </c>
      <c r="P121" s="47">
        <f t="shared" si="45"/>
        <v>0</v>
      </c>
      <c r="Q121" s="47">
        <f t="shared" si="45"/>
        <v>0</v>
      </c>
      <c r="R121" s="47">
        <f t="shared" si="45"/>
        <v>0</v>
      </c>
      <c r="S121" s="50"/>
      <c r="T121" s="42"/>
      <c r="U121" s="42"/>
      <c r="V121" s="42"/>
      <c r="W121" s="42"/>
      <c r="X121" s="42"/>
    </row>
    <row r="122" spans="1:24" s="29" customFormat="1" x14ac:dyDescent="0.2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 x14ac:dyDescent="0.2">
      <c r="A123" s="43"/>
      <c r="B123" s="44"/>
      <c r="C123" s="37" t="s">
        <v>136</v>
      </c>
      <c r="D123" s="45" t="s">
        <v>60</v>
      </c>
      <c r="E123" s="42">
        <f>SUM(F123:S123)</f>
        <v>55873600.373699717</v>
      </c>
      <c r="F123" s="24">
        <f>+F126+F129+F132</f>
        <v>36045804.783254266</v>
      </c>
      <c r="G123" s="24">
        <f t="shared" ref="G123:R123" si="46">+G126+G129+G132</f>
        <v>18487668.60756788</v>
      </c>
      <c r="H123" s="24">
        <f t="shared" si="46"/>
        <v>65112.337548524411</v>
      </c>
      <c r="I123" s="24">
        <f t="shared" si="46"/>
        <v>814206.24703268195</v>
      </c>
      <c r="J123" s="24">
        <f t="shared" si="46"/>
        <v>460808.39829636901</v>
      </c>
      <c r="K123" s="24">
        <f t="shared" si="46"/>
        <v>0</v>
      </c>
      <c r="L123" s="24">
        <f t="shared" si="46"/>
        <v>0</v>
      </c>
      <c r="M123" s="24">
        <f t="shared" si="46"/>
        <v>0</v>
      </c>
      <c r="N123" s="24">
        <f t="shared" si="46"/>
        <v>0</v>
      </c>
      <c r="O123" s="24">
        <f t="shared" si="46"/>
        <v>0</v>
      </c>
      <c r="P123" s="24">
        <f t="shared" si="46"/>
        <v>0</v>
      </c>
      <c r="Q123" s="24">
        <f t="shared" si="46"/>
        <v>0</v>
      </c>
      <c r="R123" s="24">
        <f t="shared" si="46"/>
        <v>0</v>
      </c>
      <c r="S123" s="24"/>
      <c r="T123" s="42"/>
      <c r="U123" s="42"/>
      <c r="V123" s="42"/>
      <c r="W123" s="42"/>
      <c r="X123" s="42"/>
    </row>
    <row r="124" spans="1:24" s="29" customFormat="1" x14ac:dyDescent="0.2">
      <c r="A124" s="43">
        <v>13</v>
      </c>
      <c r="B124" s="44"/>
      <c r="C124" s="38" t="s">
        <v>249</v>
      </c>
      <c r="D124" s="45" t="s">
        <v>22</v>
      </c>
      <c r="E124" s="47">
        <f>SUM(F124:S124)</f>
        <v>1.0000000000000002</v>
      </c>
      <c r="F124" s="47">
        <f t="shared" ref="F124:R124" si="47">IF($E123=0,0,F123/$E123)</f>
        <v>0.64513123446795817</v>
      </c>
      <c r="G124" s="47">
        <f t="shared" si="47"/>
        <v>0.33088378919412215</v>
      </c>
      <c r="H124" s="47">
        <f t="shared" si="47"/>
        <v>1.1653506685274117E-3</v>
      </c>
      <c r="I124" s="47">
        <f t="shared" si="47"/>
        <v>1.4572288909020032E-2</v>
      </c>
      <c r="J124" s="47">
        <f t="shared" si="47"/>
        <v>8.2473367603723684E-3</v>
      </c>
      <c r="K124" s="47">
        <f t="shared" si="47"/>
        <v>0</v>
      </c>
      <c r="L124" s="47">
        <f t="shared" si="47"/>
        <v>0</v>
      </c>
      <c r="M124" s="47">
        <f t="shared" si="47"/>
        <v>0</v>
      </c>
      <c r="N124" s="47">
        <f t="shared" si="47"/>
        <v>0</v>
      </c>
      <c r="O124" s="47">
        <f t="shared" si="47"/>
        <v>0</v>
      </c>
      <c r="P124" s="47">
        <f t="shared" si="47"/>
        <v>0</v>
      </c>
      <c r="Q124" s="47">
        <f t="shared" si="47"/>
        <v>0</v>
      </c>
      <c r="R124" s="47">
        <f t="shared" si="47"/>
        <v>0</v>
      </c>
      <c r="S124" s="47"/>
      <c r="T124" s="42"/>
      <c r="U124" s="42"/>
      <c r="V124" s="42"/>
      <c r="W124" s="42"/>
      <c r="X124" s="42"/>
    </row>
    <row r="125" spans="1:24" s="29" customFormat="1" x14ac:dyDescent="0.2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 x14ac:dyDescent="0.2">
      <c r="A126" s="43"/>
      <c r="B126" s="44"/>
      <c r="C126" s="37" t="s">
        <v>136</v>
      </c>
      <c r="D126" s="45" t="s">
        <v>60</v>
      </c>
      <c r="E126" s="42">
        <f>SUM(F126:S126)</f>
        <v>55873600.373699717</v>
      </c>
      <c r="F126" s="40">
        <f>+SUM('Plant Alloc.'!J84:J86)-SUM('Dep.Res. Alloc.'!J84:J86)</f>
        <v>36045804.783254266</v>
      </c>
      <c r="G126" s="40">
        <f>+SUM('Plant Alloc.'!K84:K86)-SUM('Dep.Res. Alloc.'!K84:K86)</f>
        <v>18487668.60756788</v>
      </c>
      <c r="H126" s="40">
        <f>+SUM('Plant Alloc.'!L84:L86)-SUM('Dep.Res. Alloc.'!L84:L86)</f>
        <v>65112.337548524411</v>
      </c>
      <c r="I126" s="40">
        <f>+SUM('Plant Alloc.'!M84:M86)-SUM('Dep.Res. Alloc.'!M84:M86)</f>
        <v>814206.24703268195</v>
      </c>
      <c r="J126" s="40">
        <f>+SUM('Plant Alloc.'!N84:N86)-SUM('Dep.Res. Alloc.'!N84:N86)</f>
        <v>460808.39829636901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 x14ac:dyDescent="0.2">
      <c r="A127" s="43">
        <v>13.2</v>
      </c>
      <c r="B127" s="44"/>
      <c r="C127" s="38" t="s">
        <v>250</v>
      </c>
      <c r="D127" s="45" t="s">
        <v>22</v>
      </c>
      <c r="E127" s="47">
        <f>SUM(F127:S127)</f>
        <v>1.0000000000000002</v>
      </c>
      <c r="F127" s="47">
        <f t="shared" ref="F127:R127" si="48">IF($E126=0,0,F126/$E126)</f>
        <v>0.64513123446795817</v>
      </c>
      <c r="G127" s="47">
        <f t="shared" si="48"/>
        <v>0.33088378919412215</v>
      </c>
      <c r="H127" s="47">
        <f t="shared" si="48"/>
        <v>1.1653506685274117E-3</v>
      </c>
      <c r="I127" s="47">
        <f t="shared" si="48"/>
        <v>1.4572288909020032E-2</v>
      </c>
      <c r="J127" s="47">
        <f t="shared" si="48"/>
        <v>8.2473367603723684E-3</v>
      </c>
      <c r="K127" s="47">
        <f t="shared" si="48"/>
        <v>0</v>
      </c>
      <c r="L127" s="47">
        <f t="shared" si="48"/>
        <v>0</v>
      </c>
      <c r="M127" s="47">
        <f t="shared" si="48"/>
        <v>0</v>
      </c>
      <c r="N127" s="47">
        <f t="shared" si="48"/>
        <v>0</v>
      </c>
      <c r="O127" s="47">
        <f t="shared" si="48"/>
        <v>0</v>
      </c>
      <c r="P127" s="47">
        <f t="shared" si="48"/>
        <v>0</v>
      </c>
      <c r="Q127" s="47">
        <f t="shared" si="48"/>
        <v>0</v>
      </c>
      <c r="R127" s="47">
        <f t="shared" si="48"/>
        <v>0</v>
      </c>
      <c r="S127" s="47"/>
      <c r="T127" s="42"/>
      <c r="U127" s="42"/>
      <c r="V127" s="42"/>
      <c r="W127" s="42"/>
      <c r="X127" s="42"/>
    </row>
    <row r="128" spans="1:24" s="29" customFormat="1" x14ac:dyDescent="0.2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 x14ac:dyDescent="0.2">
      <c r="A129" s="43"/>
      <c r="B129" s="44"/>
      <c r="C129" s="37" t="s">
        <v>136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 x14ac:dyDescent="0.2">
      <c r="A130" s="43">
        <v>13.4</v>
      </c>
      <c r="B130" s="44"/>
      <c r="C130" s="38" t="s">
        <v>251</v>
      </c>
      <c r="D130" s="45" t="s">
        <v>22</v>
      </c>
      <c r="E130" s="47">
        <f>SUM(F130:S130)</f>
        <v>0</v>
      </c>
      <c r="F130" s="47">
        <f t="shared" ref="F130:R130" si="49">IF($E129=0,0,F129/$E129)</f>
        <v>0</v>
      </c>
      <c r="G130" s="47">
        <f t="shared" si="49"/>
        <v>0</v>
      </c>
      <c r="H130" s="47">
        <f t="shared" si="49"/>
        <v>0</v>
      </c>
      <c r="I130" s="47">
        <f t="shared" si="49"/>
        <v>0</v>
      </c>
      <c r="J130" s="47">
        <f t="shared" si="49"/>
        <v>0</v>
      </c>
      <c r="K130" s="47">
        <f t="shared" si="49"/>
        <v>0</v>
      </c>
      <c r="L130" s="47">
        <f t="shared" si="49"/>
        <v>0</v>
      </c>
      <c r="M130" s="47">
        <f t="shared" si="49"/>
        <v>0</v>
      </c>
      <c r="N130" s="47">
        <f t="shared" si="49"/>
        <v>0</v>
      </c>
      <c r="O130" s="47">
        <f t="shared" si="49"/>
        <v>0</v>
      </c>
      <c r="P130" s="47">
        <f t="shared" si="49"/>
        <v>0</v>
      </c>
      <c r="Q130" s="47">
        <f t="shared" si="49"/>
        <v>0</v>
      </c>
      <c r="R130" s="47">
        <f t="shared" si="49"/>
        <v>0</v>
      </c>
      <c r="S130" s="50"/>
      <c r="T130" s="42"/>
      <c r="U130" s="42"/>
      <c r="V130" s="42"/>
      <c r="W130" s="42"/>
      <c r="X130" s="42"/>
    </row>
    <row r="131" spans="1:24" s="29" customFormat="1" x14ac:dyDescent="0.2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 x14ac:dyDescent="0.2">
      <c r="A132" s="43"/>
      <c r="B132" s="44"/>
      <c r="C132" s="37" t="s">
        <v>136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 x14ac:dyDescent="0.2">
      <c r="A133" s="43">
        <v>13.6</v>
      </c>
      <c r="B133" s="44"/>
      <c r="C133" s="38" t="s">
        <v>252</v>
      </c>
      <c r="D133" s="45" t="s">
        <v>22</v>
      </c>
      <c r="E133" s="47">
        <f>SUM(F133:S133)</f>
        <v>0</v>
      </c>
      <c r="F133" s="47">
        <f t="shared" ref="F133:R133" si="50">IF($E132=0,0,F132/$E132)</f>
        <v>0</v>
      </c>
      <c r="G133" s="47">
        <f t="shared" si="50"/>
        <v>0</v>
      </c>
      <c r="H133" s="47">
        <f t="shared" si="50"/>
        <v>0</v>
      </c>
      <c r="I133" s="47">
        <f t="shared" si="50"/>
        <v>0</v>
      </c>
      <c r="J133" s="47">
        <f t="shared" si="50"/>
        <v>0</v>
      </c>
      <c r="K133" s="47">
        <f t="shared" si="50"/>
        <v>0</v>
      </c>
      <c r="L133" s="47">
        <f t="shared" si="50"/>
        <v>0</v>
      </c>
      <c r="M133" s="47">
        <f t="shared" si="50"/>
        <v>0</v>
      </c>
      <c r="N133" s="47">
        <f t="shared" si="50"/>
        <v>0</v>
      </c>
      <c r="O133" s="47">
        <f t="shared" si="50"/>
        <v>0</v>
      </c>
      <c r="P133" s="47">
        <f t="shared" si="50"/>
        <v>0</v>
      </c>
      <c r="Q133" s="47">
        <f t="shared" si="50"/>
        <v>0</v>
      </c>
      <c r="R133" s="47">
        <f t="shared" si="50"/>
        <v>0</v>
      </c>
      <c r="S133" s="50"/>
      <c r="T133" s="42"/>
      <c r="U133" s="42"/>
      <c r="V133" s="42"/>
      <c r="W133" s="42"/>
      <c r="X133" s="42"/>
    </row>
    <row r="134" spans="1:24" s="29" customFormat="1" x14ac:dyDescent="0.2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 x14ac:dyDescent="0.2">
      <c r="A135" s="43"/>
      <c r="B135" s="44"/>
      <c r="C135" s="37" t="s">
        <v>136</v>
      </c>
      <c r="D135" s="45" t="s">
        <v>60</v>
      </c>
      <c r="E135" s="42">
        <f>SUM(F135:S135)</f>
        <v>119712298.60633686</v>
      </c>
      <c r="F135" s="24">
        <f>+F138+F141+F144</f>
        <v>106607670.85611627</v>
      </c>
      <c r="G135" s="24">
        <f t="shared" ref="G135:R135" si="51">+G138+G141+G144</f>
        <v>12968981.216147784</v>
      </c>
      <c r="H135" s="24">
        <f t="shared" si="51"/>
        <v>6590.6164316397853</v>
      </c>
      <c r="I135" s="24">
        <f t="shared" si="51"/>
        <v>82413.276384652898</v>
      </c>
      <c r="J135" s="24">
        <f t="shared" si="51"/>
        <v>46642.641256526113</v>
      </c>
      <c r="K135" s="24">
        <f t="shared" si="51"/>
        <v>0</v>
      </c>
      <c r="L135" s="24">
        <f t="shared" si="51"/>
        <v>0</v>
      </c>
      <c r="M135" s="24">
        <f t="shared" si="51"/>
        <v>0</v>
      </c>
      <c r="N135" s="24">
        <f t="shared" si="51"/>
        <v>0</v>
      </c>
      <c r="O135" s="24">
        <f t="shared" si="51"/>
        <v>0</v>
      </c>
      <c r="P135" s="24">
        <f t="shared" si="51"/>
        <v>0</v>
      </c>
      <c r="Q135" s="24">
        <f t="shared" si="51"/>
        <v>0</v>
      </c>
      <c r="R135" s="24">
        <f t="shared" si="51"/>
        <v>0</v>
      </c>
      <c r="S135" s="24"/>
      <c r="T135" s="42"/>
      <c r="U135" s="42"/>
      <c r="V135" s="42"/>
      <c r="W135" s="42"/>
      <c r="X135" s="42"/>
    </row>
    <row r="136" spans="1:24" s="29" customFormat="1" x14ac:dyDescent="0.2">
      <c r="A136" s="43">
        <v>14</v>
      </c>
      <c r="B136" s="44"/>
      <c r="C136" s="38" t="s">
        <v>253</v>
      </c>
      <c r="D136" s="45" t="s">
        <v>22</v>
      </c>
      <c r="E136" s="47">
        <f>SUM(F136:S136)</f>
        <v>1</v>
      </c>
      <c r="F136" s="47">
        <f t="shared" ref="F136:R136" si="52">IF($E135=0,0,F135/$E135)</f>
        <v>0.89053231871092886</v>
      </c>
      <c r="G136" s="47">
        <f t="shared" si="52"/>
        <v>0.1083345768741365</v>
      </c>
      <c r="H136" s="47">
        <f t="shared" si="52"/>
        <v>5.5053795711603828E-5</v>
      </c>
      <c r="I136" s="47">
        <f t="shared" si="52"/>
        <v>6.8842781689174265E-4</v>
      </c>
      <c r="J136" s="47">
        <f t="shared" si="52"/>
        <v>3.8962280233133142E-4</v>
      </c>
      <c r="K136" s="47">
        <f t="shared" si="52"/>
        <v>0</v>
      </c>
      <c r="L136" s="47">
        <f t="shared" si="52"/>
        <v>0</v>
      </c>
      <c r="M136" s="47">
        <f t="shared" si="52"/>
        <v>0</v>
      </c>
      <c r="N136" s="47">
        <f t="shared" si="52"/>
        <v>0</v>
      </c>
      <c r="O136" s="47">
        <f t="shared" si="52"/>
        <v>0</v>
      </c>
      <c r="P136" s="47">
        <f t="shared" si="52"/>
        <v>0</v>
      </c>
      <c r="Q136" s="47">
        <f t="shared" si="52"/>
        <v>0</v>
      </c>
      <c r="R136" s="47">
        <f t="shared" si="52"/>
        <v>0</v>
      </c>
      <c r="S136" s="47"/>
      <c r="T136" s="42"/>
      <c r="U136" s="42"/>
      <c r="V136" s="42"/>
      <c r="W136" s="42"/>
      <c r="X136" s="42"/>
    </row>
    <row r="137" spans="1:24" s="29" customFormat="1" x14ac:dyDescent="0.2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 x14ac:dyDescent="0.2">
      <c r="A138" s="43"/>
      <c r="B138" s="44"/>
      <c r="C138" s="37" t="s">
        <v>136</v>
      </c>
      <c r="D138" s="45" t="s">
        <v>60</v>
      </c>
      <c r="E138" s="42">
        <f>SUM(F138:S138)</f>
        <v>119712298.60633686</v>
      </c>
      <c r="F138" s="40">
        <f>+'Plant Alloc.'!J83-'Dep.Res. Alloc.'!J83</f>
        <v>106607670.85611627</v>
      </c>
      <c r="G138" s="40">
        <f>+'Plant Alloc.'!K83-'Dep.Res. Alloc.'!K83</f>
        <v>12968981.216147784</v>
      </c>
      <c r="H138" s="40">
        <f>+'Plant Alloc.'!L83-'Dep.Res. Alloc.'!L83</f>
        <v>6590.6164316397853</v>
      </c>
      <c r="I138" s="40">
        <f>+'Plant Alloc.'!M83-'Dep.Res. Alloc.'!M83</f>
        <v>82413.276384652898</v>
      </c>
      <c r="J138" s="40">
        <f>+'Plant Alloc.'!N83-'Dep.Res. Alloc.'!N83</f>
        <v>46642.641256526113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 x14ac:dyDescent="0.2">
      <c r="A139" s="43">
        <v>14.2</v>
      </c>
      <c r="B139" s="44"/>
      <c r="C139" s="38" t="s">
        <v>254</v>
      </c>
      <c r="D139" s="45" t="s">
        <v>22</v>
      </c>
      <c r="E139" s="47">
        <f>SUM(F139:S139)</f>
        <v>1</v>
      </c>
      <c r="F139" s="47">
        <f t="shared" ref="F139:R139" si="53">IF($E138=0,0,F138/$E138)</f>
        <v>0.89053231871092886</v>
      </c>
      <c r="G139" s="47">
        <f t="shared" si="53"/>
        <v>0.1083345768741365</v>
      </c>
      <c r="H139" s="47">
        <f t="shared" si="53"/>
        <v>5.5053795711603828E-5</v>
      </c>
      <c r="I139" s="47">
        <f t="shared" si="53"/>
        <v>6.8842781689174265E-4</v>
      </c>
      <c r="J139" s="47">
        <f t="shared" si="53"/>
        <v>3.8962280233133142E-4</v>
      </c>
      <c r="K139" s="47">
        <f t="shared" si="53"/>
        <v>0</v>
      </c>
      <c r="L139" s="47">
        <f t="shared" si="53"/>
        <v>0</v>
      </c>
      <c r="M139" s="47">
        <f t="shared" si="53"/>
        <v>0</v>
      </c>
      <c r="N139" s="47">
        <f t="shared" si="53"/>
        <v>0</v>
      </c>
      <c r="O139" s="47">
        <f t="shared" si="53"/>
        <v>0</v>
      </c>
      <c r="P139" s="47">
        <f t="shared" si="53"/>
        <v>0</v>
      </c>
      <c r="Q139" s="47">
        <f t="shared" si="53"/>
        <v>0</v>
      </c>
      <c r="R139" s="47">
        <f t="shared" si="53"/>
        <v>0</v>
      </c>
      <c r="S139" s="47"/>
      <c r="T139" s="42"/>
      <c r="U139" s="42"/>
      <c r="V139" s="42"/>
      <c r="W139" s="42"/>
      <c r="X139" s="42"/>
    </row>
    <row r="140" spans="1:24" s="29" customFormat="1" x14ac:dyDescent="0.2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 x14ac:dyDescent="0.2">
      <c r="A141" s="43"/>
      <c r="B141" s="44"/>
      <c r="C141" s="37" t="s">
        <v>136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 x14ac:dyDescent="0.2">
      <c r="A142" s="43">
        <v>14.4</v>
      </c>
      <c r="B142" s="44"/>
      <c r="C142" s="38" t="s">
        <v>255</v>
      </c>
      <c r="D142" s="45" t="s">
        <v>22</v>
      </c>
      <c r="E142" s="47">
        <f>SUM(F142:S142)</f>
        <v>0</v>
      </c>
      <c r="F142" s="47">
        <f t="shared" ref="F142:R142" si="54">IF($E141=0,0,F141/$E141)</f>
        <v>0</v>
      </c>
      <c r="G142" s="47">
        <f t="shared" si="54"/>
        <v>0</v>
      </c>
      <c r="H142" s="47">
        <f t="shared" si="54"/>
        <v>0</v>
      </c>
      <c r="I142" s="47">
        <f t="shared" si="54"/>
        <v>0</v>
      </c>
      <c r="J142" s="47">
        <f t="shared" si="54"/>
        <v>0</v>
      </c>
      <c r="K142" s="47">
        <f t="shared" si="54"/>
        <v>0</v>
      </c>
      <c r="L142" s="47">
        <f t="shared" si="54"/>
        <v>0</v>
      </c>
      <c r="M142" s="47">
        <f t="shared" si="54"/>
        <v>0</v>
      </c>
      <c r="N142" s="47">
        <f t="shared" si="54"/>
        <v>0</v>
      </c>
      <c r="O142" s="47">
        <f t="shared" si="54"/>
        <v>0</v>
      </c>
      <c r="P142" s="47">
        <f t="shared" si="54"/>
        <v>0</v>
      </c>
      <c r="Q142" s="47">
        <f t="shared" si="54"/>
        <v>0</v>
      </c>
      <c r="R142" s="47">
        <f t="shared" si="54"/>
        <v>0</v>
      </c>
      <c r="S142" s="50"/>
      <c r="T142" s="42"/>
      <c r="U142" s="42"/>
      <c r="V142" s="42"/>
      <c r="W142" s="42"/>
      <c r="X142" s="42"/>
    </row>
    <row r="143" spans="1:24" s="29" customFormat="1" x14ac:dyDescent="0.2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 x14ac:dyDescent="0.2">
      <c r="A144" s="43"/>
      <c r="B144" s="44"/>
      <c r="C144" s="37" t="s">
        <v>136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 x14ac:dyDescent="0.2">
      <c r="A145" s="43">
        <v>14.6</v>
      </c>
      <c r="B145" s="44"/>
      <c r="C145" s="38" t="s">
        <v>256</v>
      </c>
      <c r="D145" s="45" t="s">
        <v>22</v>
      </c>
      <c r="E145" s="47">
        <f>SUM(F145:S145)</f>
        <v>0</v>
      </c>
      <c r="F145" s="47">
        <f t="shared" ref="F145:R145" si="55">IF($E144=0,0,F144/$E144)</f>
        <v>0</v>
      </c>
      <c r="G145" s="47">
        <f t="shared" si="55"/>
        <v>0</v>
      </c>
      <c r="H145" s="47">
        <f t="shared" si="55"/>
        <v>0</v>
      </c>
      <c r="I145" s="47">
        <f t="shared" si="55"/>
        <v>0</v>
      </c>
      <c r="J145" s="47">
        <f t="shared" si="55"/>
        <v>0</v>
      </c>
      <c r="K145" s="47">
        <f t="shared" si="55"/>
        <v>0</v>
      </c>
      <c r="L145" s="47">
        <f t="shared" si="55"/>
        <v>0</v>
      </c>
      <c r="M145" s="47">
        <f t="shared" si="55"/>
        <v>0</v>
      </c>
      <c r="N145" s="47">
        <f t="shared" si="55"/>
        <v>0</v>
      </c>
      <c r="O145" s="47">
        <f t="shared" si="55"/>
        <v>0</v>
      </c>
      <c r="P145" s="47">
        <f t="shared" si="55"/>
        <v>0</v>
      </c>
      <c r="Q145" s="47">
        <f t="shared" si="55"/>
        <v>0</v>
      </c>
      <c r="R145" s="47">
        <f t="shared" si="55"/>
        <v>0</v>
      </c>
      <c r="S145" s="50"/>
      <c r="T145" s="42"/>
      <c r="U145" s="42"/>
      <c r="V145" s="42"/>
      <c r="W145" s="42"/>
      <c r="X145" s="42"/>
    </row>
    <row r="146" spans="1:24" s="29" customFormat="1" x14ac:dyDescent="0.2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 x14ac:dyDescent="0.2">
      <c r="A147" s="43"/>
      <c r="B147" s="44"/>
      <c r="C147" s="37" t="s">
        <v>136</v>
      </c>
      <c r="D147" s="45" t="s">
        <v>60</v>
      </c>
      <c r="E147" s="42">
        <f>SUM(F147:S147)</f>
        <v>9623776.0676249228</v>
      </c>
      <c r="F147" s="24">
        <f>+F150+F153+F156</f>
        <v>5475754.0770787438</v>
      </c>
      <c r="G147" s="24">
        <f t="shared" ref="G147:R147" si="56">+G150+G153+G156</f>
        <v>2325843.9218143523</v>
      </c>
      <c r="H147" s="24">
        <f t="shared" si="56"/>
        <v>85360.622879335511</v>
      </c>
      <c r="I147" s="24">
        <f t="shared" si="56"/>
        <v>914755.78391417512</v>
      </c>
      <c r="J147" s="24">
        <f t="shared" si="56"/>
        <v>822061.66193831607</v>
      </c>
      <c r="K147" s="24">
        <f t="shared" si="56"/>
        <v>0</v>
      </c>
      <c r="L147" s="24">
        <f t="shared" si="56"/>
        <v>0</v>
      </c>
      <c r="M147" s="24">
        <f t="shared" si="56"/>
        <v>0</v>
      </c>
      <c r="N147" s="24">
        <f t="shared" si="56"/>
        <v>0</v>
      </c>
      <c r="O147" s="24">
        <f t="shared" si="56"/>
        <v>0</v>
      </c>
      <c r="P147" s="24">
        <f t="shared" si="56"/>
        <v>0</v>
      </c>
      <c r="Q147" s="24">
        <f t="shared" si="56"/>
        <v>0</v>
      </c>
      <c r="R147" s="24">
        <f t="shared" si="56"/>
        <v>0</v>
      </c>
      <c r="S147" s="42"/>
      <c r="T147" s="42"/>
      <c r="U147" s="42"/>
      <c r="V147" s="42"/>
      <c r="W147" s="42"/>
      <c r="X147" s="42"/>
    </row>
    <row r="148" spans="1:24" s="29" customFormat="1" x14ac:dyDescent="0.2">
      <c r="A148" s="43">
        <v>17</v>
      </c>
      <c r="B148" s="44"/>
      <c r="C148" s="49" t="s">
        <v>257</v>
      </c>
      <c r="D148" s="45" t="s">
        <v>22</v>
      </c>
      <c r="E148" s="47">
        <f>SUM(F148:S148)</f>
        <v>1</v>
      </c>
      <c r="F148" s="47">
        <f t="shared" ref="F148:M148" si="57">IF($E147=0,0,F147/$E147)</f>
        <v>0.56898186726305655</v>
      </c>
      <c r="G148" s="47">
        <f t="shared" si="57"/>
        <v>0.24167685381195217</v>
      </c>
      <c r="H148" s="47">
        <f t="shared" si="57"/>
        <v>8.8697640385144456E-3</v>
      </c>
      <c r="I148" s="47">
        <f t="shared" si="57"/>
        <v>9.5051648904371289E-2</v>
      </c>
      <c r="J148" s="47">
        <f t="shared" si="57"/>
        <v>8.5419865982105589E-2</v>
      </c>
      <c r="K148" s="47">
        <f t="shared" si="57"/>
        <v>0</v>
      </c>
      <c r="L148" s="47">
        <f t="shared" si="57"/>
        <v>0</v>
      </c>
      <c r="M148" s="47">
        <f t="shared" si="57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 x14ac:dyDescent="0.2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 x14ac:dyDescent="0.2">
      <c r="A150" s="43"/>
      <c r="B150" s="44"/>
      <c r="C150" s="37" t="s">
        <v>136</v>
      </c>
      <c r="D150" s="45" t="s">
        <v>60</v>
      </c>
      <c r="E150" s="42">
        <f>SUM(F150:S150)</f>
        <v>3441079.1810920928</v>
      </c>
      <c r="F150" s="42">
        <f>+'O and M Alloc.'!J126+'O and M Alloc.'!J129+'O and M Alloc.'!J130+'O and M Alloc.'!J133+'O and M Alloc.'!J141+'O and M Alloc.'!J148+'O and M Alloc.'!J157+'O and M Alloc.'!J161+'O and M Alloc.'!J162</f>
        <v>2684114.5967949913</v>
      </c>
      <c r="G150" s="42">
        <f>+'O and M Alloc.'!K126+'O and M Alloc.'!K129+'O and M Alloc.'!K130+'O and M Alloc.'!K133+'O and M Alloc.'!K141+'O and M Alloc.'!K148+'O and M Alloc.'!K157+'O and M Alloc.'!K161+'O and M Alloc.'!K162</f>
        <v>728719.92698938376</v>
      </c>
      <c r="H150" s="42">
        <f>+'O and M Alloc.'!L126+'O and M Alloc.'!L129+'O and M Alloc.'!L130+'O and M Alloc.'!L133+'O and M Alloc.'!L141+'O and M Alloc.'!L148+'O and M Alloc.'!L157+'O and M Alloc.'!L161+'O and M Alloc.'!L162</f>
        <v>1372.3144777023751</v>
      </c>
      <c r="I150" s="42">
        <f>+'O and M Alloc.'!M126+'O and M Alloc.'!M129+'O and M Alloc.'!M130+'O and M Alloc.'!M133+'O and M Alloc.'!M141+'O and M Alloc.'!M148+'O and M Alloc.'!M157+'O and M Alloc.'!M161+'O and M Alloc.'!M162</f>
        <v>17160.296538362993</v>
      </c>
      <c r="J150" s="42">
        <f>+'O and M Alloc.'!N126+'O and M Alloc.'!N129+'O and M Alloc.'!N130+'O and M Alloc.'!N133+'O and M Alloc.'!N141+'O and M Alloc.'!N148+'O and M Alloc.'!N157+'O and M Alloc.'!N161+'O and M Alloc.'!N162</f>
        <v>9712.0462916521519</v>
      </c>
      <c r="K150" s="42">
        <f>+'O and M Alloc.'!O126+'O and M Alloc.'!O129+'O and M Alloc.'!O130+'O and M Alloc.'!O133+'O and M Alloc.'!O141+'O and M Alloc.'!O148+'O and M Alloc.'!O157+'O and M Alloc.'!O161+'O and M Alloc.'!O162</f>
        <v>0</v>
      </c>
      <c r="L150" s="42">
        <f>+'O and M Alloc.'!P126+'O and M Alloc.'!P129+'O and M Alloc.'!P130+'O and M Alloc.'!P133+'O and M Alloc.'!P141+'O and M Alloc.'!P148+'O and M Alloc.'!P157+'O and M Alloc.'!P161+'O and M Alloc.'!P162</f>
        <v>0</v>
      </c>
      <c r="M150" s="42">
        <f>+'O and M Alloc.'!Q126+'O and M Alloc.'!Q129+'O and M Alloc.'!Q130+'O and M Alloc.'!Q133+'O and M Alloc.'!Q141+'O and M Alloc.'!Q148+'O and M Alloc.'!Q157+'O and M Alloc.'!Q161+'O and M Alloc.'!Q162</f>
        <v>0</v>
      </c>
      <c r="N150" s="42">
        <f>+'O and M Alloc.'!R126+'O and M Alloc.'!R129+'O and M Alloc.'!R130+'O and M Alloc.'!R133+'O and M Alloc.'!R141+'O and M Alloc.'!R148+'O and M Alloc.'!R157+'O and M Alloc.'!R161+'O and M Alloc.'!R162</f>
        <v>0</v>
      </c>
      <c r="O150" s="42">
        <f>+'O and M Alloc.'!S126+'O and M Alloc.'!S129+'O and M Alloc.'!S130+'O and M Alloc.'!S133+'O and M Alloc.'!S141+'O and M Alloc.'!S148+'O and M Alloc.'!S157+'O and M Alloc.'!S161+'O and M Alloc.'!S162</f>
        <v>0</v>
      </c>
      <c r="P150" s="42">
        <f>+'O and M Alloc.'!T126+'O and M Alloc.'!T129+'O and M Alloc.'!T130+'O and M Alloc.'!T133+'O and M Alloc.'!T141+'O and M Alloc.'!T148+'O and M Alloc.'!T157+'O and M Alloc.'!T161+'O and M Alloc.'!T162</f>
        <v>0</v>
      </c>
      <c r="Q150" s="42">
        <f>+'O and M Alloc.'!U126+'O and M Alloc.'!U129+'O and M Alloc.'!U130+'O and M Alloc.'!U133+'O and M Alloc.'!U141+'O and M Alloc.'!U148+'O and M Alloc.'!U157+'O and M Alloc.'!U161+'O and M Alloc.'!U162</f>
        <v>0</v>
      </c>
      <c r="R150" s="42">
        <f>+'O and M Alloc.'!V126+'O and M Alloc.'!V129+'O and M Alloc.'!V130+'O and M Alloc.'!V133+'O and M Alloc.'!V141+'O and M Alloc.'!V148+'O and M Alloc.'!V157+'O and M Alloc.'!V161+'O and M Alloc.'!V162</f>
        <v>0</v>
      </c>
      <c r="S150" s="42"/>
      <c r="T150" s="42"/>
      <c r="U150" s="42"/>
      <c r="V150" s="42"/>
      <c r="W150" s="42"/>
      <c r="X150" s="42"/>
    </row>
    <row r="151" spans="1:24" s="29" customFormat="1" x14ac:dyDescent="0.2">
      <c r="A151" s="43">
        <v>17.2</v>
      </c>
      <c r="B151" s="44"/>
      <c r="C151" s="49" t="s">
        <v>259</v>
      </c>
      <c r="D151" s="45" t="s">
        <v>22</v>
      </c>
      <c r="E151" s="47">
        <f>SUM(F151:S151)</f>
        <v>1</v>
      </c>
      <c r="F151" s="47">
        <f t="shared" ref="F151:M151" si="58">IF($E150=0,0,F150/$E150)</f>
        <v>0.78002116648275899</v>
      </c>
      <c r="G151" s="47">
        <f t="shared" si="58"/>
        <v>0.21177075232488851</v>
      </c>
      <c r="H151" s="47">
        <f t="shared" si="58"/>
        <v>3.9880351642092836E-4</v>
      </c>
      <c r="I151" s="47">
        <f t="shared" si="58"/>
        <v>4.9868938304746717E-3</v>
      </c>
      <c r="J151" s="47">
        <f t="shared" si="58"/>
        <v>2.8223838454568334E-3</v>
      </c>
      <c r="K151" s="47">
        <f t="shared" si="58"/>
        <v>0</v>
      </c>
      <c r="L151" s="47">
        <f t="shared" si="58"/>
        <v>0</v>
      </c>
      <c r="M151" s="47">
        <f t="shared" si="58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 x14ac:dyDescent="0.2">
      <c r="A152" s="43"/>
      <c r="B152" s="44"/>
      <c r="C152" s="38"/>
      <c r="D152" s="45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 x14ac:dyDescent="0.2">
      <c r="A153" s="43"/>
      <c r="B153" s="44"/>
      <c r="C153" s="37" t="s">
        <v>136</v>
      </c>
      <c r="D153" s="45" t="s">
        <v>60</v>
      </c>
      <c r="E153" s="42">
        <f>SUM(F153:S153)</f>
        <v>6157425.0012097042</v>
      </c>
      <c r="F153" s="42">
        <f>+'O and M Alloc.'!J290+'O and M Alloc.'!J293+'O and M Alloc.'!J294+'O and M Alloc.'!J297+'O and M Alloc.'!J305+'O and M Alloc.'!J312+'O and M Alloc.'!J321+'O and M Alloc.'!J325+'O and M Alloc.'!J326</f>
        <v>2783984.1186558469</v>
      </c>
      <c r="G153" s="42">
        <f>+'O and M Alloc.'!K290+'O and M Alloc.'!K293+'O and M Alloc.'!K294+'O and M Alloc.'!K297+'O and M Alloc.'!K305+'O and M Alloc.'!K312+'O and M Alloc.'!K321+'O and M Alloc.'!K325+'O and M Alloc.'!K326</f>
        <v>1591936.8928270296</v>
      </c>
      <c r="H153" s="42">
        <f>+'O and M Alloc.'!L290+'O and M Alloc.'!L293+'O and M Alloc.'!L294+'O and M Alloc.'!L297+'O and M Alloc.'!L305+'O and M Alloc.'!L312+'O and M Alloc.'!L321+'O and M Alloc.'!L325+'O and M Alloc.'!L326</f>
        <v>83731.998167472484</v>
      </c>
      <c r="I153" s="42">
        <f>+'O and M Alloc.'!M290+'O and M Alloc.'!M293+'O and M Alloc.'!M294+'O and M Alloc.'!M297+'O and M Alloc.'!M305+'O and M Alloc.'!M312+'O and M Alloc.'!M321+'O and M Alloc.'!M325+'O and M Alloc.'!M326</f>
        <v>891860.9706729654</v>
      </c>
      <c r="J153" s="42">
        <f>+'O and M Alloc.'!N290+'O and M Alloc.'!N293+'O and M Alloc.'!N294+'O and M Alloc.'!N297+'O and M Alloc.'!N305+'O and M Alloc.'!N312+'O and M Alloc.'!N321+'O and M Alloc.'!N325+'O and M Alloc.'!N326</f>
        <v>805911.02088638919</v>
      </c>
      <c r="K153" s="42">
        <f>+'O and M Alloc.'!O290+'O and M Alloc.'!O293+'O and M Alloc.'!O294+'O and M Alloc.'!O297+'O and M Alloc.'!O305+'O and M Alloc.'!O312+'O and M Alloc.'!O321+'O and M Alloc.'!O325+'O and M Alloc.'!O326</f>
        <v>0</v>
      </c>
      <c r="L153" s="42">
        <f>+'O and M Alloc.'!P290+'O and M Alloc.'!P293+'O and M Alloc.'!P294+'O and M Alloc.'!P297+'O and M Alloc.'!P305+'O and M Alloc.'!P312+'O and M Alloc.'!P321+'O and M Alloc.'!P325+'O and M Alloc.'!P326</f>
        <v>0</v>
      </c>
      <c r="M153" s="42">
        <f>+'O and M Alloc.'!Q290+'O and M Alloc.'!Q293+'O and M Alloc.'!Q294+'O and M Alloc.'!Q297+'O and M Alloc.'!Q305+'O and M Alloc.'!Q312+'O and M Alloc.'!Q321+'O and M Alloc.'!Q325+'O and M Alloc.'!Q326</f>
        <v>0</v>
      </c>
      <c r="N153" s="42">
        <f>+'O and M Alloc.'!R290+'O and M Alloc.'!R293+'O and M Alloc.'!R294+'O and M Alloc.'!R297+'O and M Alloc.'!R305+'O and M Alloc.'!R312+'O and M Alloc.'!R321+'O and M Alloc.'!R325+'O and M Alloc.'!R326</f>
        <v>0</v>
      </c>
      <c r="O153" s="42">
        <f>+'O and M Alloc.'!S290+'O and M Alloc.'!S293+'O and M Alloc.'!S294+'O and M Alloc.'!S297+'O and M Alloc.'!S305+'O and M Alloc.'!S312+'O and M Alloc.'!S321+'O and M Alloc.'!S325+'O and M Alloc.'!S326</f>
        <v>0</v>
      </c>
      <c r="P153" s="42">
        <f>+'O and M Alloc.'!T290+'O and M Alloc.'!T293+'O and M Alloc.'!T294+'O and M Alloc.'!T297+'O and M Alloc.'!T305+'O and M Alloc.'!T312+'O and M Alloc.'!T321+'O and M Alloc.'!T325+'O and M Alloc.'!T326</f>
        <v>0</v>
      </c>
      <c r="Q153" s="42">
        <f>+'O and M Alloc.'!U290+'O and M Alloc.'!U293+'O and M Alloc.'!U294+'O and M Alloc.'!U297+'O and M Alloc.'!U305+'O and M Alloc.'!U312+'O and M Alloc.'!U321+'O and M Alloc.'!U325+'O and M Alloc.'!U326</f>
        <v>0</v>
      </c>
      <c r="R153" s="42">
        <f>+'O and M Alloc.'!V290+'O and M Alloc.'!V293+'O and M Alloc.'!V294+'O and M Alloc.'!V297+'O and M Alloc.'!V305+'O and M Alloc.'!V312+'O and M Alloc.'!V321+'O and M Alloc.'!V325+'O and M Alloc.'!V326</f>
        <v>0</v>
      </c>
      <c r="S153" s="42"/>
      <c r="T153" s="42"/>
      <c r="U153" s="42"/>
      <c r="V153" s="42"/>
      <c r="W153" s="42"/>
      <c r="X153" s="42"/>
    </row>
    <row r="154" spans="1:24" s="29" customFormat="1" x14ac:dyDescent="0.2">
      <c r="A154" s="43">
        <v>17.399999999999999</v>
      </c>
      <c r="B154" s="44"/>
      <c r="C154" s="49" t="s">
        <v>260</v>
      </c>
      <c r="D154" s="45" t="s">
        <v>22</v>
      </c>
      <c r="E154" s="47">
        <f>SUM(F154:S154)</f>
        <v>0.99999999999999989</v>
      </c>
      <c r="F154" s="47">
        <f t="shared" ref="F154:M154" si="59">IF($E153=0,0,F153/$E153)</f>
        <v>0.45213447473723156</v>
      </c>
      <c r="G154" s="47">
        <f t="shared" si="59"/>
        <v>0.2585393882206074</v>
      </c>
      <c r="H154" s="47">
        <f t="shared" si="59"/>
        <v>1.3598541297867578E-2</v>
      </c>
      <c r="I154" s="47">
        <f t="shared" si="59"/>
        <v>0.14484317234846514</v>
      </c>
      <c r="J154" s="47">
        <f t="shared" si="59"/>
        <v>0.13088442339582826</v>
      </c>
      <c r="K154" s="47">
        <f t="shared" si="59"/>
        <v>0</v>
      </c>
      <c r="L154" s="47">
        <f t="shared" si="59"/>
        <v>0</v>
      </c>
      <c r="M154" s="47">
        <f t="shared" si="59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 x14ac:dyDescent="0.2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 x14ac:dyDescent="0.2">
      <c r="A156" s="43"/>
      <c r="B156" s="44"/>
      <c r="C156" s="37" t="s">
        <v>136</v>
      </c>
      <c r="D156" s="45" t="s">
        <v>60</v>
      </c>
      <c r="E156" s="42">
        <f>SUM(F156:S156)</f>
        <v>25271.885323127019</v>
      </c>
      <c r="F156" s="24">
        <f>'O and M Alloc.'!J454+'O and M Alloc.'!J457+'O and M Alloc.'!J458+'O and M Alloc.'!J461+'O and M Alloc.'!J469+'O and M Alloc.'!J476+'O and M Alloc.'!J485+'O and M Alloc.'!J489+'O and M Alloc.'!J490</f>
        <v>7655.3616279058006</v>
      </c>
      <c r="G156" s="24">
        <f>'O and M Alloc.'!K454+'O and M Alloc.'!K457+'O and M Alloc.'!K458+'O and M Alloc.'!K461+'O and M Alloc.'!K469+'O and M Alloc.'!K476+'O and M Alloc.'!K485+'O and M Alloc.'!K489+'O and M Alloc.'!K490</f>
        <v>5187.1019979391349</v>
      </c>
      <c r="H156" s="24">
        <f>'O and M Alloc.'!L454+'O and M Alloc.'!L457+'O and M Alloc.'!L458+'O and M Alloc.'!L461+'O and M Alloc.'!L469+'O and M Alloc.'!L476+'O and M Alloc.'!L485+'O and M Alloc.'!L489+'O and M Alloc.'!L490</f>
        <v>256.31023416065449</v>
      </c>
      <c r="I156" s="24">
        <f>'O and M Alloc.'!M454+'O and M Alloc.'!M457+'O and M Alloc.'!M458+'O and M Alloc.'!M461+'O and M Alloc.'!M469+'O and M Alloc.'!M476+'O and M Alloc.'!M485+'O and M Alloc.'!M489+'O and M Alloc.'!M490</f>
        <v>5734.5167028467213</v>
      </c>
      <c r="J156" s="24">
        <f>'O and M Alloc.'!N454+'O and M Alloc.'!N457+'O and M Alloc.'!N458+'O and M Alloc.'!N461+'O and M Alloc.'!N469+'O and M Alloc.'!N476+'O and M Alloc.'!N485+'O and M Alloc.'!N489+'O and M Alloc.'!N490</f>
        <v>6438.5947602747092</v>
      </c>
      <c r="K156" s="24">
        <f>'O and M Alloc.'!O454+'O and M Alloc.'!O457+'O and M Alloc.'!O458+'O and M Alloc.'!O461+'O and M Alloc.'!O469+'O and M Alloc.'!O476+'O and M Alloc.'!O485+'O and M Alloc.'!O489+'O and M Alloc.'!O490</f>
        <v>0</v>
      </c>
      <c r="L156" s="24">
        <f>'O and M Alloc.'!P454+'O and M Alloc.'!P457+'O and M Alloc.'!P458+'O and M Alloc.'!P461+'O and M Alloc.'!P469+'O and M Alloc.'!P476+'O and M Alloc.'!P485+'O and M Alloc.'!P489+'O and M Alloc.'!P490</f>
        <v>0</v>
      </c>
      <c r="M156" s="24">
        <f>'O and M Alloc.'!Q454+'O and M Alloc.'!Q457+'O and M Alloc.'!Q458+'O and M Alloc.'!Q461+'O and M Alloc.'!Q469+'O and M Alloc.'!Q476+'O and M Alloc.'!Q485+'O and M Alloc.'!Q489+'O and M Alloc.'!Q490</f>
        <v>0</v>
      </c>
      <c r="N156" s="24">
        <f>'O and M Alloc.'!R454+'O and M Alloc.'!R457+'O and M Alloc.'!R458+'O and M Alloc.'!R461+'O and M Alloc.'!R469+'O and M Alloc.'!R476+'O and M Alloc.'!R485+'O and M Alloc.'!R489+'O and M Alloc.'!R490</f>
        <v>0</v>
      </c>
      <c r="O156" s="24">
        <f>'O and M Alloc.'!S454+'O and M Alloc.'!S457+'O and M Alloc.'!S458+'O and M Alloc.'!S461+'O and M Alloc.'!S469+'O and M Alloc.'!S476+'O and M Alloc.'!S485+'O and M Alloc.'!S489+'O and M Alloc.'!S490</f>
        <v>0</v>
      </c>
      <c r="P156" s="24">
        <f>'O and M Alloc.'!T454+'O and M Alloc.'!T457+'O and M Alloc.'!T458+'O and M Alloc.'!T461+'O and M Alloc.'!T469+'O and M Alloc.'!T476+'O and M Alloc.'!T485+'O and M Alloc.'!T489+'O and M Alloc.'!T490</f>
        <v>0</v>
      </c>
      <c r="Q156" s="24">
        <f>'O and M Alloc.'!U454+'O and M Alloc.'!U457+'O and M Alloc.'!U458+'O and M Alloc.'!U461+'O and M Alloc.'!U469+'O and M Alloc.'!U476+'O and M Alloc.'!U485+'O and M Alloc.'!U489+'O and M Alloc.'!U490</f>
        <v>0</v>
      </c>
      <c r="R156" s="24">
        <f>'O and M Alloc.'!V454+'O and M Alloc.'!V457+'O and M Alloc.'!V458+'O and M Alloc.'!V461+'O and M Alloc.'!V469+'O and M Alloc.'!V476+'O and M Alloc.'!V485+'O and M Alloc.'!V489+'O and M Alloc.'!V490</f>
        <v>0</v>
      </c>
      <c r="S156" s="24"/>
      <c r="T156" s="42"/>
      <c r="U156" s="42"/>
      <c r="V156" s="42"/>
      <c r="W156" s="42"/>
      <c r="X156" s="42"/>
    </row>
    <row r="157" spans="1:24" s="29" customFormat="1" x14ac:dyDescent="0.2">
      <c r="A157" s="43">
        <v>17.600000000000001</v>
      </c>
      <c r="B157" s="44"/>
      <c r="C157" s="49" t="s">
        <v>261</v>
      </c>
      <c r="D157" s="45" t="s">
        <v>22</v>
      </c>
      <c r="E157" s="47">
        <f>SUM(F157:S157)</f>
        <v>1</v>
      </c>
      <c r="F157" s="47">
        <f t="shared" ref="F157:M157" si="60">IF($E156=0,0,F156/$E156)</f>
        <v>0.30292008411814697</v>
      </c>
      <c r="G157" s="47">
        <f t="shared" si="60"/>
        <v>0.20525188095849228</v>
      </c>
      <c r="H157" s="47">
        <f t="shared" si="60"/>
        <v>1.0142109735125212E-2</v>
      </c>
      <c r="I157" s="47">
        <f t="shared" si="60"/>
        <v>0.22691289666461498</v>
      </c>
      <c r="J157" s="47">
        <f t="shared" si="60"/>
        <v>0.2547730285236206</v>
      </c>
      <c r="K157" s="47">
        <f t="shared" si="60"/>
        <v>0</v>
      </c>
      <c r="L157" s="47">
        <f t="shared" si="60"/>
        <v>0</v>
      </c>
      <c r="M157" s="47">
        <f t="shared" si="60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 ht="13.5" customHeight="1" x14ac:dyDescent="0.2">
      <c r="A158" s="43"/>
      <c r="B158" s="44"/>
      <c r="C158" s="38"/>
      <c r="D158" s="44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 x14ac:dyDescent="0.2">
      <c r="A159" s="43"/>
      <c r="B159" s="44"/>
      <c r="C159" s="37" t="s">
        <v>136</v>
      </c>
      <c r="D159" s="45" t="s">
        <v>60</v>
      </c>
      <c r="E159" s="42">
        <f>SUM(F159:S159)</f>
        <v>1494116944.9744344</v>
      </c>
      <c r="F159" s="24">
        <v>961319271</v>
      </c>
      <c r="G159" s="24">
        <v>488286164</v>
      </c>
      <c r="H159" s="24">
        <v>44490351</v>
      </c>
      <c r="I159" s="24">
        <f>SUM('O and M Alloc.'!M104:M114)</f>
        <v>13511.820612032274</v>
      </c>
      <c r="J159" s="24">
        <f>SUM('O and M Alloc.'!N104:N114)</f>
        <v>7647.1538224988981</v>
      </c>
      <c r="K159" s="24">
        <f>SUM('O and M Alloc.'!O104:O114)</f>
        <v>0</v>
      </c>
      <c r="L159" s="24">
        <f>SUM('O and M Alloc.'!P104:P114)</f>
        <v>0</v>
      </c>
      <c r="M159" s="24">
        <f>SUM('O and M Alloc.'!Q104:Q114)</f>
        <v>0</v>
      </c>
      <c r="N159" s="24">
        <f>SUM('O and M Alloc.'!R104:R114)</f>
        <v>0</v>
      </c>
      <c r="O159" s="24">
        <f>SUM('O and M Alloc.'!S104:S114)</f>
        <v>0</v>
      </c>
      <c r="P159" s="24">
        <f>SUM('O and M Alloc.'!T104:T114)</f>
        <v>0</v>
      </c>
      <c r="Q159" s="24">
        <f>SUM('O and M Alloc.'!U104:U114)</f>
        <v>0</v>
      </c>
      <c r="R159" s="24">
        <f>SUM('O and M Alloc.'!V104:V114)</f>
        <v>0</v>
      </c>
      <c r="S159" s="24"/>
      <c r="T159" s="42"/>
      <c r="U159" s="42"/>
      <c r="V159" s="42"/>
      <c r="W159" s="42"/>
      <c r="X159" s="42"/>
    </row>
    <row r="160" spans="1:24" s="29" customFormat="1" x14ac:dyDescent="0.2">
      <c r="A160" s="43">
        <v>18</v>
      </c>
      <c r="B160" s="44"/>
      <c r="C160" s="46" t="s">
        <v>258</v>
      </c>
      <c r="D160" s="45" t="s">
        <v>22</v>
      </c>
      <c r="E160" s="47">
        <f>SUM(F160:S160)</f>
        <v>1.0000000000000002</v>
      </c>
      <c r="F160" s="47">
        <f t="shared" ref="F160:M160" si="61">IF($E159=0,0,F159/$E159)</f>
        <v>0.64340296402732322</v>
      </c>
      <c r="G160" s="47">
        <f t="shared" si="61"/>
        <v>0.32680585388070477</v>
      </c>
      <c r="H160" s="47">
        <f t="shared" si="61"/>
        <v>2.9777020566995355E-2</v>
      </c>
      <c r="I160" s="47">
        <f t="shared" si="61"/>
        <v>9.0433487535766308E-6</v>
      </c>
      <c r="J160" s="47">
        <f t="shared" si="61"/>
        <v>5.118176223233816E-6</v>
      </c>
      <c r="K160" s="47">
        <f t="shared" si="61"/>
        <v>0</v>
      </c>
      <c r="L160" s="47">
        <f t="shared" si="61"/>
        <v>0</v>
      </c>
      <c r="M160" s="47">
        <f t="shared" si="61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 x14ac:dyDescent="0.2">
      <c r="A161" s="43"/>
      <c r="B161" s="44"/>
      <c r="C161" s="46"/>
      <c r="D161" s="45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2"/>
      <c r="U161" s="42"/>
      <c r="V161" s="42"/>
      <c r="W161" s="42"/>
      <c r="X161" s="42"/>
    </row>
    <row r="162" spans="1:24" s="29" customFormat="1" x14ac:dyDescent="0.2">
      <c r="A162" s="43"/>
      <c r="B162" s="44"/>
      <c r="C162" s="37" t="s">
        <v>136</v>
      </c>
      <c r="D162" s="45" t="s">
        <v>60</v>
      </c>
      <c r="E162" s="42">
        <f>SUM(F162:S162)</f>
        <v>86746747.050034553</v>
      </c>
      <c r="F162" s="24">
        <f>'Rev. Alloc.'!J16</f>
        <v>50513030.625544868</v>
      </c>
      <c r="G162" s="24">
        <f>'Rev. Alloc.'!K16</f>
        <v>21051849.832322292</v>
      </c>
      <c r="H162" s="24">
        <f>'Rev. Alloc.'!L16</f>
        <v>300483.46804450004</v>
      </c>
      <c r="I162" s="24">
        <f>'Rev. Alloc.'!M16</f>
        <v>7930116.8244491527</v>
      </c>
      <c r="J162" s="24">
        <f>'Rev. Alloc.'!N16</f>
        <v>6951266.2996737305</v>
      </c>
      <c r="K162" s="24">
        <f>'Rev. Alloc.'!O16</f>
        <v>0</v>
      </c>
      <c r="L162" s="24">
        <f>'Rev. Alloc.'!P16</f>
        <v>0</v>
      </c>
      <c r="M162" s="24">
        <f>'Rev. Alloc.'!Q16</f>
        <v>0</v>
      </c>
      <c r="N162" s="24">
        <f>'Rev. Alloc.'!R16</f>
        <v>0</v>
      </c>
      <c r="O162" s="24">
        <f>'Rev. Alloc.'!S16</f>
        <v>0</v>
      </c>
      <c r="P162" s="24">
        <f>'Rev. Alloc.'!T16</f>
        <v>0</v>
      </c>
      <c r="Q162" s="24">
        <f>'Rev. Alloc.'!U16</f>
        <v>0</v>
      </c>
      <c r="R162" s="24">
        <f>'Rev. Alloc.'!V16</f>
        <v>0</v>
      </c>
      <c r="S162" s="24"/>
      <c r="T162" s="42"/>
      <c r="U162" s="42"/>
      <c r="V162" s="42"/>
      <c r="W162" s="42"/>
      <c r="X162" s="42"/>
    </row>
    <row r="163" spans="1:24" s="29" customFormat="1" x14ac:dyDescent="0.2">
      <c r="A163" s="43">
        <v>18.2</v>
      </c>
      <c r="B163" s="44"/>
      <c r="C163" s="46" t="s">
        <v>262</v>
      </c>
      <c r="D163" s="45" t="s">
        <v>22</v>
      </c>
      <c r="E163" s="47">
        <f>SUM(F163:S163)</f>
        <v>0.99999999999999989</v>
      </c>
      <c r="F163" s="47">
        <f t="shared" ref="F163:R163" si="62">IF($E162=0,0,F162/$E162)</f>
        <v>0.58230460902942582</v>
      </c>
      <c r="G163" s="47">
        <f t="shared" si="62"/>
        <v>0.24268172062036886</v>
      </c>
      <c r="H163" s="47">
        <f t="shared" si="62"/>
        <v>3.4639162650235695E-3</v>
      </c>
      <c r="I163" s="47">
        <f t="shared" si="62"/>
        <v>9.1416878374415006E-2</v>
      </c>
      <c r="J163" s="47">
        <f t="shared" si="62"/>
        <v>8.0132875710766632E-2</v>
      </c>
      <c r="K163" s="47">
        <f t="shared" si="62"/>
        <v>0</v>
      </c>
      <c r="L163" s="47">
        <f t="shared" si="62"/>
        <v>0</v>
      </c>
      <c r="M163" s="47">
        <f t="shared" si="62"/>
        <v>0</v>
      </c>
      <c r="N163" s="47">
        <f t="shared" si="62"/>
        <v>0</v>
      </c>
      <c r="O163" s="47">
        <f t="shared" si="62"/>
        <v>0</v>
      </c>
      <c r="P163" s="47">
        <f t="shared" si="62"/>
        <v>0</v>
      </c>
      <c r="Q163" s="47">
        <f t="shared" si="62"/>
        <v>0</v>
      </c>
      <c r="R163" s="47">
        <f t="shared" si="62"/>
        <v>0</v>
      </c>
      <c r="S163" s="47"/>
      <c r="T163" s="42"/>
      <c r="U163" s="42"/>
      <c r="V163" s="42"/>
      <c r="W163" s="42"/>
      <c r="X163" s="42"/>
    </row>
    <row r="164" spans="1:24" s="29" customFormat="1" x14ac:dyDescent="0.2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 x14ac:dyDescent="0.2">
      <c r="A165" s="43"/>
      <c r="B165" s="44"/>
      <c r="C165" s="37" t="s">
        <v>136</v>
      </c>
      <c r="D165" s="45" t="s">
        <v>60</v>
      </c>
      <c r="E165" s="42">
        <f>SUM(F165:S165)</f>
        <v>78382354.15325588</v>
      </c>
      <c r="F165" s="24">
        <f>+'Rev. Alloc.'!J18</f>
        <v>46006459.51032605</v>
      </c>
      <c r="G165" s="24">
        <f>+'Rev. Alloc.'!K18</f>
        <v>31262908.979079191</v>
      </c>
      <c r="H165" s="24">
        <f>+'Rev. Alloc.'!L18</f>
        <v>1112985.6638506346</v>
      </c>
      <c r="I165" s="24">
        <f>+'Rev. Alloc.'!M18</f>
        <v>0</v>
      </c>
      <c r="J165" s="24">
        <f>+'Rev. Alloc.'!N18</f>
        <v>0</v>
      </c>
      <c r="K165" s="24">
        <f>+'Rev. Alloc.'!O18</f>
        <v>0</v>
      </c>
      <c r="L165" s="24">
        <f>+'Rev. Alloc.'!P18</f>
        <v>0</v>
      </c>
      <c r="M165" s="24">
        <f>+'Rev. Alloc.'!Q18</f>
        <v>0</v>
      </c>
      <c r="N165" s="24">
        <f>+'Rev. Alloc.'!R18</f>
        <v>0</v>
      </c>
      <c r="O165" s="24">
        <f>+'Rev. Alloc.'!S18</f>
        <v>0</v>
      </c>
      <c r="P165" s="24">
        <f>+'Rev. Alloc.'!T18</f>
        <v>0</v>
      </c>
      <c r="Q165" s="24">
        <f>+'Rev. Alloc.'!U18</f>
        <v>0</v>
      </c>
      <c r="R165" s="24">
        <f>+'Rev. Alloc.'!V18</f>
        <v>0</v>
      </c>
      <c r="S165" s="24"/>
      <c r="T165" s="42"/>
      <c r="U165" s="42"/>
      <c r="V165" s="42"/>
      <c r="W165" s="42"/>
      <c r="X165" s="42"/>
    </row>
    <row r="166" spans="1:24" s="29" customFormat="1" x14ac:dyDescent="0.2">
      <c r="A166" s="43">
        <v>18.399999999999999</v>
      </c>
      <c r="B166" s="44"/>
      <c r="C166" s="80" t="s">
        <v>437</v>
      </c>
      <c r="D166" s="45" t="s">
        <v>22</v>
      </c>
      <c r="E166" s="47">
        <f>SUM(F166:S166)</f>
        <v>0.99999999999999989</v>
      </c>
      <c r="F166" s="47">
        <f t="shared" ref="F166:R166" si="63">IF($E165=0,0,F165/$E165)</f>
        <v>0.58694919293151915</v>
      </c>
      <c r="G166" s="47">
        <f t="shared" si="63"/>
        <v>0.39885136542279498</v>
      </c>
      <c r="H166" s="47">
        <f t="shared" si="63"/>
        <v>1.4199441645685797E-2</v>
      </c>
      <c r="I166" s="47">
        <f t="shared" si="63"/>
        <v>0</v>
      </c>
      <c r="J166" s="47">
        <f t="shared" si="63"/>
        <v>0</v>
      </c>
      <c r="K166" s="47">
        <f t="shared" si="63"/>
        <v>0</v>
      </c>
      <c r="L166" s="47">
        <f t="shared" si="63"/>
        <v>0</v>
      </c>
      <c r="M166" s="47">
        <f t="shared" si="63"/>
        <v>0</v>
      </c>
      <c r="N166" s="47">
        <f t="shared" si="63"/>
        <v>0</v>
      </c>
      <c r="O166" s="47">
        <f t="shared" si="63"/>
        <v>0</v>
      </c>
      <c r="P166" s="47">
        <f t="shared" si="63"/>
        <v>0</v>
      </c>
      <c r="Q166" s="47">
        <f t="shared" si="63"/>
        <v>0</v>
      </c>
      <c r="R166" s="47">
        <f t="shared" si="63"/>
        <v>0</v>
      </c>
      <c r="S166" s="47"/>
      <c r="T166" s="42"/>
      <c r="U166" s="42"/>
      <c r="V166" s="42"/>
      <c r="W166" s="42"/>
      <c r="X166" s="42"/>
    </row>
    <row r="167" spans="1:24" s="29" customFormat="1" x14ac:dyDescent="0.2">
      <c r="A167" s="43"/>
      <c r="B167" s="44"/>
      <c r="C167" s="38"/>
      <c r="D167" s="44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</row>
    <row r="168" spans="1:24" s="29" customFormat="1" x14ac:dyDescent="0.2">
      <c r="A168" s="43"/>
      <c r="B168" s="44"/>
      <c r="C168" s="37" t="s">
        <v>136</v>
      </c>
      <c r="D168" s="45" t="s">
        <v>60</v>
      </c>
      <c r="E168" s="42">
        <f>SUM(F168:S168)</f>
        <v>165129101.20329043</v>
      </c>
      <c r="F168" s="24">
        <f>+'Rev. Alloc.'!J21</f>
        <v>96519490.135870919</v>
      </c>
      <c r="G168" s="24">
        <f>+'Rev. Alloc.'!K21</f>
        <v>52314758.811401486</v>
      </c>
      <c r="H168" s="24">
        <f>+'Rev. Alloc.'!L21</f>
        <v>1413469.1318951347</v>
      </c>
      <c r="I168" s="24">
        <f>+'Rev. Alloc.'!M21</f>
        <v>7930116.8244491527</v>
      </c>
      <c r="J168" s="24">
        <f>+'Rev. Alloc.'!N21</f>
        <v>6951266.2996737305</v>
      </c>
      <c r="K168" s="24">
        <f>+'Rev. Alloc.'!O21</f>
        <v>0</v>
      </c>
      <c r="L168" s="24">
        <f>+'Rev. Alloc.'!P21</f>
        <v>0</v>
      </c>
      <c r="M168" s="24">
        <f>+'Rev. Alloc.'!Q21</f>
        <v>0</v>
      </c>
      <c r="N168" s="24">
        <f>+'Rev. Alloc.'!R21</f>
        <v>0</v>
      </c>
      <c r="O168" s="24">
        <f>+'Rev. Alloc.'!S21</f>
        <v>0</v>
      </c>
      <c r="P168" s="24">
        <f>+'Rev. Alloc.'!T21</f>
        <v>0</v>
      </c>
      <c r="Q168" s="24">
        <f>+'Rev. Alloc.'!U21</f>
        <v>0</v>
      </c>
      <c r="R168" s="24">
        <f>+'Rev. Alloc.'!V21</f>
        <v>0</v>
      </c>
      <c r="S168" s="24"/>
      <c r="T168" s="42"/>
      <c r="U168" s="42"/>
      <c r="V168" s="42"/>
      <c r="W168" s="42"/>
      <c r="X168" s="42"/>
    </row>
    <row r="169" spans="1:24" s="29" customFormat="1" x14ac:dyDescent="0.2">
      <c r="A169" s="43">
        <v>18.600000000000001</v>
      </c>
      <c r="B169" s="44"/>
      <c r="C169" s="80" t="s">
        <v>438</v>
      </c>
      <c r="D169" s="45" t="s">
        <v>22</v>
      </c>
      <c r="E169" s="47">
        <f>SUM(F169:S169)</f>
        <v>1</v>
      </c>
      <c r="F169" s="47">
        <f t="shared" ref="F169:R169" si="64">IF($E168=0,0,F168/$E168)</f>
        <v>0.58450926839991568</v>
      </c>
      <c r="G169" s="47">
        <f t="shared" si="64"/>
        <v>0.31681126119009628</v>
      </c>
      <c r="H169" s="47">
        <f t="shared" si="64"/>
        <v>8.5597821437604325E-3</v>
      </c>
      <c r="I169" s="47">
        <f t="shared" si="64"/>
        <v>4.8023738799900482E-2</v>
      </c>
      <c r="J169" s="47">
        <f t="shared" si="64"/>
        <v>4.2095949466327116E-2</v>
      </c>
      <c r="K169" s="47">
        <f t="shared" si="64"/>
        <v>0</v>
      </c>
      <c r="L169" s="47">
        <f t="shared" si="64"/>
        <v>0</v>
      </c>
      <c r="M169" s="47">
        <f t="shared" si="64"/>
        <v>0</v>
      </c>
      <c r="N169" s="47">
        <f t="shared" si="64"/>
        <v>0</v>
      </c>
      <c r="O169" s="47">
        <f t="shared" si="64"/>
        <v>0</v>
      </c>
      <c r="P169" s="47">
        <f t="shared" si="64"/>
        <v>0</v>
      </c>
      <c r="Q169" s="47">
        <f t="shared" si="64"/>
        <v>0</v>
      </c>
      <c r="R169" s="47">
        <f t="shared" si="64"/>
        <v>0</v>
      </c>
      <c r="S169" s="47"/>
      <c r="T169" s="42"/>
      <c r="U169" s="42"/>
      <c r="V169" s="42"/>
      <c r="W169" s="42"/>
      <c r="X169" s="42"/>
    </row>
    <row r="170" spans="1:24" s="29" customFormat="1" x14ac:dyDescent="0.2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 x14ac:dyDescent="0.2">
      <c r="A171" s="43"/>
      <c r="B171" s="44"/>
      <c r="C171" s="37" t="s">
        <v>136</v>
      </c>
      <c r="D171" s="45" t="s">
        <v>60</v>
      </c>
      <c r="E171" s="42">
        <f>SUM(F171:S171)</f>
        <v>496111427.09512699</v>
      </c>
      <c r="F171" s="24">
        <f>+F174+F177+F180</f>
        <v>282764122.9143452</v>
      </c>
      <c r="G171" s="24">
        <f t="shared" ref="G171:R171" si="65">+G174+G177+G180</f>
        <v>112631872.36119263</v>
      </c>
      <c r="H171" s="24">
        <f t="shared" si="65"/>
        <v>4289230.189422478</v>
      </c>
      <c r="I171" s="24">
        <f t="shared" si="65"/>
        <v>50530298.414007463</v>
      </c>
      <c r="J171" s="24">
        <f t="shared" si="65"/>
        <v>45895903.216159135</v>
      </c>
      <c r="K171" s="24">
        <f t="shared" si="65"/>
        <v>0</v>
      </c>
      <c r="L171" s="24">
        <f t="shared" si="65"/>
        <v>0</v>
      </c>
      <c r="M171" s="24">
        <f t="shared" si="65"/>
        <v>0</v>
      </c>
      <c r="N171" s="24">
        <f t="shared" si="65"/>
        <v>0</v>
      </c>
      <c r="O171" s="24">
        <f t="shared" si="65"/>
        <v>0</v>
      </c>
      <c r="P171" s="24">
        <f t="shared" si="65"/>
        <v>0</v>
      </c>
      <c r="Q171" s="24">
        <f t="shared" si="65"/>
        <v>0</v>
      </c>
      <c r="R171" s="24">
        <f t="shared" si="65"/>
        <v>0</v>
      </c>
      <c r="S171" s="24"/>
      <c r="T171" s="42"/>
      <c r="U171" s="42"/>
      <c r="V171" s="42"/>
      <c r="W171" s="42"/>
      <c r="X171" s="42"/>
    </row>
    <row r="172" spans="1:24" s="29" customFormat="1" x14ac:dyDescent="0.2">
      <c r="A172" s="43">
        <v>19</v>
      </c>
      <c r="B172" s="44"/>
      <c r="C172" s="46" t="s">
        <v>12</v>
      </c>
      <c r="D172" s="45" t="s">
        <v>22</v>
      </c>
      <c r="E172" s="47">
        <f>SUM(F172:S172)</f>
        <v>0.99999999999999989</v>
      </c>
      <c r="F172" s="47">
        <f t="shared" ref="F172:R172" si="66">IF($E171=0,0,F171/$E171)</f>
        <v>0.56996091497027046</v>
      </c>
      <c r="G172" s="47">
        <f t="shared" si="66"/>
        <v>0.22702938535539116</v>
      </c>
      <c r="H172" s="47">
        <f t="shared" si="66"/>
        <v>8.6456992424809413E-3</v>
      </c>
      <c r="I172" s="47">
        <f t="shared" si="66"/>
        <v>0.10185272028478901</v>
      </c>
      <c r="J172" s="47">
        <f t="shared" si="66"/>
        <v>9.2511280147068289E-2</v>
      </c>
      <c r="K172" s="47">
        <f t="shared" si="66"/>
        <v>0</v>
      </c>
      <c r="L172" s="47">
        <f t="shared" si="66"/>
        <v>0</v>
      </c>
      <c r="M172" s="47">
        <f t="shared" si="66"/>
        <v>0</v>
      </c>
      <c r="N172" s="47">
        <f t="shared" si="66"/>
        <v>0</v>
      </c>
      <c r="O172" s="47">
        <f t="shared" si="66"/>
        <v>0</v>
      </c>
      <c r="P172" s="47">
        <f t="shared" si="66"/>
        <v>0</v>
      </c>
      <c r="Q172" s="47">
        <f t="shared" si="66"/>
        <v>0</v>
      </c>
      <c r="R172" s="47">
        <f t="shared" si="66"/>
        <v>0</v>
      </c>
      <c r="S172" s="47"/>
      <c r="T172" s="42"/>
      <c r="U172" s="42"/>
      <c r="V172" s="42"/>
      <c r="W172" s="42"/>
      <c r="X172" s="42"/>
    </row>
    <row r="173" spans="1:24" s="29" customFormat="1" x14ac:dyDescent="0.2">
      <c r="A173" s="43"/>
      <c r="B173" s="44"/>
      <c r="C173" s="39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 x14ac:dyDescent="0.2">
      <c r="A174" s="43"/>
      <c r="B174" s="44"/>
      <c r="C174" s="37" t="s">
        <v>136</v>
      </c>
      <c r="D174" s="45" t="s">
        <v>60</v>
      </c>
      <c r="E174" s="42">
        <f>SUM(F174:S174)</f>
        <v>182824774.97901392</v>
      </c>
      <c r="F174" s="40">
        <f>+'Plant Alloc.'!J274+'Plant Alloc.'!J276-'Dep.Res. Alloc.'!J270+'Oth. RB Alloc.'!I44</f>
        <v>145838564.54372483</v>
      </c>
      <c r="G174" s="40">
        <f>+'Plant Alloc.'!K274+'Plant Alloc.'!K276-'Dep.Res. Alloc.'!K270+'Oth. RB Alloc.'!J44</f>
        <v>35377784.990319699</v>
      </c>
      <c r="H174" s="40">
        <f>+'Plant Alloc.'!L274+'Plant Alloc.'!L276-'Dep.Res. Alloc.'!L270+'Oth. RB Alloc.'!K44</f>
        <v>77198.188456364092</v>
      </c>
      <c r="I174" s="40">
        <f>+'Plant Alloc.'!M274+'Plant Alloc.'!M276-'Dep.Res. Alloc.'!M270+'Oth. RB Alloc.'!L44</f>
        <v>977821.6126209884</v>
      </c>
      <c r="J174" s="40">
        <f>+'Plant Alloc.'!N274+'Plant Alloc.'!N276-'Dep.Res. Alloc.'!N270+'Oth. RB Alloc.'!M44</f>
        <v>553405.64389205433</v>
      </c>
      <c r="K174" s="40">
        <f>+'Plant Alloc.'!O274+'Plant Alloc.'!O276-'Dep.Res. Alloc.'!O270+'Oth. RB Alloc.'!N44</f>
        <v>0</v>
      </c>
      <c r="L174" s="40">
        <f>+'Plant Alloc.'!P274+'Plant Alloc.'!P276-'Dep.Res. Alloc.'!P270+'Oth. RB Alloc.'!O44</f>
        <v>0</v>
      </c>
      <c r="M174" s="40">
        <f>+'Plant Alloc.'!Q274+'Plant Alloc.'!Q276-'Dep.Res. Alloc.'!Q270+'Oth. RB Alloc.'!P44</f>
        <v>0</v>
      </c>
      <c r="N174" s="40">
        <f>+'Plant Alloc.'!R274+'Plant Alloc.'!R276-'Dep.Res. Alloc.'!R270+'Oth. RB Alloc.'!Q44</f>
        <v>0</v>
      </c>
      <c r="O174" s="40">
        <f>+'Plant Alloc.'!S274+'Plant Alloc.'!S276-'Dep.Res. Alloc.'!S270+'Oth. RB Alloc.'!R44</f>
        <v>0</v>
      </c>
      <c r="P174" s="40">
        <f>+'Plant Alloc.'!T274+'Plant Alloc.'!T276-'Dep.Res. Alloc.'!T270+'Oth. RB Alloc.'!S44</f>
        <v>0</v>
      </c>
      <c r="Q174" s="40">
        <f>+'Plant Alloc.'!U274+'Plant Alloc.'!U276-'Dep.Res. Alloc.'!U270+'Oth. RB Alloc.'!T44</f>
        <v>0</v>
      </c>
      <c r="R174" s="40">
        <f>+'Plant Alloc.'!V274+'Plant Alloc.'!V276-'Dep.Res. Alloc.'!V270+'Oth. RB Alloc.'!U44</f>
        <v>0</v>
      </c>
      <c r="S174" s="37"/>
      <c r="T174" s="42"/>
      <c r="U174" s="42"/>
      <c r="V174" s="42"/>
      <c r="W174" s="42"/>
      <c r="X174" s="42"/>
    </row>
    <row r="175" spans="1:24" s="29" customFormat="1" x14ac:dyDescent="0.2">
      <c r="A175" s="43">
        <v>19.2</v>
      </c>
      <c r="B175" s="44"/>
      <c r="C175" s="38" t="s">
        <v>264</v>
      </c>
      <c r="D175" s="45" t="s">
        <v>22</v>
      </c>
      <c r="E175" s="47">
        <f>SUM(F175:S175)</f>
        <v>1</v>
      </c>
      <c r="F175" s="47">
        <f t="shared" ref="F175:R175" si="67">IF($E174=0,0,F174/$E174)</f>
        <v>0.79769585145375044</v>
      </c>
      <c r="G175" s="47">
        <f t="shared" si="67"/>
        <v>0.19350651460875937</v>
      </c>
      <c r="H175" s="47">
        <f t="shared" si="67"/>
        <v>4.2225233678108183E-4</v>
      </c>
      <c r="I175" s="47">
        <f t="shared" si="67"/>
        <v>5.3484086756471084E-3</v>
      </c>
      <c r="J175" s="47">
        <f t="shared" si="67"/>
        <v>3.0269729250621455E-3</v>
      </c>
      <c r="K175" s="47">
        <f t="shared" si="67"/>
        <v>0</v>
      </c>
      <c r="L175" s="47">
        <f t="shared" si="67"/>
        <v>0</v>
      </c>
      <c r="M175" s="47">
        <f t="shared" si="67"/>
        <v>0</v>
      </c>
      <c r="N175" s="47">
        <f t="shared" si="67"/>
        <v>0</v>
      </c>
      <c r="O175" s="47">
        <f t="shared" si="67"/>
        <v>0</v>
      </c>
      <c r="P175" s="47">
        <f t="shared" si="67"/>
        <v>0</v>
      </c>
      <c r="Q175" s="47">
        <f t="shared" si="67"/>
        <v>0</v>
      </c>
      <c r="R175" s="47">
        <f t="shared" si="67"/>
        <v>0</v>
      </c>
      <c r="S175" s="47"/>
      <c r="T175" s="42"/>
      <c r="U175" s="42"/>
      <c r="V175" s="42"/>
      <c r="W175" s="42"/>
      <c r="X175" s="42"/>
    </row>
    <row r="176" spans="1:24" s="29" customFormat="1" x14ac:dyDescent="0.2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4" s="29" customFormat="1" x14ac:dyDescent="0.2">
      <c r="A177" s="43"/>
      <c r="B177" s="44"/>
      <c r="C177" s="37" t="s">
        <v>136</v>
      </c>
      <c r="D177" s="45" t="s">
        <v>60</v>
      </c>
      <c r="E177" s="42">
        <f>SUM(F177:S177)</f>
        <v>321757716.19505858</v>
      </c>
      <c r="F177" s="37">
        <f>+'Plant Alloc.'!J545+'Plant Alloc.'!J547-'Dep.Res. Alloc.'!J535+'Oth. RB Alloc.'!I85</f>
        <v>145477756.00450405</v>
      </c>
      <c r="G177" s="37">
        <f>+'Plant Alloc.'!K545+'Plant Alloc.'!K547-'Dep.Res. Alloc.'!K535+'Oth. RB Alloc.'!J85</f>
        <v>83187043.100330248</v>
      </c>
      <c r="H177" s="37">
        <f>+'Plant Alloc.'!L545+'Plant Alloc.'!L547-'Dep.Res. Alloc.'!L535+'Oth. RB Alloc.'!K85</f>
        <v>4375435.5915860599</v>
      </c>
      <c r="I177" s="37">
        <f>+'Plant Alloc.'!M545+'Plant Alloc.'!M547-'Dep.Res. Alloc.'!M535+'Oth. RB Alloc.'!L85</f>
        <v>46604408.341289401</v>
      </c>
      <c r="J177" s="37">
        <f>+'Plant Alloc.'!N545+'Plant Alloc.'!N547-'Dep.Res. Alloc.'!N535+'Oth. RB Alloc.'!M85</f>
        <v>42113073.157348782</v>
      </c>
      <c r="K177" s="37">
        <f>+'Plant Alloc.'!O545+'Plant Alloc.'!O547-'Dep.Res. Alloc.'!O535+'Oth. RB Alloc.'!N85</f>
        <v>0</v>
      </c>
      <c r="L177" s="37">
        <f>+'Plant Alloc.'!P545+'Plant Alloc.'!P547-'Dep.Res. Alloc.'!P535+'Oth. RB Alloc.'!O85</f>
        <v>0</v>
      </c>
      <c r="M177" s="37">
        <f>+'Plant Alloc.'!Q545+'Plant Alloc.'!Q547-'Dep.Res. Alloc.'!Q535+'Oth. RB Alloc.'!P85</f>
        <v>0</v>
      </c>
      <c r="N177" s="37">
        <f>+'Plant Alloc.'!R545+'Plant Alloc.'!R547-'Dep.Res. Alloc.'!R535+'Oth. RB Alloc.'!Q85</f>
        <v>0</v>
      </c>
      <c r="O177" s="37">
        <f>+'Plant Alloc.'!S545+'Plant Alloc.'!S547-'Dep.Res. Alloc.'!S535+'Oth. RB Alloc.'!R85</f>
        <v>0</v>
      </c>
      <c r="P177" s="37">
        <f>+'Plant Alloc.'!T545+'Plant Alloc.'!T547-'Dep.Res. Alloc.'!T535+'Oth. RB Alloc.'!S85</f>
        <v>0</v>
      </c>
      <c r="Q177" s="37">
        <f>+'Plant Alloc.'!U545+'Plant Alloc.'!U547-'Dep.Res. Alloc.'!U535+'Oth. RB Alloc.'!T85</f>
        <v>0</v>
      </c>
      <c r="R177" s="37">
        <f>+'Plant Alloc.'!V545+'Plant Alloc.'!V547-'Dep.Res. Alloc.'!V535+'Oth. RB Alloc.'!U85</f>
        <v>0</v>
      </c>
      <c r="S177" s="37"/>
      <c r="T177" s="42"/>
      <c r="U177" s="42"/>
      <c r="V177" s="42"/>
      <c r="W177" s="42"/>
      <c r="X177" s="42"/>
    </row>
    <row r="178" spans="1:24" s="29" customFormat="1" x14ac:dyDescent="0.2">
      <c r="A178" s="43">
        <v>19.399999999999999</v>
      </c>
      <c r="B178" s="44"/>
      <c r="C178" s="38" t="s">
        <v>265</v>
      </c>
      <c r="D178" s="45" t="s">
        <v>22</v>
      </c>
      <c r="E178" s="47">
        <f>SUM(F178:S178)</f>
        <v>0.99999999999999978</v>
      </c>
      <c r="F178" s="47">
        <f t="shared" ref="F178:R178" si="68">IF($E177=0,0,F177/$E177)</f>
        <v>0.45213447473723162</v>
      </c>
      <c r="G178" s="47">
        <f t="shared" si="68"/>
        <v>0.25853938822060735</v>
      </c>
      <c r="H178" s="47">
        <f t="shared" si="68"/>
        <v>1.3598541297867578E-2</v>
      </c>
      <c r="I178" s="47">
        <f t="shared" si="68"/>
        <v>0.14484317234846514</v>
      </c>
      <c r="J178" s="47">
        <f t="shared" si="68"/>
        <v>0.13088442339582823</v>
      </c>
      <c r="K178" s="47">
        <f t="shared" si="68"/>
        <v>0</v>
      </c>
      <c r="L178" s="47">
        <f t="shared" si="68"/>
        <v>0</v>
      </c>
      <c r="M178" s="47">
        <f t="shared" si="68"/>
        <v>0</v>
      </c>
      <c r="N178" s="47">
        <f t="shared" si="68"/>
        <v>0</v>
      </c>
      <c r="O178" s="47">
        <f t="shared" si="68"/>
        <v>0</v>
      </c>
      <c r="P178" s="47">
        <f t="shared" si="68"/>
        <v>0</v>
      </c>
      <c r="Q178" s="47">
        <f t="shared" si="68"/>
        <v>0</v>
      </c>
      <c r="R178" s="47">
        <f t="shared" si="68"/>
        <v>0</v>
      </c>
      <c r="S178" s="50"/>
      <c r="T178" s="42"/>
      <c r="U178" s="42"/>
      <c r="V178" s="42"/>
      <c r="W178" s="42"/>
      <c r="X178" s="42"/>
    </row>
    <row r="179" spans="1:24" s="29" customFormat="1" x14ac:dyDescent="0.2">
      <c r="A179" s="43"/>
      <c r="B179" s="44"/>
      <c r="C179" s="37"/>
      <c r="D179" s="44"/>
      <c r="E179" s="42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</row>
    <row r="180" spans="1:24" s="29" customFormat="1" x14ac:dyDescent="0.2">
      <c r="A180" s="43"/>
      <c r="B180" s="44"/>
      <c r="C180" s="37" t="s">
        <v>136</v>
      </c>
      <c r="D180" s="45" t="s">
        <v>60</v>
      </c>
      <c r="E180" s="42">
        <f>SUM(F180:S180)</f>
        <v>-8471064.0789455734</v>
      </c>
      <c r="F180" s="40">
        <f>+'Plant Alloc.'!J816+'Plant Alloc.'!J818-'Dep.Res. Alloc.'!J800+'Oth. RB Alloc.'!I126</f>
        <v>-8552197.6338836793</v>
      </c>
      <c r="G180" s="40">
        <f>+'Plant Alloc.'!K816+'Plant Alloc.'!K818-'Dep.Res. Alloc.'!K800+'Oth. RB Alloc.'!J126</f>
        <v>-5932955.7294573151</v>
      </c>
      <c r="H180" s="40">
        <f>+'Plant Alloc.'!L816+'Plant Alloc.'!L818-'Dep.Res. Alloc.'!L800+'Oth. RB Alloc.'!K126</f>
        <v>-163403.59061994599</v>
      </c>
      <c r="I180" s="40">
        <f>+'Plant Alloc.'!M816+'Plant Alloc.'!M818-'Dep.Res. Alloc.'!M800+'Oth. RB Alloc.'!L126</f>
        <v>2948068.460097075</v>
      </c>
      <c r="J180" s="40">
        <f>+'Plant Alloc.'!N816+'Plant Alloc.'!N818-'Dep.Res. Alloc.'!N800+'Oth. RB Alloc.'!M126</f>
        <v>3229424.4149182928</v>
      </c>
      <c r="K180" s="40">
        <f>+'Plant Alloc.'!O816+'Plant Alloc.'!O818-'Dep.Res. Alloc.'!O800+'Oth. RB Alloc.'!N126</f>
        <v>0</v>
      </c>
      <c r="L180" s="40">
        <f>+'Plant Alloc.'!P816+'Plant Alloc.'!P818-'Dep.Res. Alloc.'!P800+'Oth. RB Alloc.'!O126</f>
        <v>0</v>
      </c>
      <c r="M180" s="40">
        <f>+'Plant Alloc.'!Q816+'Plant Alloc.'!Q818-'Dep.Res. Alloc.'!Q800+'Oth. RB Alloc.'!P126</f>
        <v>0</v>
      </c>
      <c r="N180" s="40">
        <f>+'Plant Alloc.'!R816+'Plant Alloc.'!R818-'Dep.Res. Alloc.'!R800+'Oth. RB Alloc.'!Q126</f>
        <v>0</v>
      </c>
      <c r="O180" s="40">
        <f>+'Plant Alloc.'!S816+'Plant Alloc.'!S818-'Dep.Res. Alloc.'!S800+'Oth. RB Alloc.'!R126</f>
        <v>0</v>
      </c>
      <c r="P180" s="40">
        <f>+'Plant Alloc.'!T816+'Plant Alloc.'!T818-'Dep.Res. Alloc.'!T800+'Oth. RB Alloc.'!S126</f>
        <v>0</v>
      </c>
      <c r="Q180" s="40">
        <f>+'Plant Alloc.'!U816+'Plant Alloc.'!U818-'Dep.Res. Alloc.'!U800+'Oth. RB Alloc.'!T126</f>
        <v>0</v>
      </c>
      <c r="R180" s="40">
        <f>+'Plant Alloc.'!V816+'Plant Alloc.'!V818-'Dep.Res. Alloc.'!V800+'Oth. RB Alloc.'!U126</f>
        <v>0</v>
      </c>
      <c r="S180" s="37"/>
      <c r="T180" s="42"/>
      <c r="U180" s="42"/>
      <c r="V180" s="42"/>
      <c r="W180" s="42"/>
      <c r="X180" s="42"/>
    </row>
    <row r="181" spans="1:24" s="29" customFormat="1" x14ac:dyDescent="0.2">
      <c r="A181" s="43">
        <v>19.600000000000001</v>
      </c>
      <c r="B181" s="44"/>
      <c r="C181" s="38" t="s">
        <v>266</v>
      </c>
      <c r="D181" s="45" t="s">
        <v>22</v>
      </c>
      <c r="E181" s="47">
        <f>SUM(F181:S181)</f>
        <v>1</v>
      </c>
      <c r="F181" s="47">
        <f t="shared" ref="F181:R181" si="69">IF($E180=0,0,F180/$E180)</f>
        <v>1.0095777288640466</v>
      </c>
      <c r="G181" s="47">
        <f t="shared" si="69"/>
        <v>0.70037904024399888</v>
      </c>
      <c r="H181" s="47">
        <f t="shared" si="69"/>
        <v>1.9289618057084214E-2</v>
      </c>
      <c r="I181" s="47">
        <f t="shared" si="69"/>
        <v>-0.34801630971300984</v>
      </c>
      <c r="J181" s="47">
        <f t="shared" si="69"/>
        <v>-0.38123007745212001</v>
      </c>
      <c r="K181" s="47">
        <f t="shared" si="69"/>
        <v>0</v>
      </c>
      <c r="L181" s="47">
        <f t="shared" si="69"/>
        <v>0</v>
      </c>
      <c r="M181" s="47">
        <f t="shared" si="69"/>
        <v>0</v>
      </c>
      <c r="N181" s="47">
        <f t="shared" si="69"/>
        <v>0</v>
      </c>
      <c r="O181" s="47">
        <f t="shared" si="69"/>
        <v>0</v>
      </c>
      <c r="P181" s="47">
        <f t="shared" si="69"/>
        <v>0</v>
      </c>
      <c r="Q181" s="47">
        <f t="shared" si="69"/>
        <v>0</v>
      </c>
      <c r="R181" s="47">
        <f t="shared" si="69"/>
        <v>0</v>
      </c>
      <c r="S181" s="50"/>
      <c r="T181" s="42"/>
      <c r="U181" s="42"/>
      <c r="V181" s="42"/>
      <c r="W181" s="42"/>
      <c r="X181" s="42"/>
    </row>
    <row r="182" spans="1:24" s="29" customFormat="1" x14ac:dyDescent="0.2">
      <c r="A182" s="43"/>
      <c r="B182" s="44"/>
      <c r="C182" s="49"/>
      <c r="D182" s="44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</row>
    <row r="183" spans="1:24" s="29" customFormat="1" x14ac:dyDescent="0.2">
      <c r="A183" s="43"/>
      <c r="B183" s="44"/>
      <c r="C183" s="37" t="s">
        <v>136</v>
      </c>
      <c r="D183" s="45" t="s">
        <v>60</v>
      </c>
      <c r="E183" s="42">
        <f>SUM(F183:S183)</f>
        <v>185637185.68641096</v>
      </c>
      <c r="F183" s="24">
        <f>+F186+F189+F192</f>
        <v>107998703.4918966</v>
      </c>
      <c r="G183" s="24">
        <f t="shared" ref="G183:R183" si="70">+G186+G189+G192</f>
        <v>56575112.143976092</v>
      </c>
      <c r="H183" s="24">
        <f t="shared" si="70"/>
        <v>2016455.8114896684</v>
      </c>
      <c r="I183" s="24">
        <f t="shared" si="70"/>
        <v>10002285.069851</v>
      </c>
      <c r="J183" s="24">
        <f t="shared" si="70"/>
        <v>9044629.1691975929</v>
      </c>
      <c r="K183" s="24">
        <f t="shared" si="70"/>
        <v>0</v>
      </c>
      <c r="L183" s="24">
        <f t="shared" si="70"/>
        <v>0</v>
      </c>
      <c r="M183" s="24">
        <f t="shared" si="70"/>
        <v>0</v>
      </c>
      <c r="N183" s="24">
        <f t="shared" si="70"/>
        <v>0</v>
      </c>
      <c r="O183" s="24">
        <f t="shared" si="70"/>
        <v>0</v>
      </c>
      <c r="P183" s="24">
        <f t="shared" si="70"/>
        <v>0</v>
      </c>
      <c r="Q183" s="24">
        <f t="shared" si="70"/>
        <v>0</v>
      </c>
      <c r="R183" s="24">
        <f t="shared" si="70"/>
        <v>0</v>
      </c>
      <c r="S183" s="24"/>
      <c r="T183" s="42"/>
      <c r="U183" s="42"/>
      <c r="V183" s="42"/>
      <c r="W183" s="42"/>
      <c r="X183" s="42"/>
    </row>
    <row r="184" spans="1:24" s="29" customFormat="1" x14ac:dyDescent="0.2">
      <c r="A184" s="43">
        <v>20</v>
      </c>
      <c r="B184" s="44"/>
      <c r="C184" s="46" t="s">
        <v>631</v>
      </c>
      <c r="D184" s="45" t="s">
        <v>22</v>
      </c>
      <c r="E184" s="47">
        <f>SUM(F184:S184)</f>
        <v>1</v>
      </c>
      <c r="F184" s="47">
        <f t="shared" ref="F184:R184" si="71">IF($E183=0,0,F183/$E183)</f>
        <v>0.58177300572921975</v>
      </c>
      <c r="G184" s="47">
        <f t="shared" si="71"/>
        <v>0.30476174229201058</v>
      </c>
      <c r="H184" s="47">
        <f t="shared" si="71"/>
        <v>1.0862348532346218E-2</v>
      </c>
      <c r="I184" s="47">
        <f t="shared" si="71"/>
        <v>5.3880826909040933E-2</v>
      </c>
      <c r="J184" s="47">
        <f t="shared" si="71"/>
        <v>4.8722076537382447E-2</v>
      </c>
      <c r="K184" s="47">
        <f t="shared" si="71"/>
        <v>0</v>
      </c>
      <c r="L184" s="47">
        <f t="shared" si="71"/>
        <v>0</v>
      </c>
      <c r="M184" s="47">
        <f t="shared" si="71"/>
        <v>0</v>
      </c>
      <c r="N184" s="47">
        <f t="shared" si="71"/>
        <v>0</v>
      </c>
      <c r="O184" s="47">
        <f t="shared" si="71"/>
        <v>0</v>
      </c>
      <c r="P184" s="47">
        <f t="shared" si="71"/>
        <v>0</v>
      </c>
      <c r="Q184" s="47">
        <f t="shared" si="71"/>
        <v>0</v>
      </c>
      <c r="R184" s="47">
        <f t="shared" si="71"/>
        <v>0</v>
      </c>
      <c r="S184" s="47"/>
      <c r="T184" s="42"/>
      <c r="U184" s="42"/>
      <c r="V184" s="42"/>
      <c r="W184" s="42"/>
      <c r="X184" s="42"/>
    </row>
    <row r="185" spans="1:24" s="29" customFormat="1" x14ac:dyDescent="0.2">
      <c r="A185" s="43"/>
      <c r="B185" s="44"/>
      <c r="C185" s="39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4" s="29" customFormat="1" x14ac:dyDescent="0.2">
      <c r="A186" s="43"/>
      <c r="B186" s="44"/>
      <c r="C186" s="37" t="s">
        <v>136</v>
      </c>
      <c r="D186" s="45" t="s">
        <v>60</v>
      </c>
      <c r="E186" s="42">
        <f>SUM(F186:S186)</f>
        <v>42303477.603318721</v>
      </c>
      <c r="F186" s="40">
        <f>+'Cust. Summ.'!H40</f>
        <v>33079817.650549486</v>
      </c>
      <c r="G186" s="40">
        <f>+'Cust. Summ.'!I40</f>
        <v>8810987.2975575365</v>
      </c>
      <c r="H186" s="40">
        <f>+'Cust. Summ.'!J40</f>
        <v>24331.292698436817</v>
      </c>
      <c r="I186" s="40">
        <f>+'Cust. Summ.'!K40</f>
        <v>247549.33898882344</v>
      </c>
      <c r="J186" s="40">
        <f>+'Cust. Summ.'!L40</f>
        <v>140792.02352443917</v>
      </c>
      <c r="K186" s="40">
        <f>+'Cust. Summ.'!M40</f>
        <v>0</v>
      </c>
      <c r="L186" s="40">
        <f>+'Cust. Summ.'!N40</f>
        <v>0</v>
      </c>
      <c r="M186" s="40">
        <f>+'Cust. Summ.'!O40</f>
        <v>0</v>
      </c>
      <c r="N186" s="40">
        <f>+'Cust. Summ.'!P40</f>
        <v>0</v>
      </c>
      <c r="O186" s="40">
        <f>+'Cust. Summ.'!Q40</f>
        <v>0</v>
      </c>
      <c r="P186" s="40">
        <f>+'Cust. Summ.'!R40</f>
        <v>0</v>
      </c>
      <c r="Q186" s="40">
        <f>+'Cust. Summ.'!S40</f>
        <v>0</v>
      </c>
      <c r="R186" s="40">
        <f>+'Cust. Summ.'!T40</f>
        <v>0</v>
      </c>
      <c r="S186" s="37"/>
      <c r="T186" s="42"/>
      <c r="U186" s="42"/>
      <c r="V186" s="42"/>
      <c r="W186" s="42"/>
      <c r="X186" s="42"/>
    </row>
    <row r="187" spans="1:24" s="29" customFormat="1" x14ac:dyDescent="0.2">
      <c r="A187" s="43">
        <v>20.2</v>
      </c>
      <c r="B187" s="44"/>
      <c r="C187" s="38" t="s">
        <v>632</v>
      </c>
      <c r="D187" s="45" t="s">
        <v>22</v>
      </c>
      <c r="E187" s="47">
        <f>SUM(F187:S187)</f>
        <v>1</v>
      </c>
      <c r="F187" s="47">
        <f t="shared" ref="F187:R187" si="72">IF($E186=0,0,F186/$E186)</f>
        <v>0.7819644985393438</v>
      </c>
      <c r="G187" s="47">
        <f t="shared" si="72"/>
        <v>0.20828044871815246</v>
      </c>
      <c r="H187" s="47">
        <f t="shared" si="72"/>
        <v>5.7516057962402642E-4</v>
      </c>
      <c r="I187" s="47">
        <f t="shared" si="72"/>
        <v>5.8517491472002085E-3</v>
      </c>
      <c r="J187" s="47">
        <f t="shared" si="72"/>
        <v>3.3281430156794954E-3</v>
      </c>
      <c r="K187" s="47">
        <f t="shared" si="72"/>
        <v>0</v>
      </c>
      <c r="L187" s="47">
        <f t="shared" si="72"/>
        <v>0</v>
      </c>
      <c r="M187" s="47">
        <f t="shared" si="72"/>
        <v>0</v>
      </c>
      <c r="N187" s="47">
        <f t="shared" si="72"/>
        <v>0</v>
      </c>
      <c r="O187" s="47">
        <f t="shared" si="72"/>
        <v>0</v>
      </c>
      <c r="P187" s="47">
        <f t="shared" si="72"/>
        <v>0</v>
      </c>
      <c r="Q187" s="47">
        <f t="shared" si="72"/>
        <v>0</v>
      </c>
      <c r="R187" s="47">
        <f t="shared" si="72"/>
        <v>0</v>
      </c>
      <c r="S187" s="47"/>
      <c r="T187" s="42"/>
      <c r="U187" s="42"/>
      <c r="V187" s="42"/>
      <c r="W187" s="42"/>
      <c r="X187" s="42"/>
    </row>
    <row r="188" spans="1:24" s="29" customFormat="1" x14ac:dyDescent="0.2">
      <c r="A188" s="43"/>
      <c r="B188" s="44"/>
      <c r="C188" s="39"/>
      <c r="D188" s="44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</row>
    <row r="189" spans="1:24" s="29" customFormat="1" x14ac:dyDescent="0.2">
      <c r="A189" s="43"/>
      <c r="B189" s="44"/>
      <c r="C189" s="37" t="s">
        <v>136</v>
      </c>
      <c r="D189" s="45" t="s">
        <v>60</v>
      </c>
      <c r="E189" s="42">
        <f>SUM(F189:S189)</f>
        <v>64081471.330780007</v>
      </c>
      <c r="F189" s="37">
        <f>+'Demand Summ.'!H38</f>
        <v>28972212.711474076</v>
      </c>
      <c r="G189" s="37">
        <f>+'Demand Summ.'!I38</f>
        <v>16564752.287458042</v>
      </c>
      <c r="H189" s="37">
        <f>+'Demand Summ.'!J38</f>
        <v>873405.95938192576</v>
      </c>
      <c r="I189" s="37">
        <f>+'Demand Summ.'!K38</f>
        <v>9282321.2827916201</v>
      </c>
      <c r="J189" s="37">
        <f>+'Demand Summ.'!L38</f>
        <v>8388779.0896743461</v>
      </c>
      <c r="K189" s="37">
        <f>+'Demand Summ.'!M38</f>
        <v>0</v>
      </c>
      <c r="L189" s="37">
        <f>+'Demand Summ.'!N38</f>
        <v>0</v>
      </c>
      <c r="M189" s="37">
        <f>+'Demand Summ.'!O38</f>
        <v>0</v>
      </c>
      <c r="N189" s="37">
        <f>+'Demand Summ.'!P38</f>
        <v>0</v>
      </c>
      <c r="O189" s="37">
        <f>+'Demand Summ.'!Q38</f>
        <v>0</v>
      </c>
      <c r="P189" s="37">
        <f>+'Demand Summ.'!R38</f>
        <v>0</v>
      </c>
      <c r="Q189" s="37">
        <f>+'Demand Summ.'!S38</f>
        <v>0</v>
      </c>
      <c r="R189" s="37">
        <f>+'Demand Summ.'!T38</f>
        <v>0</v>
      </c>
      <c r="S189" s="37"/>
      <c r="T189" s="42"/>
      <c r="U189" s="42"/>
      <c r="V189" s="42"/>
      <c r="W189" s="42"/>
      <c r="X189" s="42"/>
    </row>
    <row r="190" spans="1:24" s="29" customFormat="1" x14ac:dyDescent="0.2">
      <c r="A190" s="43">
        <v>20.399999999999999</v>
      </c>
      <c r="B190" s="44"/>
      <c r="C190" s="38" t="s">
        <v>633</v>
      </c>
      <c r="D190" s="45" t="s">
        <v>22</v>
      </c>
      <c r="E190" s="47">
        <f>SUM(F190:S190)</f>
        <v>1</v>
      </c>
      <c r="F190" s="47">
        <f t="shared" ref="F190:R190" si="73">IF($E189=0,0,F189/$E189)</f>
        <v>0.45211528558580338</v>
      </c>
      <c r="G190" s="47">
        <f t="shared" si="73"/>
        <v>0.2584951928140507</v>
      </c>
      <c r="H190" s="47">
        <f t="shared" si="73"/>
        <v>1.3629617754460111E-2</v>
      </c>
      <c r="I190" s="47">
        <f t="shared" si="73"/>
        <v>0.1448518751212424</v>
      </c>
      <c r="J190" s="47">
        <f t="shared" si="73"/>
        <v>0.1309080287244434</v>
      </c>
      <c r="K190" s="47">
        <f t="shared" si="73"/>
        <v>0</v>
      </c>
      <c r="L190" s="47">
        <f t="shared" si="73"/>
        <v>0</v>
      </c>
      <c r="M190" s="47">
        <f t="shared" si="73"/>
        <v>0</v>
      </c>
      <c r="N190" s="47">
        <f t="shared" si="73"/>
        <v>0</v>
      </c>
      <c r="O190" s="47">
        <f t="shared" si="73"/>
        <v>0</v>
      </c>
      <c r="P190" s="47">
        <f t="shared" si="73"/>
        <v>0</v>
      </c>
      <c r="Q190" s="47">
        <f t="shared" si="73"/>
        <v>0</v>
      </c>
      <c r="R190" s="47">
        <f t="shared" si="73"/>
        <v>0</v>
      </c>
      <c r="S190" s="50"/>
      <c r="T190" s="42"/>
      <c r="U190" s="42"/>
      <c r="V190" s="42"/>
      <c r="W190" s="42"/>
      <c r="X190" s="42"/>
    </row>
    <row r="191" spans="1:24" s="29" customFormat="1" x14ac:dyDescent="0.2">
      <c r="A191" s="43"/>
      <c r="B191" s="44"/>
      <c r="C191" s="37"/>
      <c r="D191" s="44"/>
      <c r="E191" s="42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</row>
    <row r="192" spans="1:24" s="29" customFormat="1" x14ac:dyDescent="0.2">
      <c r="A192" s="43"/>
      <c r="B192" s="44"/>
      <c r="C192" s="37" t="s">
        <v>136</v>
      </c>
      <c r="D192" s="45" t="s">
        <v>60</v>
      </c>
      <c r="E192" s="42">
        <f>SUM(F192:S192)</f>
        <v>79252236.752312198</v>
      </c>
      <c r="F192" s="40">
        <f>+'Commodity Summ.'!H40</f>
        <v>45946673.12987303</v>
      </c>
      <c r="G192" s="40">
        <f>+'Commodity Summ.'!I40</f>
        <v>31199372.558960509</v>
      </c>
      <c r="H192" s="40">
        <f>+'Commodity Summ.'!J40</f>
        <v>1118718.5594093059</v>
      </c>
      <c r="I192" s="40">
        <f>+'Commodity Summ.'!K40</f>
        <v>472414.44807055517</v>
      </c>
      <c r="J192" s="40">
        <f>+'Commodity Summ.'!L40</f>
        <v>515058.05599880824</v>
      </c>
      <c r="K192" s="40">
        <f>+'Commodity Summ.'!M40</f>
        <v>0</v>
      </c>
      <c r="L192" s="40">
        <f>+'Commodity Summ.'!N40</f>
        <v>0</v>
      </c>
      <c r="M192" s="40">
        <f>+'Commodity Summ.'!O40</f>
        <v>0</v>
      </c>
      <c r="N192" s="40">
        <f>+'Commodity Summ.'!P40</f>
        <v>0</v>
      </c>
      <c r="O192" s="40">
        <f>+'Commodity Summ.'!Q40</f>
        <v>0</v>
      </c>
      <c r="P192" s="40">
        <f>+'Commodity Summ.'!R40</f>
        <v>0</v>
      </c>
      <c r="Q192" s="40">
        <f>+'Commodity Summ.'!S40</f>
        <v>0</v>
      </c>
      <c r="R192" s="40">
        <f>+'Commodity Summ.'!T40</f>
        <v>0</v>
      </c>
      <c r="S192" s="37"/>
      <c r="T192" s="42"/>
      <c r="U192" s="42"/>
      <c r="V192" s="42"/>
      <c r="W192" s="42"/>
      <c r="X192" s="42"/>
    </row>
    <row r="193" spans="1:26" s="29" customFormat="1" x14ac:dyDescent="0.2">
      <c r="A193" s="43">
        <v>20.6</v>
      </c>
      <c r="B193" s="44"/>
      <c r="C193" s="38" t="s">
        <v>634</v>
      </c>
      <c r="D193" s="45" t="s">
        <v>22</v>
      </c>
      <c r="E193" s="47">
        <f>SUM(F193:S193)</f>
        <v>1.0000000000000002</v>
      </c>
      <c r="F193" s="47">
        <f t="shared" ref="F193:R193" si="74">IF($E192=0,0,F192/$E192)</f>
        <v>0.57975238318472477</v>
      </c>
      <c r="G193" s="47">
        <f t="shared" si="74"/>
        <v>0.39367182350282703</v>
      </c>
      <c r="H193" s="47">
        <f t="shared" si="74"/>
        <v>1.4115924108308111E-2</v>
      </c>
      <c r="I193" s="47">
        <f t="shared" si="74"/>
        <v>5.9608973504053486E-3</v>
      </c>
      <c r="J193" s="47">
        <f t="shared" si="74"/>
        <v>6.4989718537348581E-3</v>
      </c>
      <c r="K193" s="47">
        <f t="shared" si="74"/>
        <v>0</v>
      </c>
      <c r="L193" s="47">
        <f t="shared" si="74"/>
        <v>0</v>
      </c>
      <c r="M193" s="47">
        <f t="shared" si="74"/>
        <v>0</v>
      </c>
      <c r="N193" s="47">
        <f t="shared" si="74"/>
        <v>0</v>
      </c>
      <c r="O193" s="47">
        <f t="shared" si="74"/>
        <v>0</v>
      </c>
      <c r="P193" s="47">
        <f t="shared" si="74"/>
        <v>0</v>
      </c>
      <c r="Q193" s="47">
        <f t="shared" si="74"/>
        <v>0</v>
      </c>
      <c r="R193" s="47">
        <f t="shared" si="74"/>
        <v>0</v>
      </c>
      <c r="S193" s="50"/>
      <c r="T193" s="42"/>
      <c r="U193" s="42"/>
      <c r="V193" s="42"/>
      <c r="W193" s="42"/>
      <c r="X193" s="42"/>
    </row>
    <row r="194" spans="1:26" s="29" customFormat="1" x14ac:dyDescent="0.2">
      <c r="A194" s="43"/>
      <c r="B194" s="44"/>
      <c r="C194" s="49"/>
      <c r="D194" s="44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</row>
    <row r="195" spans="1:26" s="29" customFormat="1" x14ac:dyDescent="0.2">
      <c r="A195" s="43"/>
      <c r="B195" s="44"/>
      <c r="C195" s="44"/>
      <c r="D195" s="45" t="s">
        <v>60</v>
      </c>
      <c r="E195" s="42">
        <f>SUM(F195:S195)</f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0</v>
      </c>
      <c r="Q195" s="42">
        <v>0</v>
      </c>
      <c r="R195" s="42">
        <v>0</v>
      </c>
      <c r="S195" s="42"/>
      <c r="T195" s="42"/>
      <c r="U195" s="42"/>
      <c r="V195" s="42"/>
      <c r="W195" s="42"/>
      <c r="X195" s="42"/>
    </row>
    <row r="196" spans="1:26" s="29" customFormat="1" x14ac:dyDescent="0.2">
      <c r="A196" s="43">
        <v>99</v>
      </c>
      <c r="B196" s="44"/>
      <c r="C196" s="44" t="s">
        <v>58</v>
      </c>
      <c r="D196" s="45" t="s">
        <v>22</v>
      </c>
      <c r="E196" s="47">
        <f>SUM(F196:S196)</f>
        <v>0</v>
      </c>
      <c r="F196" s="47">
        <f t="shared" ref="F196:O196" si="75">IF($E195=0,0,F195/$E195)</f>
        <v>0</v>
      </c>
      <c r="G196" s="47">
        <f t="shared" si="75"/>
        <v>0</v>
      </c>
      <c r="H196" s="47">
        <f t="shared" si="75"/>
        <v>0</v>
      </c>
      <c r="I196" s="47">
        <f t="shared" si="75"/>
        <v>0</v>
      </c>
      <c r="J196" s="47">
        <f t="shared" si="75"/>
        <v>0</v>
      </c>
      <c r="K196" s="47">
        <f t="shared" si="75"/>
        <v>0</v>
      </c>
      <c r="L196" s="47">
        <f t="shared" si="75"/>
        <v>0</v>
      </c>
      <c r="M196" s="47">
        <f t="shared" si="75"/>
        <v>0</v>
      </c>
      <c r="N196" s="47">
        <f t="shared" si="75"/>
        <v>0</v>
      </c>
      <c r="O196" s="47">
        <f t="shared" si="75"/>
        <v>0</v>
      </c>
      <c r="P196" s="47">
        <f>IF($E195=0,0,P195/$E195)</f>
        <v>0</v>
      </c>
      <c r="Q196" s="47">
        <f>IF($E195=0,0,Q195/$E195)</f>
        <v>0</v>
      </c>
      <c r="R196" s="47">
        <f>IF($E195=0,0,R195/$E195)</f>
        <v>0</v>
      </c>
      <c r="S196" s="47"/>
      <c r="T196" s="42"/>
      <c r="U196" s="42"/>
      <c r="V196" s="42"/>
      <c r="W196" s="42"/>
      <c r="X196" s="42"/>
    </row>
    <row r="197" spans="1:26" s="29" customFormat="1" x14ac:dyDescent="0.2">
      <c r="A197" s="43"/>
      <c r="B197" s="44"/>
      <c r="C197" s="44"/>
      <c r="D197" s="44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</row>
    <row r="198" spans="1:26" x14ac:dyDescent="0.2">
      <c r="A198" s="87"/>
      <c r="B198" s="75"/>
      <c r="C198" s="75" t="s">
        <v>407</v>
      </c>
      <c r="D198" s="88">
        <f>E198/E$201</f>
        <v>0.37706965623099026</v>
      </c>
      <c r="E198" s="78">
        <f>SUM(F198:O198)</f>
        <v>10445554.711617788</v>
      </c>
      <c r="F198" s="89">
        <f>Summary!H40*'Cust. Summ.'!H13</f>
        <v>8246362.6526717851</v>
      </c>
      <c r="G198" s="89">
        <f>Summary!I40*'Cust. Summ.'!I13</f>
        <v>2119917.761394375</v>
      </c>
      <c r="H198" s="89">
        <f>Summary!J40*'Cust. Summ.'!J13</f>
        <v>-1511.0766416284387</v>
      </c>
      <c r="I198" s="89">
        <f>Summary!K40*'Cust. Summ.'!K13</f>
        <v>52846.820066331209</v>
      </c>
      <c r="J198" s="89">
        <f>Summary!L40*'Cust. Summ.'!L13</f>
        <v>27938.554126924952</v>
      </c>
      <c r="K198" s="89">
        <f>Summary!M40*'Cust. Summ.'!M13</f>
        <v>0</v>
      </c>
      <c r="L198" s="89">
        <f>Summary!N40*'Cust. Summ.'!N13</f>
        <v>0</v>
      </c>
      <c r="M198" s="89">
        <f>Summary!O40*'Cust. Summ.'!O13</f>
        <v>0</v>
      </c>
      <c r="N198" s="89">
        <f>Summary!P40*'Cust. Summ.'!P13</f>
        <v>0</v>
      </c>
      <c r="O198" s="89">
        <f>Summary!Q40*'Cust. Summ.'!Q13</f>
        <v>0</v>
      </c>
      <c r="P198" s="89">
        <f>Summary!R40*'Cust. Summ.'!R13</f>
        <v>0</v>
      </c>
      <c r="Q198" s="89">
        <f>Summary!S40*'Cust. Summ.'!S13</f>
        <v>0</v>
      </c>
      <c r="R198" s="89">
        <f>Summary!T40*'Cust. Summ.'!T13</f>
        <v>0</v>
      </c>
      <c r="S198" s="78"/>
      <c r="T198" s="78"/>
      <c r="U198" s="78"/>
      <c r="V198" s="78"/>
      <c r="W198" s="78"/>
      <c r="X198" s="78"/>
      <c r="Y198" s="78"/>
      <c r="Z198" s="78"/>
    </row>
    <row r="199" spans="1:26" x14ac:dyDescent="0.2">
      <c r="A199" s="87"/>
      <c r="B199" s="75"/>
      <c r="C199" s="75" t="s">
        <v>408</v>
      </c>
      <c r="D199" s="88">
        <f>E199/E$201</f>
        <v>0.64146807254320393</v>
      </c>
      <c r="E199" s="78">
        <f>SUM(F199:O199)</f>
        <v>17769899.37212389</v>
      </c>
      <c r="F199" s="90">
        <f>Summary!H40*'Demand Summ.'!H13</f>
        <v>8225960.9292188417</v>
      </c>
      <c r="G199" s="90">
        <f>Summary!I40*'Demand Summ.'!I13</f>
        <v>4984757.8143889857</v>
      </c>
      <c r="H199" s="90">
        <f>Summary!J40*'Demand Summ.'!J13</f>
        <v>-85644.736639546783</v>
      </c>
      <c r="I199" s="90">
        <f>Summary!K40*'Demand Summ.'!K13</f>
        <v>2518756.744707569</v>
      </c>
      <c r="J199" s="90">
        <f>Summary!L40*'Demand Summ.'!L13</f>
        <v>2126068.6204480398</v>
      </c>
      <c r="K199" s="90">
        <f>Summary!M40*'Demand Summ.'!M13</f>
        <v>0</v>
      </c>
      <c r="L199" s="90">
        <f>Summary!N40*'Demand Summ.'!N13</f>
        <v>0</v>
      </c>
      <c r="M199" s="90">
        <f>Summary!O40*'Demand Summ.'!O13</f>
        <v>0</v>
      </c>
      <c r="N199" s="90">
        <f>Summary!P40*'Demand Summ.'!P13</f>
        <v>0</v>
      </c>
      <c r="O199" s="90">
        <f>Summary!Q40*'Demand Summ.'!Q13</f>
        <v>0</v>
      </c>
      <c r="P199" s="90">
        <f>Summary!R40*'Demand Summ.'!R13</f>
        <v>0</v>
      </c>
      <c r="Q199" s="90">
        <f>Summary!S40*'Demand Summ.'!S13</f>
        <v>0</v>
      </c>
      <c r="R199" s="90">
        <f>Summary!T40*'Demand Summ.'!T13</f>
        <v>0</v>
      </c>
      <c r="S199" s="78"/>
      <c r="T199" s="78"/>
      <c r="U199" s="78"/>
      <c r="V199" s="78"/>
      <c r="W199" s="78"/>
      <c r="X199" s="78"/>
      <c r="Y199" s="78"/>
      <c r="Z199" s="78"/>
    </row>
    <row r="200" spans="1:26" x14ac:dyDescent="0.2">
      <c r="A200" s="87"/>
      <c r="B200" s="75"/>
      <c r="C200" s="75" t="s">
        <v>409</v>
      </c>
      <c r="D200" s="88">
        <f>E200/E$201</f>
        <v>-1.8537728774194202E-2</v>
      </c>
      <c r="E200" s="78">
        <f>SUM(F200:O200)</f>
        <v>-513530.74144305126</v>
      </c>
      <c r="F200" s="90">
        <f>Summary!H40*'Commodity Summ.'!H13</f>
        <v>-483579.38373139949</v>
      </c>
      <c r="G200" s="90">
        <f>Summary!I40*'Commodity Summ.'!I13</f>
        <v>-355516.27191709675</v>
      </c>
      <c r="H200" s="90">
        <f>Summary!J40*'Commodity Summ.'!J13</f>
        <v>3198.4604027798391</v>
      </c>
      <c r="I200" s="90">
        <f>Summary!K40*'Commodity Summ.'!K13</f>
        <v>159329.71969843755</v>
      </c>
      <c r="J200" s="90">
        <f>Summary!L40*'Commodity Summ.'!L13</f>
        <v>163036.73410422748</v>
      </c>
      <c r="K200" s="90">
        <f>Summary!M40*'Commodity Summ.'!M13</f>
        <v>0</v>
      </c>
      <c r="L200" s="90">
        <f>Summary!N40*'Commodity Summ.'!N13</f>
        <v>0</v>
      </c>
      <c r="M200" s="90">
        <f>Summary!O40*'Commodity Summ.'!O13</f>
        <v>0</v>
      </c>
      <c r="N200" s="90">
        <f>Summary!P40*'Commodity Summ.'!P13</f>
        <v>0</v>
      </c>
      <c r="O200" s="90">
        <f>Summary!Q40*'Commodity Summ.'!Q13</f>
        <v>0</v>
      </c>
      <c r="P200" s="90">
        <f>Summary!R40*'Commodity Summ.'!R13</f>
        <v>0</v>
      </c>
      <c r="Q200" s="90">
        <f>Summary!S40*'Commodity Summ.'!S13</f>
        <v>0</v>
      </c>
      <c r="R200" s="90">
        <f>Summary!T40*'Commodity Summ.'!T13</f>
        <v>0</v>
      </c>
      <c r="S200" s="78"/>
      <c r="T200" s="78"/>
      <c r="U200" s="78"/>
      <c r="V200" s="78"/>
      <c r="W200" s="78"/>
      <c r="X200" s="78"/>
      <c r="Y200" s="78"/>
      <c r="Z200" s="78"/>
    </row>
    <row r="201" spans="1:26" ht="15.75" x14ac:dyDescent="0.25">
      <c r="A201" s="87"/>
      <c r="B201" s="75"/>
      <c r="C201" s="75" t="s">
        <v>410</v>
      </c>
      <c r="D201" s="88">
        <f>E201/E$201</f>
        <v>1</v>
      </c>
      <c r="E201" s="91">
        <f t="shared" ref="E201:R201" si="76">SUM(E198:E200)</f>
        <v>27701923.342298627</v>
      </c>
      <c r="F201" s="91">
        <f t="shared" si="76"/>
        <v>15988744.198159229</v>
      </c>
      <c r="G201" s="91">
        <f t="shared" si="76"/>
        <v>6749159.3038662644</v>
      </c>
      <c r="H201" s="91">
        <f t="shared" si="76"/>
        <v>-83957.352878395381</v>
      </c>
      <c r="I201" s="91">
        <f t="shared" si="76"/>
        <v>2730933.2844723379</v>
      </c>
      <c r="J201" s="91">
        <f t="shared" si="76"/>
        <v>2317043.908679192</v>
      </c>
      <c r="K201" s="91">
        <f t="shared" si="76"/>
        <v>0</v>
      </c>
      <c r="L201" s="91">
        <f t="shared" si="76"/>
        <v>0</v>
      </c>
      <c r="M201" s="91">
        <f t="shared" si="76"/>
        <v>0</v>
      </c>
      <c r="N201" s="91">
        <f t="shared" si="76"/>
        <v>0</v>
      </c>
      <c r="O201" s="91">
        <f t="shared" si="76"/>
        <v>0</v>
      </c>
      <c r="P201" s="91">
        <f t="shared" si="76"/>
        <v>0</v>
      </c>
      <c r="Q201" s="91">
        <f t="shared" si="76"/>
        <v>0</v>
      </c>
      <c r="R201" s="91">
        <f t="shared" si="76"/>
        <v>0</v>
      </c>
      <c r="S201" s="78"/>
      <c r="T201" s="78"/>
      <c r="U201" s="78"/>
      <c r="V201" s="78"/>
      <c r="W201" s="78"/>
      <c r="X201" s="78"/>
      <c r="Y201" s="78"/>
      <c r="Z201" s="78"/>
    </row>
    <row r="202" spans="1:26" x14ac:dyDescent="0.2">
      <c r="A202" s="87"/>
      <c r="B202" s="75"/>
      <c r="C202" s="75"/>
      <c r="D202" s="75"/>
      <c r="E202" s="78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5.75" x14ac:dyDescent="0.25">
      <c r="A203" s="87"/>
      <c r="B203" s="75"/>
      <c r="C203" s="75" t="s">
        <v>411</v>
      </c>
      <c r="D203" s="88">
        <f>E203/E$201</f>
        <v>0.36851554911666701</v>
      </c>
      <c r="E203" s="92">
        <f>SUM(F203:O203)</f>
        <v>10208589.492074994</v>
      </c>
      <c r="F203" s="89">
        <f>Summary!$G$40*'Cust. Summ.'!H13</f>
        <v>8143349.4870225713</v>
      </c>
      <c r="G203" s="89">
        <f>Summary!$G$40*'Cust. Summ.'!I13</f>
        <v>1975428.5716830369</v>
      </c>
      <c r="H203" s="89">
        <f>Summary!$G$40*'Cust. Summ.'!J13</f>
        <v>4310.6007682674635</v>
      </c>
      <c r="I203" s="89">
        <f>Summary!$G$40*'Cust. Summ.'!K13</f>
        <v>54599.7086055338</v>
      </c>
      <c r="J203" s="89">
        <f>Summary!$G$40*'Cust. Summ.'!L13</f>
        <v>30901.123995584927</v>
      </c>
      <c r="K203" s="89">
        <f>Summary!$G$40*'Cust. Summ.'!M13</f>
        <v>0</v>
      </c>
      <c r="L203" s="89">
        <f>Summary!$G$40*'Cust. Summ.'!N13</f>
        <v>0</v>
      </c>
      <c r="M203" s="89">
        <f>Summary!$G$40*'Cust. Summ.'!O13</f>
        <v>0</v>
      </c>
      <c r="N203" s="89">
        <f>Summary!$G$40*'Cust. Summ.'!P13</f>
        <v>0</v>
      </c>
      <c r="O203" s="89">
        <f>Summary!$G$40*'Cust. Summ.'!Q13</f>
        <v>0</v>
      </c>
      <c r="P203" s="89">
        <f>Summary!$G$40*'Cust. Summ.'!R13</f>
        <v>0</v>
      </c>
      <c r="Q203" s="89">
        <f>Summary!$G$40*'Cust. Summ.'!S13</f>
        <v>0</v>
      </c>
      <c r="R203" s="89">
        <f>Summary!$G$40*'Cust. Summ.'!T13</f>
        <v>0</v>
      </c>
      <c r="S203" s="78"/>
      <c r="T203" s="78"/>
      <c r="U203" s="78"/>
      <c r="V203" s="78"/>
      <c r="W203" s="78"/>
      <c r="X203" s="78"/>
      <c r="Y203" s="78"/>
      <c r="Z203" s="78"/>
    </row>
    <row r="204" spans="1:26" ht="15.75" x14ac:dyDescent="0.25">
      <c r="A204" s="87"/>
      <c r="B204" s="75"/>
      <c r="C204" s="75" t="s">
        <v>412</v>
      </c>
      <c r="D204" s="88">
        <f>E204/E$201</f>
        <v>0.64855937320178525</v>
      </c>
      <c r="E204" s="92">
        <f>SUM(F204:O204)</f>
        <v>17966342.039365102</v>
      </c>
      <c r="F204" s="89">
        <f>Summary!$G$40*'Demand Summ.'!H13</f>
        <v>8123202.6209177831</v>
      </c>
      <c r="G204" s="89">
        <f>Summary!$G$40*'Demand Summ.'!I13</f>
        <v>4645007.0794196324</v>
      </c>
      <c r="H204" s="89">
        <f>Summary!$G$40*'Demand Summ.'!J13</f>
        <v>244316.04419392077</v>
      </c>
      <c r="I204" s="89">
        <f>Summary!$G$40*'Demand Summ.'!K13</f>
        <v>2602301.9764792342</v>
      </c>
      <c r="J204" s="89">
        <f>Summary!$G$40*'Demand Summ.'!L13</f>
        <v>2351514.3183545298</v>
      </c>
      <c r="K204" s="89">
        <f>Summary!$G$40*'Demand Summ.'!M13</f>
        <v>0</v>
      </c>
      <c r="L204" s="89">
        <f>Summary!$G$40*'Demand Summ.'!N13</f>
        <v>0</v>
      </c>
      <c r="M204" s="89">
        <f>Summary!$G$40*'Demand Summ.'!O13</f>
        <v>0</v>
      </c>
      <c r="N204" s="89">
        <f>Summary!$G$40*'Demand Summ.'!P13</f>
        <v>0</v>
      </c>
      <c r="O204" s="89">
        <f>Summary!$G$40*'Demand Summ.'!Q13</f>
        <v>0</v>
      </c>
      <c r="P204" s="89">
        <f>Summary!$G$40*'Demand Summ.'!R13</f>
        <v>0</v>
      </c>
      <c r="Q204" s="89">
        <f>Summary!$G$40*'Demand Summ.'!S13</f>
        <v>0</v>
      </c>
      <c r="R204" s="89">
        <f>Summary!$G$40*'Demand Summ.'!T13</f>
        <v>0</v>
      </c>
      <c r="S204" s="78"/>
      <c r="T204" s="78"/>
      <c r="U204" s="78"/>
      <c r="V204" s="78"/>
      <c r="W204" s="78"/>
      <c r="X204" s="78"/>
      <c r="Y204" s="78"/>
      <c r="Z204" s="78"/>
    </row>
    <row r="205" spans="1:26" ht="15.75" x14ac:dyDescent="0.25">
      <c r="A205" s="87"/>
      <c r="B205" s="75"/>
      <c r="C205" s="75" t="s">
        <v>413</v>
      </c>
      <c r="D205" s="88">
        <f>E205/E$201</f>
        <v>-1.7074922318451844E-2</v>
      </c>
      <c r="E205" s="92">
        <f>SUM(F205:O205)</f>
        <v>-473008.18914145697</v>
      </c>
      <c r="F205" s="89">
        <f>Summary!$G$40*'Commodity Summ.'!H13</f>
        <v>-477538.53332752746</v>
      </c>
      <c r="G205" s="89">
        <f>Summary!$G$40*'Commodity Summ.'!I13</f>
        <v>-331285.02153844549</v>
      </c>
      <c r="H205" s="89">
        <f>Summary!$G$40*'Commodity Summ.'!J13</f>
        <v>-9124.1473064117527</v>
      </c>
      <c r="I205" s="89">
        <f>Summary!$G$40*'Commodity Summ.'!K13</f>
        <v>164614.56444904319</v>
      </c>
      <c r="J205" s="89">
        <f>Summary!$G$40*'Commodity Summ.'!L13</f>
        <v>180324.94858188464</v>
      </c>
      <c r="K205" s="89">
        <f>Summary!$G$40*'Commodity Summ.'!M13</f>
        <v>0</v>
      </c>
      <c r="L205" s="89">
        <f>Summary!$G$40*'Commodity Summ.'!N13</f>
        <v>0</v>
      </c>
      <c r="M205" s="89">
        <f>Summary!$G$40*'Commodity Summ.'!O13</f>
        <v>0</v>
      </c>
      <c r="N205" s="89">
        <f>Summary!$G$40*'Commodity Summ.'!P13</f>
        <v>0</v>
      </c>
      <c r="O205" s="89">
        <f>Summary!$G$40*'Commodity Summ.'!Q13</f>
        <v>0</v>
      </c>
      <c r="P205" s="89">
        <f>Summary!$G$40*'Commodity Summ.'!R13</f>
        <v>0</v>
      </c>
      <c r="Q205" s="89">
        <f>Summary!$G$40*'Commodity Summ.'!S13</f>
        <v>0</v>
      </c>
      <c r="R205" s="89">
        <f>Summary!$G$40*'Commodity Summ.'!T13</f>
        <v>0</v>
      </c>
      <c r="S205" s="78"/>
      <c r="T205" s="78"/>
      <c r="U205" s="78"/>
      <c r="V205" s="78"/>
      <c r="W205" s="78"/>
      <c r="X205" s="78"/>
      <c r="Y205" s="78"/>
      <c r="Z205" s="78"/>
    </row>
    <row r="206" spans="1:26" ht="15.75" x14ac:dyDescent="0.25">
      <c r="A206" s="87"/>
      <c r="B206" s="75"/>
      <c r="C206" s="75" t="s">
        <v>410</v>
      </c>
      <c r="D206" s="88">
        <f>E206/E$201</f>
        <v>1.0000000000000004</v>
      </c>
      <c r="E206" s="91">
        <f>SUM(E203:E205)</f>
        <v>27701923.342298638</v>
      </c>
      <c r="F206" s="90">
        <f>SUM(F203:F205)</f>
        <v>15789013.574612826</v>
      </c>
      <c r="G206" s="90">
        <f t="shared" ref="G206:R206" si="77">SUM(G203:G205)</f>
        <v>6289150.6295642238</v>
      </c>
      <c r="H206" s="90">
        <f t="shared" si="77"/>
        <v>239502.49765577647</v>
      </c>
      <c r="I206" s="90">
        <f t="shared" si="77"/>
        <v>2821516.2495338111</v>
      </c>
      <c r="J206" s="90">
        <f t="shared" si="77"/>
        <v>2562740.3909319993</v>
      </c>
      <c r="K206" s="90">
        <f t="shared" si="77"/>
        <v>0</v>
      </c>
      <c r="L206" s="90">
        <f t="shared" si="77"/>
        <v>0</v>
      </c>
      <c r="M206" s="90">
        <f t="shared" si="77"/>
        <v>0</v>
      </c>
      <c r="N206" s="90">
        <f t="shared" si="77"/>
        <v>0</v>
      </c>
      <c r="O206" s="90">
        <f t="shared" si="77"/>
        <v>0</v>
      </c>
      <c r="P206" s="90">
        <f t="shared" si="77"/>
        <v>0</v>
      </c>
      <c r="Q206" s="90">
        <f t="shared" si="77"/>
        <v>0</v>
      </c>
      <c r="R206" s="90">
        <f t="shared" si="77"/>
        <v>0</v>
      </c>
      <c r="S206" s="78"/>
      <c r="T206" s="78"/>
      <c r="U206" s="78"/>
      <c r="V206" s="78"/>
      <c r="W206" s="78"/>
      <c r="X206" s="78"/>
      <c r="Y206" s="78"/>
      <c r="Z206" s="78"/>
    </row>
    <row r="207" spans="1:26" x14ac:dyDescent="0.2">
      <c r="A207" s="87"/>
      <c r="B207" s="75"/>
      <c r="C207" s="75"/>
      <c r="D207" s="75"/>
      <c r="E207" s="78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x14ac:dyDescent="0.2">
      <c r="A208" s="87"/>
      <c r="B208" s="75"/>
      <c r="C208" s="75" t="s">
        <v>414</v>
      </c>
      <c r="D208" s="75"/>
      <c r="E208" s="78">
        <f>SUM(F208:O208)</f>
        <v>236965.21954279349</v>
      </c>
      <c r="F208" s="90">
        <f>F198-F203</f>
        <v>103013.16564921383</v>
      </c>
      <c r="G208" s="90">
        <f t="shared" ref="F208:I210" si="78">G198-G203</f>
        <v>144489.18971133814</v>
      </c>
      <c r="H208" s="90">
        <f t="shared" si="78"/>
        <v>-5821.6774098959022</v>
      </c>
      <c r="I208" s="90">
        <f t="shared" si="78"/>
        <v>-1752.8885392025913</v>
      </c>
      <c r="J208" s="90">
        <f t="shared" ref="J208:R208" si="79">J198-J203</f>
        <v>-2962.5698686599753</v>
      </c>
      <c r="K208" s="90">
        <f t="shared" si="79"/>
        <v>0</v>
      </c>
      <c r="L208" s="90">
        <f t="shared" si="79"/>
        <v>0</v>
      </c>
      <c r="M208" s="90">
        <f t="shared" si="79"/>
        <v>0</v>
      </c>
      <c r="N208" s="90">
        <f t="shared" si="79"/>
        <v>0</v>
      </c>
      <c r="O208" s="90">
        <f t="shared" si="79"/>
        <v>0</v>
      </c>
      <c r="P208" s="90">
        <f t="shared" si="79"/>
        <v>0</v>
      </c>
      <c r="Q208" s="90">
        <f t="shared" si="79"/>
        <v>0</v>
      </c>
      <c r="R208" s="90">
        <f t="shared" si="79"/>
        <v>0</v>
      </c>
      <c r="S208" s="78"/>
      <c r="T208" s="78"/>
      <c r="U208" s="78"/>
      <c r="V208" s="78"/>
      <c r="W208" s="78"/>
      <c r="X208" s="78"/>
      <c r="Y208" s="78"/>
      <c r="Z208" s="78"/>
    </row>
    <row r="209" spans="1:26" x14ac:dyDescent="0.2">
      <c r="A209" s="87"/>
      <c r="B209" s="75"/>
      <c r="C209" s="75" t="s">
        <v>415</v>
      </c>
      <c r="D209" s="75"/>
      <c r="E209" s="78">
        <f>SUM(F209:O209)</f>
        <v>-196442.66724121076</v>
      </c>
      <c r="F209" s="90">
        <f t="shared" si="78"/>
        <v>102758.3083010586</v>
      </c>
      <c r="G209" s="90">
        <f t="shared" si="78"/>
        <v>339750.7349693533</v>
      </c>
      <c r="H209" s="90">
        <f t="shared" si="78"/>
        <v>-329960.78083346755</v>
      </c>
      <c r="I209" s="90">
        <f t="shared" si="78"/>
        <v>-83545.23177166516</v>
      </c>
      <c r="J209" s="90">
        <f t="shared" ref="J209:R209" si="80">J199-J204</f>
        <v>-225445.69790648995</v>
      </c>
      <c r="K209" s="90">
        <f t="shared" si="80"/>
        <v>0</v>
      </c>
      <c r="L209" s="90">
        <f t="shared" si="80"/>
        <v>0</v>
      </c>
      <c r="M209" s="90">
        <f t="shared" si="80"/>
        <v>0</v>
      </c>
      <c r="N209" s="90">
        <f t="shared" si="80"/>
        <v>0</v>
      </c>
      <c r="O209" s="90">
        <f t="shared" si="80"/>
        <v>0</v>
      </c>
      <c r="P209" s="90">
        <f t="shared" si="80"/>
        <v>0</v>
      </c>
      <c r="Q209" s="90">
        <f t="shared" si="80"/>
        <v>0</v>
      </c>
      <c r="R209" s="90">
        <f t="shared" si="80"/>
        <v>0</v>
      </c>
      <c r="S209" s="78"/>
      <c r="T209" s="78"/>
      <c r="U209" s="78"/>
      <c r="V209" s="78"/>
      <c r="W209" s="78"/>
      <c r="X209" s="78"/>
      <c r="Y209" s="78"/>
      <c r="Z209" s="78"/>
    </row>
    <row r="210" spans="1:26" x14ac:dyDescent="0.2">
      <c r="A210" s="87"/>
      <c r="B210" s="75"/>
      <c r="C210" s="75" t="s">
        <v>416</v>
      </c>
      <c r="D210" s="75"/>
      <c r="E210" s="78">
        <f>SUM(F210:O210)</f>
        <v>-40522.552301594493</v>
      </c>
      <c r="F210" s="90">
        <f t="shared" si="78"/>
        <v>-6040.8504038720275</v>
      </c>
      <c r="G210" s="90">
        <f t="shared" si="78"/>
        <v>-24231.250378651253</v>
      </c>
      <c r="H210" s="90">
        <f t="shared" si="78"/>
        <v>12322.607709191592</v>
      </c>
      <c r="I210" s="90">
        <f t="shared" si="78"/>
        <v>-5284.84475060564</v>
      </c>
      <c r="J210" s="90">
        <f t="shared" ref="J210:R210" si="81">J200-J205</f>
        <v>-17288.214477657166</v>
      </c>
      <c r="K210" s="90">
        <f t="shared" si="81"/>
        <v>0</v>
      </c>
      <c r="L210" s="90">
        <f t="shared" si="81"/>
        <v>0</v>
      </c>
      <c r="M210" s="90">
        <f t="shared" si="81"/>
        <v>0</v>
      </c>
      <c r="N210" s="90">
        <f t="shared" si="81"/>
        <v>0</v>
      </c>
      <c r="O210" s="90">
        <f t="shared" si="81"/>
        <v>0</v>
      </c>
      <c r="P210" s="90">
        <f t="shared" si="81"/>
        <v>0</v>
      </c>
      <c r="Q210" s="90">
        <f t="shared" si="81"/>
        <v>0</v>
      </c>
      <c r="R210" s="90">
        <f t="shared" si="81"/>
        <v>0</v>
      </c>
      <c r="S210" s="78"/>
      <c r="T210" s="78"/>
      <c r="U210" s="78"/>
      <c r="V210" s="78"/>
      <c r="W210" s="78"/>
      <c r="X210" s="78"/>
      <c r="Y210" s="78"/>
      <c r="Z210" s="78"/>
    </row>
    <row r="211" spans="1:26" x14ac:dyDescent="0.2">
      <c r="A211" s="87"/>
      <c r="B211" s="75"/>
      <c r="C211" s="75" t="s">
        <v>417</v>
      </c>
      <c r="D211" s="75"/>
      <c r="E211" s="78">
        <f>SUM(F211:O211)</f>
        <v>-1.1816155165433884E-8</v>
      </c>
      <c r="F211" s="78">
        <f>SUM(F208:F210)</f>
        <v>199730.6235464004</v>
      </c>
      <c r="G211" s="78">
        <f>SUM(G208:G210)</f>
        <v>460008.67430204019</v>
      </c>
      <c r="H211" s="78">
        <f>SUM(H208:H210)</f>
        <v>-323459.85053417191</v>
      </c>
      <c r="I211" s="78">
        <f>SUM(I208:I210)</f>
        <v>-90582.965061473398</v>
      </c>
      <c r="J211" s="78">
        <f t="shared" ref="J211:R211" si="82">SUM(J208:J210)</f>
        <v>-245696.48225280709</v>
      </c>
      <c r="K211" s="78">
        <f t="shared" si="82"/>
        <v>0</v>
      </c>
      <c r="L211" s="78">
        <f t="shared" si="82"/>
        <v>0</v>
      </c>
      <c r="M211" s="78">
        <f t="shared" si="82"/>
        <v>0</v>
      </c>
      <c r="N211" s="78">
        <f t="shared" si="82"/>
        <v>0</v>
      </c>
      <c r="O211" s="78">
        <f t="shared" si="82"/>
        <v>0</v>
      </c>
      <c r="P211" s="78">
        <f t="shared" si="82"/>
        <v>0</v>
      </c>
      <c r="Q211" s="78">
        <f t="shared" si="82"/>
        <v>0</v>
      </c>
      <c r="R211" s="78">
        <f t="shared" si="82"/>
        <v>0</v>
      </c>
      <c r="S211" s="78"/>
      <c r="T211" s="78"/>
      <c r="U211" s="78"/>
      <c r="V211" s="78"/>
      <c r="W211" s="78"/>
      <c r="X211" s="78"/>
      <c r="Y211" s="78"/>
      <c r="Z211" s="78"/>
    </row>
    <row r="212" spans="1:26" s="96" customFormat="1" x14ac:dyDescent="0.2">
      <c r="A212" s="93"/>
      <c r="B212" s="94"/>
      <c r="C212" s="94"/>
      <c r="D212" s="94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s="96" customFormat="1" x14ac:dyDescent="0.2">
      <c r="A213" s="93"/>
      <c r="B213" s="94"/>
      <c r="C213" s="94" t="s">
        <v>418</v>
      </c>
      <c r="D213" s="94"/>
      <c r="E213" s="95">
        <f>SUM(F213:O213)</f>
        <v>10208589.492074991</v>
      </c>
      <c r="F213" s="97">
        <f>F203+$D203*F211</f>
        <v>8216953.3274341878</v>
      </c>
      <c r="G213" s="97">
        <f t="shared" ref="G213:R213" si="83">G203+$D203*G211</f>
        <v>2144948.9208918833</v>
      </c>
      <c r="H213" s="97">
        <f t="shared" si="83"/>
        <v>-114889.38366852792</v>
      </c>
      <c r="I213" s="97">
        <f t="shared" si="83"/>
        <v>21218.477495289066</v>
      </c>
      <c r="J213" s="97">
        <f t="shared" si="83"/>
        <v>-59641.850077841707</v>
      </c>
      <c r="K213" s="97">
        <f t="shared" si="83"/>
        <v>0</v>
      </c>
      <c r="L213" s="97">
        <f t="shared" si="83"/>
        <v>0</v>
      </c>
      <c r="M213" s="97">
        <f t="shared" si="83"/>
        <v>0</v>
      </c>
      <c r="N213" s="97">
        <f t="shared" si="83"/>
        <v>0</v>
      </c>
      <c r="O213" s="97">
        <f t="shared" si="83"/>
        <v>0</v>
      </c>
      <c r="P213" s="97">
        <f t="shared" si="83"/>
        <v>0</v>
      </c>
      <c r="Q213" s="97">
        <f t="shared" si="83"/>
        <v>0</v>
      </c>
      <c r="R213" s="97">
        <f t="shared" si="83"/>
        <v>0</v>
      </c>
      <c r="S213" s="95"/>
      <c r="T213" s="95"/>
      <c r="U213" s="95"/>
      <c r="V213" s="95"/>
      <c r="W213" s="95"/>
      <c r="X213" s="95"/>
      <c r="Y213" s="95"/>
      <c r="Z213" s="95"/>
    </row>
    <row r="214" spans="1:26" s="96" customFormat="1" x14ac:dyDescent="0.2">
      <c r="A214" s="93"/>
      <c r="B214" s="94"/>
      <c r="C214" s="94" t="s">
        <v>419</v>
      </c>
      <c r="D214" s="94"/>
      <c r="E214" s="95">
        <f>SUM(F214:O214)</f>
        <v>17966342.03936509</v>
      </c>
      <c r="F214" s="97">
        <f>F204+$D204*F211</f>
        <v>8252739.7889342383</v>
      </c>
      <c r="G214" s="97">
        <f t="shared" ref="G214:R214" si="84">G204+$D204*G211</f>
        <v>4943350.0168923475</v>
      </c>
      <c r="H214" s="97">
        <f>H204+$D204*H211</f>
        <v>34533.126275535091</v>
      </c>
      <c r="I214" s="97">
        <f t="shared" si="84"/>
        <v>2543553.5454362058</v>
      </c>
      <c r="J214" s="97">
        <f t="shared" si="84"/>
        <v>2192165.5618267655</v>
      </c>
      <c r="K214" s="97">
        <f t="shared" si="84"/>
        <v>0</v>
      </c>
      <c r="L214" s="97">
        <f t="shared" si="84"/>
        <v>0</v>
      </c>
      <c r="M214" s="97">
        <f t="shared" si="84"/>
        <v>0</v>
      </c>
      <c r="N214" s="97">
        <f t="shared" si="84"/>
        <v>0</v>
      </c>
      <c r="O214" s="97">
        <f t="shared" si="84"/>
        <v>0</v>
      </c>
      <c r="P214" s="97">
        <f t="shared" si="84"/>
        <v>0</v>
      </c>
      <c r="Q214" s="97">
        <f t="shared" si="84"/>
        <v>0</v>
      </c>
      <c r="R214" s="97">
        <f t="shared" si="84"/>
        <v>0</v>
      </c>
      <c r="S214" s="95"/>
      <c r="T214" s="95"/>
      <c r="U214" s="95"/>
      <c r="V214" s="95"/>
      <c r="W214" s="95"/>
      <c r="X214" s="95"/>
      <c r="Y214" s="95"/>
      <c r="Z214" s="95"/>
    </row>
    <row r="215" spans="1:26" s="96" customFormat="1" x14ac:dyDescent="0.2">
      <c r="A215" s="93"/>
      <c r="B215" s="94"/>
      <c r="C215" s="94" t="s">
        <v>420</v>
      </c>
      <c r="D215" s="94"/>
      <c r="E215" s="95">
        <f>SUM(F215:O215)</f>
        <v>-473008.18914145662</v>
      </c>
      <c r="F215" s="97">
        <f>F205+$D205*F211</f>
        <v>-480948.91820919822</v>
      </c>
      <c r="G215" s="97">
        <f t="shared" ref="G215:R215" si="85">G205+$D205*G211</f>
        <v>-339139.63391796686</v>
      </c>
      <c r="H215" s="97">
        <f t="shared" si="85"/>
        <v>-3601.0954854027232</v>
      </c>
      <c r="I215" s="97">
        <f t="shared" si="85"/>
        <v>166161.26154084288</v>
      </c>
      <c r="J215" s="97">
        <f t="shared" si="85"/>
        <v>184520.1969302682</v>
      </c>
      <c r="K215" s="97">
        <f t="shared" si="85"/>
        <v>0</v>
      </c>
      <c r="L215" s="97">
        <f t="shared" si="85"/>
        <v>0</v>
      </c>
      <c r="M215" s="97">
        <f t="shared" si="85"/>
        <v>0</v>
      </c>
      <c r="N215" s="97">
        <f t="shared" si="85"/>
        <v>0</v>
      </c>
      <c r="O215" s="97">
        <f t="shared" si="85"/>
        <v>0</v>
      </c>
      <c r="P215" s="97">
        <f t="shared" si="85"/>
        <v>0</v>
      </c>
      <c r="Q215" s="97">
        <f t="shared" si="85"/>
        <v>0</v>
      </c>
      <c r="R215" s="97">
        <f t="shared" si="85"/>
        <v>0</v>
      </c>
      <c r="S215" s="95"/>
      <c r="T215" s="95"/>
      <c r="U215" s="95"/>
      <c r="V215" s="95"/>
      <c r="W215" s="95"/>
      <c r="X215" s="95"/>
      <c r="Y215" s="95"/>
      <c r="Z215" s="95"/>
    </row>
    <row r="216" spans="1:26" s="96" customFormat="1" x14ac:dyDescent="0.2">
      <c r="A216" s="93"/>
      <c r="B216" s="94"/>
      <c r="C216" s="99" t="s">
        <v>410</v>
      </c>
      <c r="D216" s="94"/>
      <c r="E216" s="90">
        <f>SUM(E213:E215)</f>
        <v>27701923.342298623</v>
      </c>
      <c r="F216" s="95">
        <f>SUM(F213:F215)</f>
        <v>15988744.198159227</v>
      </c>
      <c r="G216" s="95">
        <f t="shared" ref="G216:R216" si="86">SUM(G213:G215)</f>
        <v>6749159.3038662635</v>
      </c>
      <c r="H216" s="95">
        <f t="shared" si="86"/>
        <v>-83957.352878395555</v>
      </c>
      <c r="I216" s="95">
        <f t="shared" si="86"/>
        <v>2730933.2844723375</v>
      </c>
      <c r="J216" s="95">
        <f t="shared" si="86"/>
        <v>2317043.908679192</v>
      </c>
      <c r="K216" s="95">
        <f t="shared" si="86"/>
        <v>0</v>
      </c>
      <c r="L216" s="95">
        <f t="shared" si="86"/>
        <v>0</v>
      </c>
      <c r="M216" s="95">
        <f t="shared" si="86"/>
        <v>0</v>
      </c>
      <c r="N216" s="95">
        <f t="shared" si="86"/>
        <v>0</v>
      </c>
      <c r="O216" s="95">
        <f t="shared" si="86"/>
        <v>0</v>
      </c>
      <c r="P216" s="95">
        <f t="shared" si="86"/>
        <v>0</v>
      </c>
      <c r="Q216" s="95">
        <f t="shared" si="86"/>
        <v>0</v>
      </c>
      <c r="R216" s="95">
        <f t="shared" si="86"/>
        <v>0</v>
      </c>
      <c r="S216" s="95"/>
      <c r="T216" s="95"/>
      <c r="U216" s="95"/>
      <c r="V216" s="95"/>
      <c r="W216" s="95"/>
      <c r="X216" s="95"/>
      <c r="Y216" s="95"/>
      <c r="Z216" s="95"/>
    </row>
    <row r="217" spans="1:26" x14ac:dyDescent="0.2">
      <c r="A217" s="98"/>
      <c r="B217" s="99"/>
      <c r="C217" s="99"/>
      <c r="D217" s="99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s="105" customFormat="1" ht="15.75" x14ac:dyDescent="0.25">
      <c r="A218" s="98"/>
      <c r="B218" s="99"/>
      <c r="C218" s="99" t="s">
        <v>421</v>
      </c>
      <c r="D218" s="101">
        <f>E218/E$226</f>
        <v>0.36851554911666706</v>
      </c>
      <c r="E218" s="102">
        <f>SUM(F218:O218)</f>
        <v>14534565.313886272</v>
      </c>
      <c r="F218" s="103">
        <f>Summary!$G$61*'Cust. Summ.'!H13</f>
        <v>11594162.453570655</v>
      </c>
      <c r="G218" s="103">
        <f>Summary!$G$61*'Cust. Summ.'!I13</f>
        <v>2812533.0752435005</v>
      </c>
      <c r="H218" s="103">
        <f>Summary!$G$61*'Cust. Summ.'!J13</f>
        <v>6137.254167885736</v>
      </c>
      <c r="I218" s="103">
        <f>Summary!$G$61*'Cust. Summ.'!K13</f>
        <v>77736.795221548862</v>
      </c>
      <c r="J218" s="103">
        <f>Summary!$G$61*'Cust. Summ.'!L13</f>
        <v>43995.735682681123</v>
      </c>
      <c r="K218" s="103">
        <f>Summary!$G$61*'Cust. Summ.'!M13</f>
        <v>0</v>
      </c>
      <c r="L218" s="103">
        <f>Summary!$G$61*'Cust. Summ.'!N13</f>
        <v>0</v>
      </c>
      <c r="M218" s="103">
        <f>Summary!$G$61*'Cust. Summ.'!O13</f>
        <v>0</v>
      </c>
      <c r="N218" s="103">
        <f>Summary!$G$61*'Cust. Summ.'!P13</f>
        <v>0</v>
      </c>
      <c r="O218" s="103">
        <f>Summary!$G$61*'Cust. Summ.'!Q13</f>
        <v>0</v>
      </c>
      <c r="P218" s="103">
        <f>Summary!$G$61*'Cust. Summ.'!R13</f>
        <v>0</v>
      </c>
      <c r="Q218" s="103">
        <f>Summary!$G$61*'Cust. Summ.'!S13</f>
        <v>0</v>
      </c>
      <c r="R218" s="103">
        <f>Summary!$G$61*'Cust. Summ.'!T13</f>
        <v>0</v>
      </c>
      <c r="S218" s="104"/>
      <c r="T218" s="104"/>
      <c r="U218" s="104"/>
      <c r="V218" s="104"/>
      <c r="W218" s="104"/>
      <c r="X218" s="104"/>
      <c r="Y218" s="104"/>
      <c r="Z218" s="104"/>
    </row>
    <row r="219" spans="1:26" s="105" customFormat="1" ht="15.75" x14ac:dyDescent="0.25">
      <c r="A219" s="98"/>
      <c r="B219" s="99"/>
      <c r="C219" s="99" t="s">
        <v>422</v>
      </c>
      <c r="D219" s="101">
        <f>E219/E$226</f>
        <v>0.64855937320178525</v>
      </c>
      <c r="E219" s="102">
        <f>SUM(F219:O219)</f>
        <v>25579730.875209764</v>
      </c>
      <c r="F219" s="106">
        <f>Summary!$G$61*'Demand Summ.'!H13</f>
        <v>11565478.183182715</v>
      </c>
      <c r="G219" s="106">
        <f>Summary!$G$61*'Demand Summ.'!I13</f>
        <v>6613367.9713245146</v>
      </c>
      <c r="H219" s="106">
        <f>Summary!$G$61*'Demand Summ.'!J13</f>
        <v>347847.02669487841</v>
      </c>
      <c r="I219" s="106">
        <f>Summary!$G$61*'Demand Summ.'!K13</f>
        <v>3705049.3677853635</v>
      </c>
      <c r="J219" s="106">
        <f>Summary!$G$61*'Demand Summ.'!L13</f>
        <v>3347988.3262222949</v>
      </c>
      <c r="K219" s="106">
        <f>Summary!$G$61*'Demand Summ.'!M13</f>
        <v>0</v>
      </c>
      <c r="L219" s="106">
        <f>Summary!$G$61*'Demand Summ.'!N13</f>
        <v>0</v>
      </c>
      <c r="M219" s="106">
        <f>Summary!$G$61*'Demand Summ.'!O13</f>
        <v>0</v>
      </c>
      <c r="N219" s="106">
        <f>Summary!$G$61*'Demand Summ.'!P13</f>
        <v>0</v>
      </c>
      <c r="O219" s="106">
        <f>Summary!$G$61*'Demand Summ.'!Q13</f>
        <v>0</v>
      </c>
      <c r="P219" s="106">
        <f>Summary!$G$61*'Demand Summ.'!R13</f>
        <v>0</v>
      </c>
      <c r="Q219" s="106">
        <f>Summary!$G$61*'Demand Summ.'!S13</f>
        <v>0</v>
      </c>
      <c r="R219" s="106">
        <f>Summary!$G$61*'Demand Summ.'!T13</f>
        <v>0</v>
      </c>
      <c r="S219" s="104"/>
      <c r="T219" s="104"/>
      <c r="U219" s="104"/>
      <c r="V219" s="104"/>
      <c r="W219" s="104"/>
      <c r="X219" s="104"/>
      <c r="Y219" s="104"/>
      <c r="Z219" s="104"/>
    </row>
    <row r="220" spans="1:26" s="105" customFormat="1" ht="15.75" x14ac:dyDescent="0.25">
      <c r="A220" s="98"/>
      <c r="B220" s="99"/>
      <c r="C220" s="99" t="s">
        <v>423</v>
      </c>
      <c r="D220" s="101">
        <f>E220/E$226</f>
        <v>-1.7074922318451837E-2</v>
      </c>
      <c r="E220" s="102">
        <f>SUM(F220:O220)</f>
        <v>-673449.39518007496</v>
      </c>
      <c r="F220" s="106">
        <f>Summary!$G$61*'Commodity Summ.'!H13</f>
        <v>-679899.51089076616</v>
      </c>
      <c r="G220" s="106">
        <f>Summary!$G$61*'Commodity Summ.'!I13</f>
        <v>-471669.84104912262</v>
      </c>
      <c r="H220" s="106">
        <f>Summary!$G$61*'Commodity Summ.'!J13</f>
        <v>-12990.581613798022</v>
      </c>
      <c r="I220" s="106">
        <f>Summary!$G$61*'Commodity Summ.'!K13</f>
        <v>234371.37328902821</v>
      </c>
      <c r="J220" s="106">
        <f>Summary!$G$61*'Commodity Summ.'!L13</f>
        <v>256739.16508458348</v>
      </c>
      <c r="K220" s="106">
        <f>Summary!$G$61*'Commodity Summ.'!M13</f>
        <v>0</v>
      </c>
      <c r="L220" s="106">
        <f>Summary!$G$61*'Commodity Summ.'!N13</f>
        <v>0</v>
      </c>
      <c r="M220" s="106">
        <f>Summary!$G$61*'Commodity Summ.'!O13</f>
        <v>0</v>
      </c>
      <c r="N220" s="106">
        <f>Summary!$G$61*'Commodity Summ.'!P13</f>
        <v>0</v>
      </c>
      <c r="O220" s="106">
        <f>Summary!$G$61*'Commodity Summ.'!Q13</f>
        <v>0</v>
      </c>
      <c r="P220" s="106">
        <f>Summary!$G$61*'Commodity Summ.'!R13</f>
        <v>0</v>
      </c>
      <c r="Q220" s="106">
        <f>Summary!$G$61*'Commodity Summ.'!S13</f>
        <v>0</v>
      </c>
      <c r="R220" s="106">
        <f>Summary!$G$61*'Commodity Summ.'!T13</f>
        <v>0</v>
      </c>
      <c r="S220" s="104"/>
      <c r="T220" s="104"/>
      <c r="U220" s="104"/>
      <c r="V220" s="104"/>
      <c r="W220" s="104"/>
      <c r="X220" s="104"/>
      <c r="Y220" s="104"/>
      <c r="Z220" s="104"/>
    </row>
    <row r="221" spans="1:26" s="105" customFormat="1" ht="15.75" x14ac:dyDescent="0.25">
      <c r="A221" s="98"/>
      <c r="B221" s="99"/>
      <c r="C221" s="99" t="s">
        <v>410</v>
      </c>
      <c r="D221" s="107">
        <f t="shared" ref="D221:R221" si="87">SUM(D218:D220)</f>
        <v>1.0000000000000004</v>
      </c>
      <c r="E221" s="108">
        <f t="shared" si="87"/>
        <v>39440846.793915957</v>
      </c>
      <c r="F221" s="106">
        <f t="shared" si="87"/>
        <v>22479741.125862602</v>
      </c>
      <c r="G221" s="106">
        <f t="shared" si="87"/>
        <v>8954231.2055188939</v>
      </c>
      <c r="H221" s="106">
        <f t="shared" si="87"/>
        <v>340993.69924896612</v>
      </c>
      <c r="I221" s="106">
        <f t="shared" si="87"/>
        <v>4017157.5362959406</v>
      </c>
      <c r="J221" s="106">
        <f t="shared" si="87"/>
        <v>3648723.2269895598</v>
      </c>
      <c r="K221" s="106">
        <f t="shared" si="87"/>
        <v>0</v>
      </c>
      <c r="L221" s="106">
        <f t="shared" si="87"/>
        <v>0</v>
      </c>
      <c r="M221" s="106">
        <f t="shared" si="87"/>
        <v>0</v>
      </c>
      <c r="N221" s="106">
        <f t="shared" si="87"/>
        <v>0</v>
      </c>
      <c r="O221" s="106">
        <f t="shared" si="87"/>
        <v>0</v>
      </c>
      <c r="P221" s="106">
        <f t="shared" si="87"/>
        <v>0</v>
      </c>
      <c r="Q221" s="106">
        <f t="shared" si="87"/>
        <v>0</v>
      </c>
      <c r="R221" s="106">
        <f t="shared" si="87"/>
        <v>0</v>
      </c>
      <c r="S221" s="104"/>
      <c r="T221" s="104"/>
      <c r="U221" s="104"/>
      <c r="V221" s="104"/>
      <c r="W221" s="104"/>
      <c r="X221" s="104"/>
      <c r="Y221" s="104"/>
      <c r="Z221" s="104"/>
    </row>
    <row r="222" spans="1:26" s="105" customFormat="1" x14ac:dyDescent="0.2">
      <c r="A222" s="98"/>
      <c r="B222" s="99"/>
      <c r="C222" s="99"/>
      <c r="D222" s="99"/>
      <c r="E222" s="100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</row>
    <row r="223" spans="1:26" s="105" customFormat="1" x14ac:dyDescent="0.2">
      <c r="A223" s="98"/>
      <c r="B223" s="99"/>
      <c r="C223" s="99" t="s">
        <v>421</v>
      </c>
      <c r="D223" s="101">
        <f>E223/E$226</f>
        <v>0.37774637441465853</v>
      </c>
      <c r="E223" s="100">
        <f>SUM(F223:O223)</f>
        <v>14898636.880245756</v>
      </c>
      <c r="F223" s="103">
        <f>Summary!H61*'Cust. Summ.'!H13</f>
        <v>11768967.690186212</v>
      </c>
      <c r="G223" s="103">
        <f>Summary!I61*'Cust. Summ.'!I13</f>
        <v>3016870.5315170386</v>
      </c>
      <c r="H223" s="103">
        <f>Summary!J61*'Cust. Summ.'!J13</f>
        <v>-667.47560736357775</v>
      </c>
      <c r="I223" s="103">
        <f>Summary!K61*'Cust. Summ.'!K13</f>
        <v>75363.990747359494</v>
      </c>
      <c r="J223" s="103">
        <f>Summary!L61*'Cust. Summ.'!L13</f>
        <v>38102.143402511407</v>
      </c>
      <c r="K223" s="103">
        <f>Summary!M61*'Cust. Summ.'!M13</f>
        <v>0</v>
      </c>
      <c r="L223" s="103">
        <f>Summary!N61*'Cust. Summ.'!N13</f>
        <v>0</v>
      </c>
      <c r="M223" s="103">
        <f>Summary!O61*'Cust. Summ.'!O13</f>
        <v>0</v>
      </c>
      <c r="N223" s="103">
        <f>Summary!P61*'Cust. Summ.'!P13</f>
        <v>0</v>
      </c>
      <c r="O223" s="103">
        <f>Summary!Q61*'Cust. Summ.'!Q13</f>
        <v>0</v>
      </c>
      <c r="P223" s="103">
        <f>Summary!R61*'Cust. Summ.'!R13</f>
        <v>0</v>
      </c>
      <c r="Q223" s="103">
        <f>Summary!S61*'Cust. Summ.'!S13</f>
        <v>0</v>
      </c>
      <c r="R223" s="103">
        <f>Summary!T61*'Cust. Summ.'!T13</f>
        <v>0</v>
      </c>
      <c r="S223" s="104"/>
      <c r="T223" s="104"/>
      <c r="U223" s="104"/>
      <c r="V223" s="104"/>
      <c r="W223" s="104"/>
      <c r="X223" s="104"/>
      <c r="Y223" s="104"/>
      <c r="Z223" s="104"/>
    </row>
    <row r="224" spans="1:26" s="105" customFormat="1" x14ac:dyDescent="0.2">
      <c r="A224" s="98"/>
      <c r="B224" s="99"/>
      <c r="C224" s="99" t="s">
        <v>422</v>
      </c>
      <c r="D224" s="101">
        <f>E224/E$226</f>
        <v>0.64114548646288383</v>
      </c>
      <c r="E224" s="100">
        <f>SUM(F224:O224)</f>
        <v>25287320.904193308</v>
      </c>
      <c r="F224" s="106">
        <f>Summary!H61*'Demand Summ.'!H13</f>
        <v>11739850.946931655</v>
      </c>
      <c r="G224" s="106">
        <f>Summary!I61*'Demand Summ.'!I13</f>
        <v>7093845.4457251821</v>
      </c>
      <c r="H224" s="106">
        <f>Summary!J61*'Demand Summ.'!J13</f>
        <v>-37831.153649737746</v>
      </c>
      <c r="I224" s="106">
        <f>Summary!K61*'Demand Summ.'!K13</f>
        <v>3591958.0357859111</v>
      </c>
      <c r="J224" s="106">
        <f>Summary!L61*'Demand Summ.'!L13</f>
        <v>2899497.6294002985</v>
      </c>
      <c r="K224" s="106">
        <f>Summary!M61*'Demand Summ.'!M13</f>
        <v>0</v>
      </c>
      <c r="L224" s="106">
        <f>Summary!N61*'Demand Summ.'!N13</f>
        <v>0</v>
      </c>
      <c r="M224" s="106">
        <f>Summary!O61*'Demand Summ.'!O13</f>
        <v>0</v>
      </c>
      <c r="N224" s="106">
        <f>Summary!P61*'Demand Summ.'!P13</f>
        <v>0</v>
      </c>
      <c r="O224" s="106">
        <f>Summary!Q61*'Demand Summ.'!Q13</f>
        <v>0</v>
      </c>
      <c r="P224" s="106">
        <f>Summary!R61*'Demand Summ.'!R13</f>
        <v>0</v>
      </c>
      <c r="Q224" s="106">
        <f>Summary!S61*'Demand Summ.'!S13</f>
        <v>0</v>
      </c>
      <c r="R224" s="106">
        <f>Summary!T61*'Demand Summ.'!T13</f>
        <v>0</v>
      </c>
      <c r="S224" s="104"/>
      <c r="T224" s="104"/>
      <c r="U224" s="104"/>
      <c r="V224" s="104"/>
      <c r="W224" s="104"/>
      <c r="X224" s="104"/>
      <c r="Y224" s="104"/>
      <c r="Z224" s="104"/>
    </row>
    <row r="225" spans="1:26" s="105" customFormat="1" x14ac:dyDescent="0.2">
      <c r="A225" s="98"/>
      <c r="B225" s="99"/>
      <c r="C225" s="99" t="s">
        <v>423</v>
      </c>
      <c r="D225" s="101">
        <f>E225/E$226</f>
        <v>-1.8891860877542271E-2</v>
      </c>
      <c r="E225" s="100">
        <f>SUM(F225:O225)</f>
        <v>-745110.99052311911</v>
      </c>
      <c r="F225" s="106">
        <f>Summary!H61*'Commodity Summ.'!H13</f>
        <v>-690150.3587076742</v>
      </c>
      <c r="G225" s="106">
        <f>Summary!I61*'Commodity Summ.'!I13</f>
        <v>-505937.81690664298</v>
      </c>
      <c r="H225" s="106">
        <f>Summary!J61*'Commodity Summ.'!J13</f>
        <v>1412.8299261334089</v>
      </c>
      <c r="I225" s="106">
        <f>Summary!K61*'Commodity Summ.'!K13</f>
        <v>227217.52237998074</v>
      </c>
      <c r="J225" s="106">
        <f>Summary!L61*'Commodity Summ.'!L13</f>
        <v>222346.83278508391</v>
      </c>
      <c r="K225" s="106">
        <f>Summary!M61*'Commodity Summ.'!M13</f>
        <v>0</v>
      </c>
      <c r="L225" s="106">
        <f>Summary!N61*'Commodity Summ.'!N13</f>
        <v>0</v>
      </c>
      <c r="M225" s="106">
        <f>Summary!O61*'Commodity Summ.'!O13</f>
        <v>0</v>
      </c>
      <c r="N225" s="106">
        <f>Summary!P61*'Commodity Summ.'!P13</f>
        <v>0</v>
      </c>
      <c r="O225" s="106">
        <f>Summary!Q61*'Commodity Summ.'!Q13</f>
        <v>0</v>
      </c>
      <c r="P225" s="106">
        <f>Summary!R61*'Commodity Summ.'!R13</f>
        <v>0</v>
      </c>
      <c r="Q225" s="106">
        <f>Summary!S61*'Commodity Summ.'!S13</f>
        <v>0</v>
      </c>
      <c r="R225" s="106">
        <f>Summary!T61*'Commodity Summ.'!T13</f>
        <v>0</v>
      </c>
      <c r="S225" s="104"/>
      <c r="T225" s="104"/>
      <c r="U225" s="104"/>
      <c r="V225" s="104"/>
      <c r="W225" s="104"/>
      <c r="X225" s="104"/>
      <c r="Y225" s="104"/>
      <c r="Z225" s="104"/>
    </row>
    <row r="226" spans="1:26" s="105" customFormat="1" ht="15.75" x14ac:dyDescent="0.25">
      <c r="A226" s="98"/>
      <c r="B226" s="99"/>
      <c r="C226" s="99" t="s">
        <v>410</v>
      </c>
      <c r="D226" s="107">
        <f>SUM(D223:D225)</f>
        <v>1</v>
      </c>
      <c r="E226" s="108">
        <f>SUM(E223:E225)</f>
        <v>39440846.793915942</v>
      </c>
      <c r="F226" s="108">
        <f t="shared" ref="F226:R226" si="88">SUM(F223:F225)</f>
        <v>22818668.278410193</v>
      </c>
      <c r="G226" s="108">
        <f t="shared" si="88"/>
        <v>9604778.160335578</v>
      </c>
      <c r="H226" s="108">
        <f t="shared" si="88"/>
        <v>-37085.799330967915</v>
      </c>
      <c r="I226" s="108">
        <f t="shared" si="88"/>
        <v>3894539.5489132516</v>
      </c>
      <c r="J226" s="108">
        <f t="shared" si="88"/>
        <v>3159946.6055878936</v>
      </c>
      <c r="K226" s="108">
        <f t="shared" si="88"/>
        <v>0</v>
      </c>
      <c r="L226" s="108">
        <f t="shared" si="88"/>
        <v>0</v>
      </c>
      <c r="M226" s="108">
        <f t="shared" si="88"/>
        <v>0</v>
      </c>
      <c r="N226" s="108">
        <f t="shared" si="88"/>
        <v>0</v>
      </c>
      <c r="O226" s="108">
        <f t="shared" si="88"/>
        <v>0</v>
      </c>
      <c r="P226" s="108">
        <f t="shared" si="88"/>
        <v>0</v>
      </c>
      <c r="Q226" s="108">
        <f t="shared" si="88"/>
        <v>0</v>
      </c>
      <c r="R226" s="108">
        <f t="shared" si="88"/>
        <v>0</v>
      </c>
      <c r="S226" s="104"/>
      <c r="T226" s="104"/>
      <c r="U226" s="104"/>
      <c r="V226" s="104"/>
      <c r="W226" s="104"/>
      <c r="X226" s="104"/>
      <c r="Y226" s="104"/>
      <c r="Z226" s="104"/>
    </row>
    <row r="227" spans="1:26" s="105" customFormat="1" x14ac:dyDescent="0.2">
      <c r="A227" s="98"/>
      <c r="B227" s="99"/>
      <c r="C227" s="99"/>
      <c r="D227" s="99"/>
      <c r="E227" s="100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4"/>
      <c r="T227" s="104"/>
      <c r="U227" s="104"/>
      <c r="V227" s="104"/>
      <c r="W227" s="104"/>
      <c r="X227" s="104"/>
      <c r="Y227" s="104"/>
      <c r="Z227" s="104"/>
    </row>
    <row r="228" spans="1:26" s="105" customFormat="1" x14ac:dyDescent="0.2">
      <c r="A228" s="98"/>
      <c r="B228" s="99"/>
      <c r="C228" s="99" t="s">
        <v>414</v>
      </c>
      <c r="D228" s="101"/>
      <c r="E228" s="100">
        <f>SUM(F228:O228)</f>
        <v>364071.5663594869</v>
      </c>
      <c r="F228" s="106">
        <f>+F223-F218</f>
        <v>174805.23661555722</v>
      </c>
      <c r="G228" s="106">
        <f t="shared" ref="G228:R228" si="89">+G223-G218</f>
        <v>204337.45627353806</v>
      </c>
      <c r="H228" s="106">
        <f t="shared" si="89"/>
        <v>-6804.7297752493141</v>
      </c>
      <c r="I228" s="106">
        <f t="shared" si="89"/>
        <v>-2372.8044741893682</v>
      </c>
      <c r="J228" s="106">
        <f t="shared" si="89"/>
        <v>-5893.5922801697161</v>
      </c>
      <c r="K228" s="106">
        <f t="shared" si="89"/>
        <v>0</v>
      </c>
      <c r="L228" s="106">
        <f t="shared" si="89"/>
        <v>0</v>
      </c>
      <c r="M228" s="106">
        <f t="shared" si="89"/>
        <v>0</v>
      </c>
      <c r="N228" s="106">
        <f t="shared" si="89"/>
        <v>0</v>
      </c>
      <c r="O228" s="106">
        <f t="shared" si="89"/>
        <v>0</v>
      </c>
      <c r="P228" s="106">
        <f t="shared" si="89"/>
        <v>0</v>
      </c>
      <c r="Q228" s="106">
        <f t="shared" si="89"/>
        <v>0</v>
      </c>
      <c r="R228" s="106">
        <f t="shared" si="89"/>
        <v>0</v>
      </c>
      <c r="S228" s="104"/>
      <c r="T228" s="104"/>
      <c r="U228" s="104"/>
      <c r="V228" s="104"/>
      <c r="W228" s="104"/>
      <c r="X228" s="104"/>
      <c r="Y228" s="104"/>
      <c r="Z228" s="104"/>
    </row>
    <row r="229" spans="1:26" s="105" customFormat="1" x14ac:dyDescent="0.2">
      <c r="A229" s="98"/>
      <c r="B229" s="99"/>
      <c r="C229" s="99" t="s">
        <v>415</v>
      </c>
      <c r="D229" s="101"/>
      <c r="E229" s="100">
        <f>SUM(F229:O229)</f>
        <v>-292409.97101645742</v>
      </c>
      <c r="F229" s="106">
        <f t="shared" ref="F229:R229" si="90">+F224-F219</f>
        <v>174372.76374894008</v>
      </c>
      <c r="G229" s="106">
        <f t="shared" si="90"/>
        <v>480477.47440066747</v>
      </c>
      <c r="H229" s="106">
        <f t="shared" si="90"/>
        <v>-385678.18034461618</v>
      </c>
      <c r="I229" s="106">
        <f t="shared" si="90"/>
        <v>-113091.33199945232</v>
      </c>
      <c r="J229" s="106">
        <f t="shared" si="90"/>
        <v>-448490.69682199648</v>
      </c>
      <c r="K229" s="106">
        <f t="shared" si="90"/>
        <v>0</v>
      </c>
      <c r="L229" s="106">
        <f t="shared" si="90"/>
        <v>0</v>
      </c>
      <c r="M229" s="106">
        <f t="shared" si="90"/>
        <v>0</v>
      </c>
      <c r="N229" s="106">
        <f t="shared" si="90"/>
        <v>0</v>
      </c>
      <c r="O229" s="106">
        <f t="shared" si="90"/>
        <v>0</v>
      </c>
      <c r="P229" s="106">
        <f t="shared" si="90"/>
        <v>0</v>
      </c>
      <c r="Q229" s="106">
        <f t="shared" si="90"/>
        <v>0</v>
      </c>
      <c r="R229" s="106">
        <f t="shared" si="90"/>
        <v>0</v>
      </c>
      <c r="S229" s="104"/>
      <c r="T229" s="104"/>
      <c r="U229" s="104"/>
      <c r="V229" s="104"/>
      <c r="W229" s="104"/>
      <c r="X229" s="104"/>
      <c r="Y229" s="104"/>
      <c r="Z229" s="104"/>
    </row>
    <row r="230" spans="1:26" s="105" customFormat="1" x14ac:dyDescent="0.2">
      <c r="A230" s="98"/>
      <c r="B230" s="99"/>
      <c r="C230" s="99" t="s">
        <v>416</v>
      </c>
      <c r="D230" s="101"/>
      <c r="E230" s="100">
        <f>SUM(F230:O230)</f>
        <v>-71661.595343043999</v>
      </c>
      <c r="F230" s="106">
        <f t="shared" ref="F230:R230" si="91">+F225-F220</f>
        <v>-10250.847816908034</v>
      </c>
      <c r="G230" s="106">
        <f t="shared" si="91"/>
        <v>-34267.97585752036</v>
      </c>
      <c r="H230" s="106">
        <f t="shared" si="91"/>
        <v>14403.411539931431</v>
      </c>
      <c r="I230" s="106">
        <f t="shared" si="91"/>
        <v>-7153.850909047469</v>
      </c>
      <c r="J230" s="106">
        <f t="shared" si="91"/>
        <v>-34392.332299499569</v>
      </c>
      <c r="K230" s="106">
        <f t="shared" si="91"/>
        <v>0</v>
      </c>
      <c r="L230" s="106">
        <f t="shared" si="91"/>
        <v>0</v>
      </c>
      <c r="M230" s="106">
        <f t="shared" si="91"/>
        <v>0</v>
      </c>
      <c r="N230" s="106">
        <f t="shared" si="91"/>
        <v>0</v>
      </c>
      <c r="O230" s="106">
        <f t="shared" si="91"/>
        <v>0</v>
      </c>
      <c r="P230" s="106">
        <f t="shared" si="91"/>
        <v>0</v>
      </c>
      <c r="Q230" s="106">
        <f t="shared" si="91"/>
        <v>0</v>
      </c>
      <c r="R230" s="106">
        <f t="shared" si="91"/>
        <v>0</v>
      </c>
      <c r="S230" s="104"/>
      <c r="T230" s="104"/>
      <c r="U230" s="104"/>
      <c r="V230" s="104"/>
      <c r="W230" s="104"/>
      <c r="X230" s="104"/>
      <c r="Y230" s="104"/>
      <c r="Z230" s="104"/>
    </row>
    <row r="231" spans="1:26" s="105" customFormat="1" x14ac:dyDescent="0.2">
      <c r="A231" s="98"/>
      <c r="B231" s="99"/>
      <c r="C231" s="99" t="s">
        <v>417</v>
      </c>
      <c r="D231" s="107"/>
      <c r="E231" s="100">
        <f>SUM(F231:O231)</f>
        <v>-1.4551915228366852E-8</v>
      </c>
      <c r="F231" s="100">
        <f>SUM(F228:F230)</f>
        <v>338927.15254758927</v>
      </c>
      <c r="G231" s="100">
        <f t="shared" ref="G231:O231" si="92">SUM(G228:G230)</f>
        <v>650546.95481668517</v>
      </c>
      <c r="H231" s="100">
        <f t="shared" si="92"/>
        <v>-378079.49857993406</v>
      </c>
      <c r="I231" s="100">
        <f t="shared" si="92"/>
        <v>-122617.98738268916</v>
      </c>
      <c r="J231" s="100">
        <f t="shared" si="92"/>
        <v>-488776.62140166573</v>
      </c>
      <c r="K231" s="100">
        <f t="shared" si="92"/>
        <v>0</v>
      </c>
      <c r="L231" s="100">
        <f t="shared" si="92"/>
        <v>0</v>
      </c>
      <c r="M231" s="100">
        <f t="shared" si="92"/>
        <v>0</v>
      </c>
      <c r="N231" s="100">
        <f t="shared" si="92"/>
        <v>0</v>
      </c>
      <c r="O231" s="100">
        <f t="shared" si="92"/>
        <v>0</v>
      </c>
      <c r="P231" s="100">
        <f>SUM(P228:P230)</f>
        <v>0</v>
      </c>
      <c r="Q231" s="100">
        <f>SUM(Q228:Q230)</f>
        <v>0</v>
      </c>
      <c r="R231" s="100">
        <f>SUM(R228:R230)</f>
        <v>0</v>
      </c>
      <c r="S231" s="104"/>
      <c r="T231" s="104"/>
      <c r="U231" s="104"/>
      <c r="V231" s="104"/>
      <c r="W231" s="104"/>
      <c r="X231" s="104"/>
      <c r="Y231" s="104"/>
      <c r="Z231" s="104"/>
    </row>
    <row r="232" spans="1:26" s="105" customFormat="1" x14ac:dyDescent="0.2">
      <c r="A232" s="98"/>
      <c r="B232" s="99"/>
      <c r="C232" s="99"/>
      <c r="D232" s="99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4"/>
      <c r="T232" s="104"/>
      <c r="U232" s="104"/>
      <c r="V232" s="104"/>
      <c r="W232" s="104"/>
      <c r="X232" s="104"/>
      <c r="Y232" s="104"/>
      <c r="Z232" s="104"/>
    </row>
    <row r="233" spans="1:26" s="105" customFormat="1" x14ac:dyDescent="0.2">
      <c r="A233" s="98"/>
      <c r="B233" s="99"/>
      <c r="C233" s="99" t="s">
        <v>418</v>
      </c>
      <c r="D233" s="99"/>
      <c r="E233" s="100">
        <f>SUM(F233:O233)</f>
        <v>14534565.313886268</v>
      </c>
      <c r="F233" s="106">
        <f>F218+$D218*F$231</f>
        <v>11719062.379302278</v>
      </c>
      <c r="G233" s="106">
        <f t="shared" ref="G233:R233" si="93">G218+$D218*G$231</f>
        <v>3052269.743523947</v>
      </c>
      <c r="H233" s="106">
        <f t="shared" si="93"/>
        <v>-133190.91986105283</v>
      </c>
      <c r="I233" s="106">
        <f t="shared" si="93"/>
        <v>32550.160269636617</v>
      </c>
      <c r="J233" s="106">
        <f t="shared" si="93"/>
        <v>-136126.04934854302</v>
      </c>
      <c r="K233" s="106">
        <f t="shared" si="93"/>
        <v>0</v>
      </c>
      <c r="L233" s="106">
        <f t="shared" si="93"/>
        <v>0</v>
      </c>
      <c r="M233" s="106">
        <f t="shared" si="93"/>
        <v>0</v>
      </c>
      <c r="N233" s="106">
        <f t="shared" si="93"/>
        <v>0</v>
      </c>
      <c r="O233" s="106">
        <f t="shared" si="93"/>
        <v>0</v>
      </c>
      <c r="P233" s="106">
        <f t="shared" si="93"/>
        <v>0</v>
      </c>
      <c r="Q233" s="106">
        <f t="shared" si="93"/>
        <v>0</v>
      </c>
      <c r="R233" s="106">
        <f t="shared" si="93"/>
        <v>0</v>
      </c>
      <c r="S233" s="104"/>
      <c r="T233" s="104"/>
      <c r="U233" s="104"/>
      <c r="V233" s="104"/>
      <c r="W233" s="104"/>
      <c r="X233" s="104"/>
      <c r="Y233" s="104"/>
      <c r="Z233" s="104"/>
    </row>
    <row r="234" spans="1:26" s="105" customFormat="1" x14ac:dyDescent="0.2">
      <c r="A234" s="98"/>
      <c r="B234" s="99"/>
      <c r="C234" s="99" t="s">
        <v>419</v>
      </c>
      <c r="D234" s="99"/>
      <c r="E234" s="100">
        <f>SUM(F234:O234)</f>
        <v>25579730.875209752</v>
      </c>
      <c r="F234" s="106">
        <f t="shared" ref="F234:F235" si="94">F219+$D219*F$231</f>
        <v>11785292.564800045</v>
      </c>
      <c r="G234" s="106">
        <f t="shared" ref="G234:R234" si="95">G219+$D219*G$231</f>
        <v>7035286.2965787537</v>
      </c>
      <c r="H234" s="106">
        <f t="shared" si="95"/>
        <v>102640.02407543111</v>
      </c>
      <c r="I234" s="106">
        <f t="shared" si="95"/>
        <v>3625524.3227451821</v>
      </c>
      <c r="J234" s="106">
        <f t="shared" si="95"/>
        <v>3030987.6670103446</v>
      </c>
      <c r="K234" s="106">
        <f t="shared" si="95"/>
        <v>0</v>
      </c>
      <c r="L234" s="106">
        <f t="shared" si="95"/>
        <v>0</v>
      </c>
      <c r="M234" s="106">
        <f t="shared" si="95"/>
        <v>0</v>
      </c>
      <c r="N234" s="106">
        <f t="shared" si="95"/>
        <v>0</v>
      </c>
      <c r="O234" s="106">
        <f t="shared" si="95"/>
        <v>0</v>
      </c>
      <c r="P234" s="106">
        <f t="shared" si="95"/>
        <v>0</v>
      </c>
      <c r="Q234" s="106">
        <f t="shared" si="95"/>
        <v>0</v>
      </c>
      <c r="R234" s="106">
        <f t="shared" si="95"/>
        <v>0</v>
      </c>
      <c r="S234" s="104"/>
      <c r="T234" s="104"/>
      <c r="U234" s="104"/>
      <c r="V234" s="104"/>
      <c r="W234" s="104"/>
      <c r="X234" s="104"/>
      <c r="Y234" s="104"/>
      <c r="Z234" s="104"/>
    </row>
    <row r="235" spans="1:26" s="105" customFormat="1" x14ac:dyDescent="0.2">
      <c r="A235" s="98"/>
      <c r="B235" s="99"/>
      <c r="C235" s="99" t="s">
        <v>420</v>
      </c>
      <c r="D235" s="99"/>
      <c r="E235" s="100">
        <f>SUM(F235:O235)</f>
        <v>-673449.39518007473</v>
      </c>
      <c r="F235" s="106">
        <f t="shared" si="94"/>
        <v>-685686.66569213034</v>
      </c>
      <c r="G235" s="106">
        <f t="shared" ref="G235:R235" si="96">G220+$D220*G$231</f>
        <v>-482777.87976712291</v>
      </c>
      <c r="H235" s="106">
        <f t="shared" si="96"/>
        <v>-6534.9035453464257</v>
      </c>
      <c r="I235" s="106">
        <f t="shared" si="96"/>
        <v>236465.06589843254</v>
      </c>
      <c r="J235" s="106">
        <f t="shared" si="96"/>
        <v>265084.98792609229</v>
      </c>
      <c r="K235" s="106">
        <f t="shared" si="96"/>
        <v>0</v>
      </c>
      <c r="L235" s="106">
        <f t="shared" si="96"/>
        <v>0</v>
      </c>
      <c r="M235" s="106">
        <f t="shared" si="96"/>
        <v>0</v>
      </c>
      <c r="N235" s="106">
        <f t="shared" si="96"/>
        <v>0</v>
      </c>
      <c r="O235" s="106">
        <f t="shared" si="96"/>
        <v>0</v>
      </c>
      <c r="P235" s="106">
        <f t="shared" si="96"/>
        <v>0</v>
      </c>
      <c r="Q235" s="106">
        <f t="shared" si="96"/>
        <v>0</v>
      </c>
      <c r="R235" s="106">
        <f t="shared" si="96"/>
        <v>0</v>
      </c>
      <c r="S235" s="104"/>
      <c r="T235" s="104"/>
      <c r="U235" s="104"/>
      <c r="V235" s="104"/>
      <c r="W235" s="104"/>
      <c r="X235" s="104"/>
      <c r="Y235" s="104"/>
      <c r="Z235" s="104"/>
    </row>
    <row r="236" spans="1:26" s="105" customFormat="1" x14ac:dyDescent="0.2">
      <c r="A236" s="98"/>
      <c r="B236" s="99"/>
      <c r="C236" s="99" t="s">
        <v>410</v>
      </c>
      <c r="D236" s="99"/>
      <c r="E236" s="100">
        <f>SUM(F236:O236)</f>
        <v>39440846.793915942</v>
      </c>
      <c r="F236" s="100">
        <f>SUM(F233:F235)</f>
        <v>22818668.278410193</v>
      </c>
      <c r="G236" s="100">
        <f t="shared" ref="G236:R236" si="97">SUM(G233:G235)</f>
        <v>9604778.160335578</v>
      </c>
      <c r="H236" s="100">
        <f>SUM(H233:H235)</f>
        <v>-37085.799330968141</v>
      </c>
      <c r="I236" s="100">
        <f t="shared" si="97"/>
        <v>3894539.5489132511</v>
      </c>
      <c r="J236" s="100">
        <f t="shared" si="97"/>
        <v>3159946.6055878941</v>
      </c>
      <c r="K236" s="100">
        <f t="shared" si="97"/>
        <v>0</v>
      </c>
      <c r="L236" s="100">
        <f t="shared" si="97"/>
        <v>0</v>
      </c>
      <c r="M236" s="100">
        <f t="shared" si="97"/>
        <v>0</v>
      </c>
      <c r="N236" s="100">
        <f t="shared" si="97"/>
        <v>0</v>
      </c>
      <c r="O236" s="100">
        <f t="shared" si="97"/>
        <v>0</v>
      </c>
      <c r="P236" s="100">
        <f t="shared" si="97"/>
        <v>0</v>
      </c>
      <c r="Q236" s="100">
        <f t="shared" si="97"/>
        <v>0</v>
      </c>
      <c r="R236" s="100">
        <f t="shared" si="97"/>
        <v>0</v>
      </c>
      <c r="S236" s="104"/>
      <c r="T236" s="104"/>
      <c r="U236" s="104"/>
      <c r="V236" s="104"/>
      <c r="W236" s="104"/>
      <c r="X236" s="104"/>
      <c r="Y236" s="104"/>
      <c r="Z236" s="104"/>
    </row>
    <row r="237" spans="1:26" x14ac:dyDescent="0.2">
      <c r="A237" s="87"/>
      <c r="B237" s="75"/>
      <c r="C237" s="75"/>
      <c r="D237" s="109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s="29" customFormat="1" x14ac:dyDescent="0.2">
      <c r="A238" s="41"/>
    </row>
    <row r="239" spans="1:26" s="29" customFormat="1" x14ac:dyDescent="0.2">
      <c r="A239" s="41"/>
    </row>
    <row r="240" spans="1:26" s="29" customFormat="1" x14ac:dyDescent="0.2">
      <c r="A240" s="41"/>
    </row>
    <row r="241" spans="1:1" s="29" customFormat="1" x14ac:dyDescent="0.2">
      <c r="A241" s="41"/>
    </row>
    <row r="242" spans="1:1" s="29" customFormat="1" x14ac:dyDescent="0.2">
      <c r="A242" s="41"/>
    </row>
    <row r="243" spans="1:1" s="29" customFormat="1" x14ac:dyDescent="0.2">
      <c r="A243" s="41"/>
    </row>
    <row r="244" spans="1:1" s="29" customFormat="1" x14ac:dyDescent="0.2">
      <c r="A244" s="41"/>
    </row>
    <row r="245" spans="1:1" s="29" customFormat="1" x14ac:dyDescent="0.2">
      <c r="A245" s="41"/>
    </row>
    <row r="246" spans="1:1" s="29" customFormat="1" x14ac:dyDescent="0.2">
      <c r="A246" s="41"/>
    </row>
    <row r="247" spans="1:1" s="29" customFormat="1" x14ac:dyDescent="0.2">
      <c r="A247" s="41"/>
    </row>
    <row r="248" spans="1:1" s="29" customFormat="1" x14ac:dyDescent="0.2">
      <c r="A248" s="41"/>
    </row>
    <row r="249" spans="1:1" s="29" customFormat="1" x14ac:dyDescent="0.2">
      <c r="A249" s="41"/>
    </row>
    <row r="250" spans="1:1" s="29" customFormat="1" x14ac:dyDescent="0.2">
      <c r="A250" s="41"/>
    </row>
    <row r="251" spans="1:1" s="29" customFormat="1" x14ac:dyDescent="0.2">
      <c r="A251" s="41"/>
    </row>
    <row r="252" spans="1:1" s="29" customFormat="1" x14ac:dyDescent="0.2">
      <c r="A252" s="41"/>
    </row>
    <row r="253" spans="1:1" s="29" customFormat="1" x14ac:dyDescent="0.2">
      <c r="A253" s="41"/>
    </row>
    <row r="254" spans="1:1" s="29" customFormat="1" x14ac:dyDescent="0.2">
      <c r="A254" s="41"/>
    </row>
    <row r="255" spans="1:1" s="29" customFormat="1" x14ac:dyDescent="0.2">
      <c r="A255" s="41"/>
    </row>
    <row r="256" spans="1:1" s="29" customFormat="1" x14ac:dyDescent="0.2">
      <c r="A256" s="41"/>
    </row>
    <row r="257" spans="1:1" s="29" customFormat="1" x14ac:dyDescent="0.2">
      <c r="A257" s="41"/>
    </row>
    <row r="258" spans="1:1" s="29" customFormat="1" x14ac:dyDescent="0.2">
      <c r="A258" s="41"/>
    </row>
    <row r="259" spans="1:1" s="29" customFormat="1" x14ac:dyDescent="0.2">
      <c r="A259" s="41"/>
    </row>
    <row r="260" spans="1:1" s="29" customFormat="1" x14ac:dyDescent="0.2">
      <c r="A260" s="41"/>
    </row>
    <row r="261" spans="1:1" s="29" customFormat="1" x14ac:dyDescent="0.2">
      <c r="A261" s="41"/>
    </row>
    <row r="262" spans="1:1" s="29" customFormat="1" x14ac:dyDescent="0.2">
      <c r="A262" s="41"/>
    </row>
    <row r="263" spans="1:1" s="29" customFormat="1" x14ac:dyDescent="0.2">
      <c r="A263" s="41"/>
    </row>
    <row r="264" spans="1:1" s="29" customFormat="1" x14ac:dyDescent="0.2">
      <c r="A264" s="41"/>
    </row>
    <row r="265" spans="1:1" s="29" customFormat="1" x14ac:dyDescent="0.2">
      <c r="A265" s="41"/>
    </row>
    <row r="266" spans="1:1" s="29" customFormat="1" x14ac:dyDescent="0.2">
      <c r="A266" s="41"/>
    </row>
    <row r="267" spans="1:1" s="29" customFormat="1" x14ac:dyDescent="0.2">
      <c r="A267" s="41"/>
    </row>
    <row r="268" spans="1:1" s="29" customFormat="1" x14ac:dyDescent="0.2">
      <c r="A268" s="41"/>
    </row>
    <row r="269" spans="1:1" s="29" customFormat="1" x14ac:dyDescent="0.2">
      <c r="A269" s="41"/>
    </row>
    <row r="270" spans="1:1" s="29" customFormat="1" x14ac:dyDescent="0.2">
      <c r="A270" s="41"/>
    </row>
    <row r="271" spans="1:1" s="29" customFormat="1" x14ac:dyDescent="0.2">
      <c r="A271" s="41"/>
    </row>
    <row r="272" spans="1:1" s="29" customFormat="1" x14ac:dyDescent="0.2">
      <c r="A272" s="41"/>
    </row>
    <row r="273" spans="1:1" s="29" customFormat="1" x14ac:dyDescent="0.2">
      <c r="A273" s="41"/>
    </row>
    <row r="274" spans="1:1" s="29" customFormat="1" x14ac:dyDescent="0.2">
      <c r="A274" s="41"/>
    </row>
    <row r="275" spans="1:1" s="29" customFormat="1" x14ac:dyDescent="0.2">
      <c r="A275" s="41"/>
    </row>
    <row r="276" spans="1:1" s="29" customFormat="1" x14ac:dyDescent="0.2">
      <c r="A276" s="41"/>
    </row>
    <row r="277" spans="1:1" s="29" customFormat="1" x14ac:dyDescent="0.2">
      <c r="A277" s="41"/>
    </row>
    <row r="278" spans="1:1" s="29" customFormat="1" x14ac:dyDescent="0.2">
      <c r="A278" s="41"/>
    </row>
    <row r="279" spans="1:1" s="29" customFormat="1" x14ac:dyDescent="0.2">
      <c r="A279" s="41"/>
    </row>
    <row r="280" spans="1:1" s="29" customFormat="1" x14ac:dyDescent="0.2">
      <c r="A280" s="41"/>
    </row>
    <row r="281" spans="1:1" s="29" customFormat="1" x14ac:dyDescent="0.2">
      <c r="A281" s="41"/>
    </row>
    <row r="282" spans="1:1" s="29" customFormat="1" x14ac:dyDescent="0.2">
      <c r="A282" s="41"/>
    </row>
    <row r="283" spans="1:1" s="29" customFormat="1" x14ac:dyDescent="0.2">
      <c r="A283" s="41"/>
    </row>
    <row r="284" spans="1:1" s="29" customFormat="1" x14ac:dyDescent="0.2">
      <c r="A284" s="41"/>
    </row>
    <row r="285" spans="1:1" s="29" customFormat="1" x14ac:dyDescent="0.2">
      <c r="A285" s="41"/>
    </row>
    <row r="286" spans="1:1" s="29" customFormat="1" x14ac:dyDescent="0.2">
      <c r="A286" s="41"/>
    </row>
    <row r="287" spans="1:1" s="29" customFormat="1" x14ac:dyDescent="0.2">
      <c r="A287" s="41"/>
    </row>
    <row r="288" spans="1:1" s="29" customFormat="1" x14ac:dyDescent="0.2">
      <c r="A288" s="41"/>
    </row>
    <row r="289" spans="1:1" s="29" customFormat="1" x14ac:dyDescent="0.2">
      <c r="A289" s="41"/>
    </row>
    <row r="290" spans="1:1" s="29" customFormat="1" x14ac:dyDescent="0.2">
      <c r="A290" s="41"/>
    </row>
    <row r="291" spans="1:1" s="29" customFormat="1" x14ac:dyDescent="0.2">
      <c r="A291" s="41"/>
    </row>
    <row r="292" spans="1:1" s="29" customFormat="1" x14ac:dyDescent="0.2">
      <c r="A292" s="41"/>
    </row>
    <row r="293" spans="1:1" s="29" customFormat="1" x14ac:dyDescent="0.2">
      <c r="A293" s="41"/>
    </row>
    <row r="294" spans="1:1" s="29" customFormat="1" x14ac:dyDescent="0.2">
      <c r="A294" s="41"/>
    </row>
    <row r="295" spans="1:1" s="29" customFormat="1" x14ac:dyDescent="0.2">
      <c r="A295" s="41"/>
    </row>
    <row r="296" spans="1:1" s="29" customFormat="1" x14ac:dyDescent="0.2">
      <c r="A296" s="41"/>
    </row>
    <row r="297" spans="1:1" s="29" customFormat="1" x14ac:dyDescent="0.2">
      <c r="A297" s="41"/>
    </row>
    <row r="298" spans="1:1" s="29" customFormat="1" x14ac:dyDescent="0.2">
      <c r="A298" s="41"/>
    </row>
    <row r="299" spans="1:1" s="29" customFormat="1" x14ac:dyDescent="0.2">
      <c r="A299" s="41"/>
    </row>
    <row r="300" spans="1:1" s="29" customFormat="1" x14ac:dyDescent="0.2">
      <c r="A300" s="41"/>
    </row>
    <row r="301" spans="1:1" s="29" customFormat="1" x14ac:dyDescent="0.2">
      <c r="A301" s="41"/>
    </row>
    <row r="302" spans="1:1" s="29" customFormat="1" x14ac:dyDescent="0.2">
      <c r="A302" s="41"/>
    </row>
    <row r="303" spans="1:1" s="29" customFormat="1" x14ac:dyDescent="0.2">
      <c r="A303" s="41"/>
    </row>
    <row r="304" spans="1:1" s="29" customFormat="1" x14ac:dyDescent="0.2">
      <c r="A304" s="41"/>
    </row>
    <row r="305" spans="1:1" s="29" customFormat="1" x14ac:dyDescent="0.2">
      <c r="A305" s="41"/>
    </row>
    <row r="306" spans="1:1" s="29" customFormat="1" x14ac:dyDescent="0.2">
      <c r="A306" s="41"/>
    </row>
    <row r="307" spans="1:1" s="29" customFormat="1" x14ac:dyDescent="0.2">
      <c r="A307" s="41"/>
    </row>
    <row r="308" spans="1:1" s="29" customFormat="1" x14ac:dyDescent="0.2">
      <c r="A308" s="41"/>
    </row>
    <row r="309" spans="1:1" s="29" customFormat="1" x14ac:dyDescent="0.2">
      <c r="A309" s="41"/>
    </row>
    <row r="310" spans="1:1" s="29" customFormat="1" x14ac:dyDescent="0.2">
      <c r="A310" s="41"/>
    </row>
    <row r="311" spans="1:1" s="29" customFormat="1" x14ac:dyDescent="0.2">
      <c r="A311" s="41"/>
    </row>
    <row r="312" spans="1:1" s="29" customFormat="1" x14ac:dyDescent="0.2">
      <c r="A312" s="41"/>
    </row>
    <row r="313" spans="1:1" s="29" customFormat="1" x14ac:dyDescent="0.2">
      <c r="A313" s="41"/>
    </row>
    <row r="314" spans="1:1" s="29" customFormat="1" x14ac:dyDescent="0.2">
      <c r="A314" s="41"/>
    </row>
    <row r="315" spans="1:1" s="29" customFormat="1" x14ac:dyDescent="0.2">
      <c r="A315" s="41"/>
    </row>
    <row r="316" spans="1:1" s="29" customFormat="1" x14ac:dyDescent="0.2">
      <c r="A316" s="41"/>
    </row>
    <row r="317" spans="1:1" s="29" customFormat="1" x14ac:dyDescent="0.2">
      <c r="A317" s="41"/>
    </row>
    <row r="318" spans="1:1" s="29" customFormat="1" x14ac:dyDescent="0.2">
      <c r="A318" s="41"/>
    </row>
    <row r="319" spans="1:1" s="29" customFormat="1" x14ac:dyDescent="0.2">
      <c r="A319" s="41"/>
    </row>
    <row r="320" spans="1:1" s="29" customFormat="1" x14ac:dyDescent="0.2">
      <c r="A320" s="41"/>
    </row>
    <row r="321" spans="1:1" s="29" customFormat="1" x14ac:dyDescent="0.2">
      <c r="A321" s="41"/>
    </row>
    <row r="322" spans="1:1" s="29" customFormat="1" x14ac:dyDescent="0.2">
      <c r="A322" s="41"/>
    </row>
    <row r="323" spans="1:1" s="29" customFormat="1" x14ac:dyDescent="0.2">
      <c r="A323" s="41"/>
    </row>
    <row r="324" spans="1:1" s="29" customFormat="1" x14ac:dyDescent="0.2">
      <c r="A324" s="41"/>
    </row>
    <row r="325" spans="1:1" s="29" customFormat="1" x14ac:dyDescent="0.2">
      <c r="A325" s="41"/>
    </row>
    <row r="326" spans="1:1" s="29" customFormat="1" x14ac:dyDescent="0.2">
      <c r="A326" s="41"/>
    </row>
    <row r="327" spans="1:1" s="29" customFormat="1" x14ac:dyDescent="0.2">
      <c r="A327" s="41"/>
    </row>
    <row r="328" spans="1:1" s="29" customFormat="1" x14ac:dyDescent="0.2">
      <c r="A328" s="41"/>
    </row>
    <row r="329" spans="1:1" s="29" customFormat="1" x14ac:dyDescent="0.2">
      <c r="A329" s="41"/>
    </row>
    <row r="330" spans="1:1" s="29" customFormat="1" x14ac:dyDescent="0.2">
      <c r="A330" s="41"/>
    </row>
    <row r="331" spans="1:1" s="29" customFormat="1" x14ac:dyDescent="0.2">
      <c r="A331" s="41"/>
    </row>
    <row r="332" spans="1:1" s="29" customFormat="1" x14ac:dyDescent="0.2">
      <c r="A332" s="41"/>
    </row>
    <row r="333" spans="1:1" s="29" customFormat="1" x14ac:dyDescent="0.2">
      <c r="A333" s="41"/>
    </row>
    <row r="334" spans="1:1" s="29" customFormat="1" x14ac:dyDescent="0.2">
      <c r="A334" s="41"/>
    </row>
    <row r="335" spans="1:1" s="29" customFormat="1" x14ac:dyDescent="0.2">
      <c r="A335" s="41"/>
    </row>
    <row r="336" spans="1:1" s="29" customFormat="1" x14ac:dyDescent="0.2">
      <c r="A336" s="41"/>
    </row>
    <row r="337" spans="1:1" s="29" customFormat="1" x14ac:dyDescent="0.2">
      <c r="A337" s="41"/>
    </row>
    <row r="338" spans="1:1" s="29" customFormat="1" x14ac:dyDescent="0.2">
      <c r="A338" s="41"/>
    </row>
    <row r="339" spans="1:1" s="29" customFormat="1" x14ac:dyDescent="0.2">
      <c r="A339" s="41"/>
    </row>
    <row r="340" spans="1:1" s="29" customFormat="1" x14ac:dyDescent="0.2">
      <c r="A340" s="41"/>
    </row>
    <row r="341" spans="1:1" s="29" customFormat="1" x14ac:dyDescent="0.2">
      <c r="A341" s="41"/>
    </row>
    <row r="342" spans="1:1" s="29" customFormat="1" x14ac:dyDescent="0.2">
      <c r="A342" s="41"/>
    </row>
    <row r="343" spans="1:1" s="29" customFormat="1" x14ac:dyDescent="0.2">
      <c r="A343" s="41"/>
    </row>
    <row r="344" spans="1:1" s="29" customFormat="1" x14ac:dyDescent="0.2">
      <c r="A344" s="41"/>
    </row>
    <row r="345" spans="1:1" s="29" customFormat="1" x14ac:dyDescent="0.2">
      <c r="A345" s="41"/>
    </row>
    <row r="346" spans="1:1" s="29" customFormat="1" x14ac:dyDescent="0.2">
      <c r="A346" s="41"/>
    </row>
    <row r="347" spans="1:1" s="29" customFormat="1" x14ac:dyDescent="0.2">
      <c r="A347" s="41"/>
    </row>
    <row r="348" spans="1:1" s="29" customFormat="1" x14ac:dyDescent="0.2">
      <c r="A348" s="41"/>
    </row>
    <row r="349" spans="1:1" s="29" customFormat="1" x14ac:dyDescent="0.2">
      <c r="A349" s="41"/>
    </row>
    <row r="350" spans="1:1" s="29" customFormat="1" x14ac:dyDescent="0.2">
      <c r="A350" s="41"/>
    </row>
    <row r="351" spans="1:1" s="29" customFormat="1" x14ac:dyDescent="0.2">
      <c r="A351" s="41"/>
    </row>
    <row r="352" spans="1:1" s="29" customFormat="1" x14ac:dyDescent="0.2">
      <c r="A352" s="41"/>
    </row>
    <row r="353" spans="1:1" s="29" customFormat="1" x14ac:dyDescent="0.2">
      <c r="A353" s="41"/>
    </row>
    <row r="354" spans="1:1" s="29" customFormat="1" x14ac:dyDescent="0.2">
      <c r="A354" s="41"/>
    </row>
    <row r="355" spans="1:1" s="29" customFormat="1" x14ac:dyDescent="0.2">
      <c r="A355" s="41"/>
    </row>
    <row r="356" spans="1:1" s="29" customFormat="1" x14ac:dyDescent="0.2">
      <c r="A356" s="41"/>
    </row>
    <row r="357" spans="1:1" s="29" customFormat="1" x14ac:dyDescent="0.2">
      <c r="A357" s="41"/>
    </row>
    <row r="358" spans="1:1" s="29" customFormat="1" x14ac:dyDescent="0.2">
      <c r="A358" s="41"/>
    </row>
    <row r="359" spans="1:1" s="29" customFormat="1" x14ac:dyDescent="0.2">
      <c r="A359" s="41"/>
    </row>
    <row r="360" spans="1:1" s="29" customFormat="1" x14ac:dyDescent="0.2">
      <c r="A360" s="41"/>
    </row>
    <row r="361" spans="1:1" s="29" customFormat="1" x14ac:dyDescent="0.2">
      <c r="A361" s="41"/>
    </row>
    <row r="362" spans="1:1" s="29" customFormat="1" x14ac:dyDescent="0.2">
      <c r="A362" s="41"/>
    </row>
    <row r="363" spans="1:1" s="29" customFormat="1" x14ac:dyDescent="0.2">
      <c r="A363" s="41"/>
    </row>
    <row r="364" spans="1:1" s="29" customFormat="1" x14ac:dyDescent="0.2">
      <c r="A364" s="41"/>
    </row>
    <row r="365" spans="1:1" s="29" customFormat="1" x14ac:dyDescent="0.2">
      <c r="A365" s="41"/>
    </row>
    <row r="366" spans="1:1" s="29" customFormat="1" x14ac:dyDescent="0.2">
      <c r="A366" s="41"/>
    </row>
    <row r="367" spans="1:1" s="29" customFormat="1" x14ac:dyDescent="0.2">
      <c r="A367" s="41"/>
    </row>
    <row r="368" spans="1:1" s="29" customFormat="1" x14ac:dyDescent="0.2">
      <c r="A368" s="41"/>
    </row>
    <row r="369" spans="1:1" s="29" customFormat="1" x14ac:dyDescent="0.2">
      <c r="A369" s="41"/>
    </row>
    <row r="370" spans="1:1" s="29" customFormat="1" x14ac:dyDescent="0.2">
      <c r="A370" s="41"/>
    </row>
    <row r="371" spans="1:1" s="29" customFormat="1" x14ac:dyDescent="0.2">
      <c r="A371" s="41"/>
    </row>
    <row r="372" spans="1:1" s="29" customFormat="1" x14ac:dyDescent="0.2">
      <c r="A372" s="41"/>
    </row>
    <row r="373" spans="1:1" s="29" customFormat="1" x14ac:dyDescent="0.2">
      <c r="A373" s="41"/>
    </row>
    <row r="374" spans="1:1" s="29" customFormat="1" x14ac:dyDescent="0.2">
      <c r="A374" s="41"/>
    </row>
    <row r="375" spans="1:1" s="29" customFormat="1" x14ac:dyDescent="0.2">
      <c r="A375" s="41"/>
    </row>
    <row r="376" spans="1:1" s="29" customFormat="1" x14ac:dyDescent="0.2">
      <c r="A376" s="41"/>
    </row>
    <row r="377" spans="1:1" s="29" customFormat="1" x14ac:dyDescent="0.2">
      <c r="A377" s="41"/>
    </row>
    <row r="378" spans="1:1" s="29" customFormat="1" x14ac:dyDescent="0.2">
      <c r="A378" s="41"/>
    </row>
    <row r="379" spans="1:1" s="29" customFormat="1" x14ac:dyDescent="0.2">
      <c r="A379" s="41"/>
    </row>
    <row r="380" spans="1:1" s="29" customFormat="1" x14ac:dyDescent="0.2">
      <c r="A380" s="41"/>
    </row>
    <row r="381" spans="1:1" s="29" customFormat="1" x14ac:dyDescent="0.2">
      <c r="A381" s="41"/>
    </row>
    <row r="382" spans="1:1" s="29" customFormat="1" x14ac:dyDescent="0.2">
      <c r="A382" s="41"/>
    </row>
    <row r="383" spans="1:1" s="29" customFormat="1" x14ac:dyDescent="0.2">
      <c r="A383" s="41"/>
    </row>
    <row r="384" spans="1:1" s="29" customFormat="1" x14ac:dyDescent="0.2">
      <c r="A384" s="41"/>
    </row>
    <row r="385" spans="1:1" s="29" customFormat="1" x14ac:dyDescent="0.2">
      <c r="A385" s="41"/>
    </row>
    <row r="386" spans="1:1" s="29" customFormat="1" x14ac:dyDescent="0.2">
      <c r="A386" s="41"/>
    </row>
    <row r="387" spans="1:1" s="29" customFormat="1" x14ac:dyDescent="0.2">
      <c r="A387" s="41"/>
    </row>
    <row r="388" spans="1:1" s="29" customFormat="1" x14ac:dyDescent="0.2">
      <c r="A388" s="41"/>
    </row>
    <row r="389" spans="1:1" s="29" customFormat="1" x14ac:dyDescent="0.2">
      <c r="A389" s="41"/>
    </row>
    <row r="390" spans="1:1" s="29" customFormat="1" x14ac:dyDescent="0.2">
      <c r="A390" s="41"/>
    </row>
    <row r="391" spans="1:1" s="29" customFormat="1" x14ac:dyDescent="0.2">
      <c r="A391" s="41"/>
    </row>
    <row r="392" spans="1:1" s="29" customFormat="1" x14ac:dyDescent="0.2">
      <c r="A392" s="41"/>
    </row>
    <row r="393" spans="1:1" s="29" customFormat="1" x14ac:dyDescent="0.2">
      <c r="A393" s="41"/>
    </row>
    <row r="394" spans="1:1" s="29" customFormat="1" x14ac:dyDescent="0.2">
      <c r="A394" s="41"/>
    </row>
    <row r="395" spans="1:1" s="29" customFormat="1" x14ac:dyDescent="0.2">
      <c r="A395" s="41"/>
    </row>
    <row r="396" spans="1:1" s="29" customFormat="1" x14ac:dyDescent="0.2">
      <c r="A396" s="41"/>
    </row>
    <row r="397" spans="1:1" s="29" customFormat="1" x14ac:dyDescent="0.2">
      <c r="A397" s="41"/>
    </row>
    <row r="398" spans="1:1" s="29" customFormat="1" x14ac:dyDescent="0.2">
      <c r="A398" s="41"/>
    </row>
    <row r="399" spans="1:1" s="29" customFormat="1" x14ac:dyDescent="0.2">
      <c r="A399" s="41"/>
    </row>
    <row r="400" spans="1:1" s="29" customFormat="1" x14ac:dyDescent="0.2">
      <c r="A400" s="41"/>
    </row>
    <row r="401" spans="1:1" s="29" customFormat="1" x14ac:dyDescent="0.2">
      <c r="A401" s="41"/>
    </row>
    <row r="402" spans="1:1" s="29" customFormat="1" x14ac:dyDescent="0.2">
      <c r="A402" s="41"/>
    </row>
    <row r="403" spans="1:1" s="29" customFormat="1" x14ac:dyDescent="0.2">
      <c r="A403" s="41"/>
    </row>
    <row r="404" spans="1:1" s="29" customFormat="1" x14ac:dyDescent="0.2">
      <c r="A404" s="41"/>
    </row>
    <row r="405" spans="1:1" s="29" customFormat="1" x14ac:dyDescent="0.2">
      <c r="A405" s="41"/>
    </row>
    <row r="406" spans="1:1" s="29" customFormat="1" x14ac:dyDescent="0.2">
      <c r="A406" s="41"/>
    </row>
    <row r="407" spans="1:1" s="29" customFormat="1" x14ac:dyDescent="0.2">
      <c r="A407" s="41"/>
    </row>
    <row r="408" spans="1:1" s="29" customFormat="1" x14ac:dyDescent="0.2">
      <c r="A408" s="41"/>
    </row>
    <row r="409" spans="1:1" s="29" customFormat="1" x14ac:dyDescent="0.2">
      <c r="A409" s="41"/>
    </row>
    <row r="410" spans="1:1" s="29" customFormat="1" x14ac:dyDescent="0.2">
      <c r="A410" s="41"/>
    </row>
    <row r="411" spans="1:1" s="29" customFormat="1" x14ac:dyDescent="0.2">
      <c r="A411" s="41"/>
    </row>
    <row r="412" spans="1:1" s="29" customFormat="1" x14ac:dyDescent="0.2">
      <c r="A412" s="41"/>
    </row>
    <row r="413" spans="1:1" s="29" customFormat="1" x14ac:dyDescent="0.2">
      <c r="A413" s="41"/>
    </row>
    <row r="414" spans="1:1" s="29" customFormat="1" x14ac:dyDescent="0.2">
      <c r="A414" s="41"/>
    </row>
    <row r="415" spans="1:1" s="29" customFormat="1" x14ac:dyDescent="0.2">
      <c r="A415" s="41"/>
    </row>
    <row r="416" spans="1:1" s="29" customFormat="1" x14ac:dyDescent="0.2">
      <c r="A416" s="41"/>
    </row>
    <row r="417" spans="1:1" s="29" customFormat="1" x14ac:dyDescent="0.2">
      <c r="A417" s="41"/>
    </row>
    <row r="418" spans="1:1" s="29" customFormat="1" x14ac:dyDescent="0.2">
      <c r="A418" s="41"/>
    </row>
    <row r="419" spans="1:1" s="29" customFormat="1" x14ac:dyDescent="0.2">
      <c r="A419" s="41"/>
    </row>
    <row r="420" spans="1:1" s="29" customFormat="1" x14ac:dyDescent="0.2">
      <c r="A420" s="41"/>
    </row>
    <row r="421" spans="1:1" s="29" customFormat="1" x14ac:dyDescent="0.2">
      <c r="A421" s="41"/>
    </row>
    <row r="422" spans="1:1" s="29" customFormat="1" x14ac:dyDescent="0.2">
      <c r="A422" s="41"/>
    </row>
    <row r="423" spans="1:1" s="29" customFormat="1" x14ac:dyDescent="0.2">
      <c r="A423" s="41"/>
    </row>
    <row r="424" spans="1:1" s="29" customFormat="1" x14ac:dyDescent="0.2">
      <c r="A424" s="41"/>
    </row>
    <row r="425" spans="1:1" s="29" customFormat="1" x14ac:dyDescent="0.2">
      <c r="A425" s="41"/>
    </row>
    <row r="426" spans="1:1" s="29" customFormat="1" x14ac:dyDescent="0.2">
      <c r="A426" s="41"/>
    </row>
    <row r="427" spans="1:1" s="29" customFormat="1" x14ac:dyDescent="0.2">
      <c r="A427" s="41"/>
    </row>
    <row r="428" spans="1:1" s="29" customFormat="1" x14ac:dyDescent="0.2">
      <c r="A428" s="41"/>
    </row>
    <row r="429" spans="1:1" s="29" customFormat="1" x14ac:dyDescent="0.2">
      <c r="A429" s="41"/>
    </row>
    <row r="430" spans="1:1" s="29" customFormat="1" x14ac:dyDescent="0.2">
      <c r="A430" s="41"/>
    </row>
    <row r="431" spans="1:1" s="29" customFormat="1" x14ac:dyDescent="0.2">
      <c r="A431" s="41"/>
    </row>
    <row r="432" spans="1:1" s="29" customFormat="1" x14ac:dyDescent="0.2">
      <c r="A432" s="41"/>
    </row>
    <row r="433" spans="1:1" s="29" customFormat="1" x14ac:dyDescent="0.2">
      <c r="A433" s="41"/>
    </row>
    <row r="434" spans="1:1" s="29" customFormat="1" x14ac:dyDescent="0.2">
      <c r="A434" s="41"/>
    </row>
    <row r="435" spans="1:1" s="29" customFormat="1" x14ac:dyDescent="0.2">
      <c r="A435" s="41"/>
    </row>
    <row r="436" spans="1:1" s="29" customFormat="1" x14ac:dyDescent="0.2">
      <c r="A436" s="41"/>
    </row>
    <row r="437" spans="1:1" s="29" customFormat="1" x14ac:dyDescent="0.2">
      <c r="A437" s="41"/>
    </row>
    <row r="438" spans="1:1" s="29" customFormat="1" x14ac:dyDescent="0.2">
      <c r="A438" s="41"/>
    </row>
    <row r="439" spans="1:1" s="29" customFormat="1" x14ac:dyDescent="0.2">
      <c r="A439" s="41"/>
    </row>
    <row r="440" spans="1:1" s="29" customFormat="1" x14ac:dyDescent="0.2">
      <c r="A440" s="41"/>
    </row>
    <row r="441" spans="1:1" s="29" customFormat="1" x14ac:dyDescent="0.2">
      <c r="A441" s="41"/>
    </row>
    <row r="442" spans="1:1" s="29" customFormat="1" x14ac:dyDescent="0.2">
      <c r="A442" s="41"/>
    </row>
    <row r="443" spans="1:1" s="29" customFormat="1" x14ac:dyDescent="0.2">
      <c r="A443" s="41"/>
    </row>
    <row r="444" spans="1:1" s="29" customFormat="1" x14ac:dyDescent="0.2">
      <c r="A444" s="41"/>
    </row>
    <row r="445" spans="1:1" s="29" customFormat="1" x14ac:dyDescent="0.2">
      <c r="A445" s="41"/>
    </row>
    <row r="446" spans="1:1" s="29" customFormat="1" x14ac:dyDescent="0.2">
      <c r="A446" s="41"/>
    </row>
    <row r="447" spans="1:1" s="29" customFormat="1" x14ac:dyDescent="0.2">
      <c r="A447" s="41"/>
    </row>
    <row r="448" spans="1:1" s="29" customFormat="1" x14ac:dyDescent="0.2">
      <c r="A448" s="41"/>
    </row>
    <row r="449" spans="1:1" s="29" customFormat="1" x14ac:dyDescent="0.2">
      <c r="A449" s="41"/>
    </row>
    <row r="450" spans="1:1" s="29" customFormat="1" x14ac:dyDescent="0.2">
      <c r="A450" s="41"/>
    </row>
    <row r="451" spans="1:1" s="29" customFormat="1" x14ac:dyDescent="0.2">
      <c r="A451" s="41"/>
    </row>
    <row r="452" spans="1:1" s="29" customFormat="1" x14ac:dyDescent="0.2">
      <c r="A452" s="41"/>
    </row>
    <row r="453" spans="1:1" s="29" customFormat="1" x14ac:dyDescent="0.2">
      <c r="A453" s="41"/>
    </row>
    <row r="454" spans="1:1" s="29" customFormat="1" x14ac:dyDescent="0.2">
      <c r="A454" s="41"/>
    </row>
    <row r="455" spans="1:1" s="29" customFormat="1" x14ac:dyDescent="0.2">
      <c r="A455" s="41"/>
    </row>
    <row r="456" spans="1:1" s="29" customFormat="1" x14ac:dyDescent="0.2">
      <c r="A456" s="41"/>
    </row>
    <row r="457" spans="1:1" s="29" customFormat="1" x14ac:dyDescent="0.2">
      <c r="A457" s="41"/>
    </row>
    <row r="458" spans="1:1" s="29" customFormat="1" x14ac:dyDescent="0.2">
      <c r="A458" s="41"/>
    </row>
    <row r="459" spans="1:1" s="29" customFormat="1" x14ac:dyDescent="0.2">
      <c r="A459" s="41"/>
    </row>
    <row r="460" spans="1:1" s="29" customFormat="1" x14ac:dyDescent="0.2">
      <c r="A460" s="41"/>
    </row>
    <row r="461" spans="1:1" s="29" customFormat="1" x14ac:dyDescent="0.2">
      <c r="A461" s="41"/>
    </row>
    <row r="462" spans="1:1" s="29" customFormat="1" x14ac:dyDescent="0.2">
      <c r="A462" s="41"/>
    </row>
    <row r="463" spans="1:1" s="29" customFormat="1" x14ac:dyDescent="0.2">
      <c r="A463" s="41"/>
    </row>
    <row r="464" spans="1:1" s="29" customFormat="1" x14ac:dyDescent="0.2">
      <c r="A464" s="41"/>
    </row>
    <row r="465" spans="1:1" s="29" customFormat="1" x14ac:dyDescent="0.2">
      <c r="A465" s="41"/>
    </row>
    <row r="466" spans="1:1" s="29" customFormat="1" x14ac:dyDescent="0.2">
      <c r="A466" s="41"/>
    </row>
    <row r="467" spans="1:1" s="29" customFormat="1" x14ac:dyDescent="0.2">
      <c r="A467" s="41"/>
    </row>
    <row r="468" spans="1:1" s="29" customFormat="1" x14ac:dyDescent="0.2">
      <c r="A468" s="41"/>
    </row>
    <row r="469" spans="1:1" s="29" customFormat="1" x14ac:dyDescent="0.2">
      <c r="A469" s="41"/>
    </row>
    <row r="470" spans="1:1" s="29" customFormat="1" x14ac:dyDescent="0.2">
      <c r="A470" s="41"/>
    </row>
    <row r="471" spans="1:1" s="29" customFormat="1" x14ac:dyDescent="0.2">
      <c r="A471" s="41"/>
    </row>
    <row r="472" spans="1:1" s="29" customFormat="1" x14ac:dyDescent="0.2">
      <c r="A472" s="41"/>
    </row>
    <row r="473" spans="1:1" s="29" customFormat="1" x14ac:dyDescent="0.2">
      <c r="A473" s="41"/>
    </row>
    <row r="474" spans="1:1" s="29" customFormat="1" x14ac:dyDescent="0.2">
      <c r="A474" s="41"/>
    </row>
    <row r="475" spans="1:1" s="29" customFormat="1" x14ac:dyDescent="0.2">
      <c r="A475" s="41"/>
    </row>
    <row r="476" spans="1:1" s="29" customFormat="1" x14ac:dyDescent="0.2">
      <c r="A476" s="41"/>
    </row>
    <row r="477" spans="1:1" s="29" customFormat="1" x14ac:dyDescent="0.2">
      <c r="A477" s="41"/>
    </row>
    <row r="478" spans="1:1" s="29" customFormat="1" x14ac:dyDescent="0.2">
      <c r="A478" s="41"/>
    </row>
    <row r="479" spans="1:1" s="29" customFormat="1" x14ac:dyDescent="0.2">
      <c r="A479" s="41"/>
    </row>
    <row r="480" spans="1:1" s="29" customFormat="1" x14ac:dyDescent="0.2">
      <c r="A480" s="41"/>
    </row>
    <row r="481" spans="1:1" s="29" customFormat="1" x14ac:dyDescent="0.2">
      <c r="A481" s="41"/>
    </row>
    <row r="482" spans="1:1" s="29" customFormat="1" x14ac:dyDescent="0.2">
      <c r="A482" s="41"/>
    </row>
    <row r="483" spans="1:1" s="29" customFormat="1" x14ac:dyDescent="0.2">
      <c r="A483" s="41"/>
    </row>
    <row r="484" spans="1:1" s="29" customFormat="1" x14ac:dyDescent="0.2">
      <c r="A484" s="41"/>
    </row>
    <row r="485" spans="1:1" s="29" customFormat="1" x14ac:dyDescent="0.2">
      <c r="A485" s="41"/>
    </row>
    <row r="486" spans="1:1" s="29" customFormat="1" x14ac:dyDescent="0.2">
      <c r="A486" s="41"/>
    </row>
    <row r="487" spans="1:1" s="29" customFormat="1" x14ac:dyDescent="0.2">
      <c r="A487" s="41"/>
    </row>
    <row r="488" spans="1:1" s="29" customFormat="1" x14ac:dyDescent="0.2">
      <c r="A488" s="41"/>
    </row>
    <row r="489" spans="1:1" s="29" customFormat="1" x14ac:dyDescent="0.2">
      <c r="A489" s="41"/>
    </row>
    <row r="490" spans="1:1" s="29" customFormat="1" x14ac:dyDescent="0.2">
      <c r="A490" s="41"/>
    </row>
    <row r="491" spans="1:1" s="29" customFormat="1" x14ac:dyDescent="0.2">
      <c r="A491" s="41"/>
    </row>
    <row r="492" spans="1:1" s="29" customFormat="1" x14ac:dyDescent="0.2">
      <c r="A492" s="41"/>
    </row>
    <row r="493" spans="1:1" s="29" customFormat="1" x14ac:dyDescent="0.2">
      <c r="A493" s="41"/>
    </row>
    <row r="494" spans="1:1" s="29" customFormat="1" x14ac:dyDescent="0.2">
      <c r="A494" s="41"/>
    </row>
    <row r="495" spans="1:1" s="29" customFormat="1" x14ac:dyDescent="0.2">
      <c r="A495" s="41"/>
    </row>
    <row r="496" spans="1:1" s="29" customFormat="1" x14ac:dyDescent="0.2">
      <c r="A496" s="41"/>
    </row>
    <row r="497" spans="1:1" s="29" customFormat="1" x14ac:dyDescent="0.2">
      <c r="A497" s="41"/>
    </row>
    <row r="498" spans="1:1" s="29" customFormat="1" x14ac:dyDescent="0.2">
      <c r="A498" s="41"/>
    </row>
    <row r="499" spans="1:1" s="29" customFormat="1" x14ac:dyDescent="0.2">
      <c r="A499" s="41"/>
    </row>
    <row r="500" spans="1:1" s="29" customFormat="1" x14ac:dyDescent="0.2">
      <c r="A500" s="41"/>
    </row>
    <row r="501" spans="1:1" s="29" customFormat="1" x14ac:dyDescent="0.2">
      <c r="A501" s="41"/>
    </row>
    <row r="502" spans="1:1" s="29" customFormat="1" x14ac:dyDescent="0.2">
      <c r="A502" s="41"/>
    </row>
    <row r="503" spans="1:1" s="29" customFormat="1" x14ac:dyDescent="0.2">
      <c r="A503" s="41"/>
    </row>
    <row r="504" spans="1:1" s="29" customFormat="1" x14ac:dyDescent="0.2">
      <c r="A504" s="41"/>
    </row>
    <row r="505" spans="1:1" s="29" customFormat="1" x14ac:dyDescent="0.2">
      <c r="A505" s="41"/>
    </row>
    <row r="506" spans="1:1" s="29" customFormat="1" x14ac:dyDescent="0.2">
      <c r="A506" s="41"/>
    </row>
    <row r="507" spans="1:1" s="29" customFormat="1" x14ac:dyDescent="0.2">
      <c r="A507" s="41"/>
    </row>
    <row r="508" spans="1:1" s="29" customFormat="1" x14ac:dyDescent="0.2">
      <c r="A508" s="41"/>
    </row>
    <row r="509" spans="1:1" s="29" customFormat="1" x14ac:dyDescent="0.2">
      <c r="A509" s="41"/>
    </row>
    <row r="510" spans="1:1" s="29" customFormat="1" x14ac:dyDescent="0.2">
      <c r="A510" s="41"/>
    </row>
    <row r="511" spans="1:1" s="29" customFormat="1" x14ac:dyDescent="0.2">
      <c r="A511" s="41"/>
    </row>
    <row r="512" spans="1:1" s="29" customFormat="1" x14ac:dyDescent="0.2">
      <c r="A512" s="41"/>
    </row>
    <row r="513" spans="1:1" s="29" customFormat="1" x14ac:dyDescent="0.2">
      <c r="A513" s="41"/>
    </row>
    <row r="514" spans="1:1" s="29" customFormat="1" x14ac:dyDescent="0.2">
      <c r="A514" s="41"/>
    </row>
    <row r="515" spans="1:1" s="29" customFormat="1" x14ac:dyDescent="0.2">
      <c r="A515" s="41"/>
    </row>
    <row r="516" spans="1:1" s="29" customFormat="1" x14ac:dyDescent="0.2">
      <c r="A516" s="41"/>
    </row>
    <row r="517" spans="1:1" s="29" customFormat="1" x14ac:dyDescent="0.2">
      <c r="A517" s="41"/>
    </row>
    <row r="518" spans="1:1" s="29" customFormat="1" x14ac:dyDescent="0.2">
      <c r="A518" s="41"/>
    </row>
    <row r="519" spans="1:1" s="29" customFormat="1" x14ac:dyDescent="0.2">
      <c r="A519" s="41"/>
    </row>
    <row r="520" spans="1:1" s="29" customFormat="1" x14ac:dyDescent="0.2">
      <c r="A520" s="41"/>
    </row>
    <row r="521" spans="1:1" s="29" customFormat="1" x14ac:dyDescent="0.2">
      <c r="A521" s="41"/>
    </row>
    <row r="522" spans="1:1" s="29" customFormat="1" x14ac:dyDescent="0.2">
      <c r="A522" s="41"/>
    </row>
    <row r="523" spans="1:1" s="29" customFormat="1" x14ac:dyDescent="0.2">
      <c r="A523" s="41"/>
    </row>
    <row r="524" spans="1:1" s="29" customFormat="1" x14ac:dyDescent="0.2">
      <c r="A524" s="41"/>
    </row>
    <row r="525" spans="1:1" s="29" customFormat="1" x14ac:dyDescent="0.2">
      <c r="A525" s="41"/>
    </row>
    <row r="526" spans="1:1" s="29" customFormat="1" x14ac:dyDescent="0.2">
      <c r="A526" s="41"/>
    </row>
    <row r="527" spans="1:1" s="29" customFormat="1" x14ac:dyDescent="0.2">
      <c r="A527" s="41"/>
    </row>
    <row r="528" spans="1:1" s="29" customFormat="1" x14ac:dyDescent="0.2">
      <c r="A528" s="41"/>
    </row>
    <row r="529" spans="1:1" s="29" customFormat="1" x14ac:dyDescent="0.2">
      <c r="A529" s="41"/>
    </row>
    <row r="530" spans="1:1" s="29" customFormat="1" x14ac:dyDescent="0.2">
      <c r="A530" s="41"/>
    </row>
    <row r="531" spans="1:1" s="29" customFormat="1" x14ac:dyDescent="0.2">
      <c r="A531" s="41"/>
    </row>
    <row r="532" spans="1:1" s="29" customFormat="1" x14ac:dyDescent="0.2">
      <c r="A532" s="41"/>
    </row>
    <row r="533" spans="1:1" s="29" customFormat="1" x14ac:dyDescent="0.2">
      <c r="A533" s="41"/>
    </row>
    <row r="534" spans="1:1" s="29" customFormat="1" x14ac:dyDescent="0.2">
      <c r="A534" s="41"/>
    </row>
    <row r="535" spans="1:1" s="29" customFormat="1" x14ac:dyDescent="0.2">
      <c r="A535" s="41"/>
    </row>
    <row r="536" spans="1:1" s="29" customFormat="1" x14ac:dyDescent="0.2">
      <c r="A536" s="41"/>
    </row>
    <row r="537" spans="1:1" s="29" customFormat="1" x14ac:dyDescent="0.2">
      <c r="A537" s="41"/>
    </row>
    <row r="538" spans="1:1" s="29" customFormat="1" x14ac:dyDescent="0.2">
      <c r="A538" s="41"/>
    </row>
    <row r="539" spans="1:1" s="29" customFormat="1" x14ac:dyDescent="0.2">
      <c r="A539" s="41"/>
    </row>
    <row r="540" spans="1:1" s="29" customFormat="1" x14ac:dyDescent="0.2">
      <c r="A540" s="41"/>
    </row>
    <row r="541" spans="1:1" s="29" customFormat="1" x14ac:dyDescent="0.2">
      <c r="A541" s="41"/>
    </row>
    <row r="542" spans="1:1" s="29" customFormat="1" x14ac:dyDescent="0.2">
      <c r="A542" s="41"/>
    </row>
    <row r="543" spans="1:1" s="29" customFormat="1" x14ac:dyDescent="0.2">
      <c r="A543" s="41"/>
    </row>
    <row r="544" spans="1:1" s="29" customFormat="1" x14ac:dyDescent="0.2">
      <c r="A544" s="41"/>
    </row>
    <row r="545" spans="1:1" s="29" customFormat="1" x14ac:dyDescent="0.2">
      <c r="A545" s="41"/>
    </row>
    <row r="546" spans="1:1" s="29" customFormat="1" x14ac:dyDescent="0.2">
      <c r="A546" s="41"/>
    </row>
    <row r="547" spans="1:1" s="29" customFormat="1" x14ac:dyDescent="0.2">
      <c r="A547" s="41"/>
    </row>
    <row r="548" spans="1:1" s="29" customFormat="1" x14ac:dyDescent="0.2">
      <c r="A548" s="41"/>
    </row>
    <row r="549" spans="1:1" s="29" customFormat="1" x14ac:dyDescent="0.2">
      <c r="A549" s="41"/>
    </row>
    <row r="550" spans="1:1" s="29" customFormat="1" x14ac:dyDescent="0.2">
      <c r="A550" s="41"/>
    </row>
    <row r="551" spans="1:1" s="29" customFormat="1" x14ac:dyDescent="0.2">
      <c r="A551" s="41"/>
    </row>
    <row r="552" spans="1:1" s="29" customFormat="1" x14ac:dyDescent="0.2">
      <c r="A552" s="41"/>
    </row>
    <row r="553" spans="1:1" s="29" customFormat="1" x14ac:dyDescent="0.2">
      <c r="A553" s="41"/>
    </row>
    <row r="554" spans="1:1" s="29" customFormat="1" x14ac:dyDescent="0.2">
      <c r="A554" s="41"/>
    </row>
    <row r="555" spans="1:1" s="29" customFormat="1" x14ac:dyDescent="0.2">
      <c r="A555" s="41"/>
    </row>
    <row r="556" spans="1:1" s="29" customFormat="1" x14ac:dyDescent="0.2">
      <c r="A556" s="41"/>
    </row>
    <row r="557" spans="1:1" s="29" customFormat="1" x14ac:dyDescent="0.2">
      <c r="A557" s="41"/>
    </row>
    <row r="558" spans="1:1" s="29" customFormat="1" x14ac:dyDescent="0.2">
      <c r="A558" s="41"/>
    </row>
    <row r="559" spans="1:1" s="29" customFormat="1" x14ac:dyDescent="0.2">
      <c r="A559" s="41"/>
    </row>
    <row r="560" spans="1:1" s="29" customFormat="1" x14ac:dyDescent="0.2">
      <c r="A560" s="41"/>
    </row>
    <row r="561" spans="1:1" s="29" customFormat="1" x14ac:dyDescent="0.2">
      <c r="A561" s="41"/>
    </row>
    <row r="562" spans="1:1" s="29" customFormat="1" x14ac:dyDescent="0.2">
      <c r="A562" s="41"/>
    </row>
    <row r="563" spans="1:1" s="29" customFormat="1" x14ac:dyDescent="0.2">
      <c r="A563" s="41"/>
    </row>
    <row r="564" spans="1:1" s="29" customFormat="1" x14ac:dyDescent="0.2">
      <c r="A564" s="41"/>
    </row>
    <row r="565" spans="1:1" s="29" customFormat="1" x14ac:dyDescent="0.2">
      <c r="A565" s="41"/>
    </row>
    <row r="566" spans="1:1" s="29" customFormat="1" x14ac:dyDescent="0.2">
      <c r="A566" s="41"/>
    </row>
    <row r="567" spans="1:1" s="29" customFormat="1" x14ac:dyDescent="0.2">
      <c r="A567" s="41"/>
    </row>
    <row r="568" spans="1:1" s="29" customFormat="1" x14ac:dyDescent="0.2">
      <c r="A568" s="41"/>
    </row>
    <row r="569" spans="1:1" s="29" customFormat="1" x14ac:dyDescent="0.2">
      <c r="A569" s="41"/>
    </row>
    <row r="570" spans="1:1" s="29" customFormat="1" x14ac:dyDescent="0.2">
      <c r="A570" s="41"/>
    </row>
    <row r="571" spans="1:1" s="29" customFormat="1" x14ac:dyDescent="0.2">
      <c r="A571" s="41"/>
    </row>
    <row r="572" spans="1:1" s="29" customFormat="1" x14ac:dyDescent="0.2">
      <c r="A572" s="41"/>
    </row>
    <row r="573" spans="1:1" s="29" customFormat="1" x14ac:dyDescent="0.2">
      <c r="A573" s="41"/>
    </row>
    <row r="574" spans="1:1" s="29" customFormat="1" x14ac:dyDescent="0.2">
      <c r="A574" s="41"/>
    </row>
    <row r="575" spans="1:1" s="29" customFormat="1" x14ac:dyDescent="0.2">
      <c r="A575" s="41"/>
    </row>
    <row r="576" spans="1:1" s="29" customFormat="1" x14ac:dyDescent="0.2">
      <c r="A576" s="41"/>
    </row>
    <row r="577" spans="1:1" s="29" customFormat="1" x14ac:dyDescent="0.2">
      <c r="A577" s="41"/>
    </row>
    <row r="578" spans="1:1" s="29" customFormat="1" x14ac:dyDescent="0.2">
      <c r="A578" s="41"/>
    </row>
    <row r="579" spans="1:1" s="29" customFormat="1" x14ac:dyDescent="0.2">
      <c r="A579" s="41"/>
    </row>
    <row r="580" spans="1:1" s="29" customFormat="1" x14ac:dyDescent="0.2">
      <c r="A580" s="41"/>
    </row>
    <row r="581" spans="1:1" s="29" customFormat="1" x14ac:dyDescent="0.2">
      <c r="A581" s="41"/>
    </row>
    <row r="582" spans="1:1" s="29" customFormat="1" x14ac:dyDescent="0.2">
      <c r="A582" s="41"/>
    </row>
    <row r="583" spans="1:1" s="29" customFormat="1" x14ac:dyDescent="0.2">
      <c r="A583" s="41"/>
    </row>
    <row r="584" spans="1:1" s="29" customFormat="1" x14ac:dyDescent="0.2">
      <c r="A584" s="41"/>
    </row>
    <row r="585" spans="1:1" s="29" customFormat="1" x14ac:dyDescent="0.2">
      <c r="A585" s="41"/>
    </row>
    <row r="586" spans="1:1" s="29" customFormat="1" x14ac:dyDescent="0.2">
      <c r="A586" s="41"/>
    </row>
    <row r="587" spans="1:1" s="29" customFormat="1" x14ac:dyDescent="0.2">
      <c r="A587" s="41"/>
    </row>
    <row r="588" spans="1:1" s="29" customFormat="1" x14ac:dyDescent="0.2">
      <c r="A588" s="41"/>
    </row>
    <row r="589" spans="1:1" s="29" customFormat="1" x14ac:dyDescent="0.2">
      <c r="A589" s="41"/>
    </row>
    <row r="590" spans="1:1" s="29" customFormat="1" x14ac:dyDescent="0.2">
      <c r="A590" s="41"/>
    </row>
    <row r="591" spans="1:1" s="29" customFormat="1" x14ac:dyDescent="0.2">
      <c r="A591" s="41"/>
    </row>
    <row r="592" spans="1:1" s="29" customFormat="1" x14ac:dyDescent="0.2">
      <c r="A592" s="41"/>
    </row>
    <row r="593" spans="1:1" s="29" customFormat="1" x14ac:dyDescent="0.2">
      <c r="A593" s="41"/>
    </row>
    <row r="594" spans="1:1" s="29" customFormat="1" x14ac:dyDescent="0.2">
      <c r="A594" s="41"/>
    </row>
    <row r="595" spans="1:1" s="29" customFormat="1" x14ac:dyDescent="0.2">
      <c r="A595" s="41"/>
    </row>
    <row r="596" spans="1:1" s="29" customFormat="1" x14ac:dyDescent="0.2">
      <c r="A596" s="41"/>
    </row>
    <row r="597" spans="1:1" s="29" customFormat="1" x14ac:dyDescent="0.2">
      <c r="A597" s="41"/>
    </row>
    <row r="598" spans="1:1" s="29" customFormat="1" x14ac:dyDescent="0.2">
      <c r="A598" s="41"/>
    </row>
    <row r="599" spans="1:1" s="29" customFormat="1" x14ac:dyDescent="0.2">
      <c r="A599" s="41"/>
    </row>
    <row r="600" spans="1:1" s="29" customFormat="1" x14ac:dyDescent="0.2">
      <c r="A600" s="41"/>
    </row>
    <row r="601" spans="1:1" s="29" customFormat="1" x14ac:dyDescent="0.2">
      <c r="A601" s="41"/>
    </row>
    <row r="602" spans="1:1" s="29" customFormat="1" x14ac:dyDescent="0.2">
      <c r="A602" s="41"/>
    </row>
    <row r="603" spans="1:1" s="29" customFormat="1" x14ac:dyDescent="0.2">
      <c r="A603" s="41"/>
    </row>
    <row r="604" spans="1:1" s="29" customFormat="1" x14ac:dyDescent="0.2">
      <c r="A604" s="41"/>
    </row>
    <row r="605" spans="1:1" s="29" customFormat="1" x14ac:dyDescent="0.2">
      <c r="A605" s="41"/>
    </row>
    <row r="606" spans="1:1" s="29" customFormat="1" x14ac:dyDescent="0.2">
      <c r="A606" s="41"/>
    </row>
    <row r="607" spans="1:1" s="29" customFormat="1" x14ac:dyDescent="0.2">
      <c r="A607" s="41"/>
    </row>
    <row r="608" spans="1:1" s="29" customFormat="1" x14ac:dyDescent="0.2">
      <c r="A608" s="41"/>
    </row>
    <row r="609" spans="1:1" s="29" customFormat="1" x14ac:dyDescent="0.2">
      <c r="A609" s="41"/>
    </row>
    <row r="610" spans="1:1" s="29" customFormat="1" x14ac:dyDescent="0.2">
      <c r="A610" s="41"/>
    </row>
    <row r="611" spans="1:1" s="29" customFormat="1" x14ac:dyDescent="0.2">
      <c r="A611" s="41"/>
    </row>
    <row r="612" spans="1:1" s="29" customFormat="1" x14ac:dyDescent="0.2">
      <c r="A612" s="41"/>
    </row>
    <row r="613" spans="1:1" s="29" customFormat="1" x14ac:dyDescent="0.2">
      <c r="A613" s="41"/>
    </row>
    <row r="614" spans="1:1" s="29" customFormat="1" x14ac:dyDescent="0.2">
      <c r="A614" s="41"/>
    </row>
    <row r="615" spans="1:1" s="29" customFormat="1" x14ac:dyDescent="0.2">
      <c r="A615" s="41"/>
    </row>
    <row r="616" spans="1:1" s="29" customFormat="1" x14ac:dyDescent="0.2">
      <c r="A616" s="41"/>
    </row>
    <row r="617" spans="1:1" s="29" customFormat="1" x14ac:dyDescent="0.2">
      <c r="A617" s="41"/>
    </row>
    <row r="618" spans="1:1" s="29" customFormat="1" x14ac:dyDescent="0.2">
      <c r="A618" s="41"/>
    </row>
    <row r="619" spans="1:1" s="29" customFormat="1" x14ac:dyDescent="0.2">
      <c r="A619" s="41"/>
    </row>
    <row r="620" spans="1:1" s="29" customFormat="1" x14ac:dyDescent="0.2">
      <c r="A620" s="41"/>
    </row>
    <row r="621" spans="1:1" s="29" customFormat="1" x14ac:dyDescent="0.2">
      <c r="A621" s="41"/>
    </row>
    <row r="622" spans="1:1" s="29" customFormat="1" x14ac:dyDescent="0.2">
      <c r="A622" s="41"/>
    </row>
    <row r="623" spans="1:1" s="29" customFormat="1" x14ac:dyDescent="0.2">
      <c r="A623" s="41"/>
    </row>
    <row r="624" spans="1:1" s="29" customFormat="1" x14ac:dyDescent="0.2">
      <c r="A624" s="41"/>
    </row>
    <row r="625" spans="1:1" s="29" customFormat="1" x14ac:dyDescent="0.2">
      <c r="A625" s="41"/>
    </row>
    <row r="626" spans="1:1" s="29" customFormat="1" x14ac:dyDescent="0.2">
      <c r="A626" s="41"/>
    </row>
    <row r="627" spans="1:1" s="29" customFormat="1" x14ac:dyDescent="0.2">
      <c r="A627" s="41"/>
    </row>
    <row r="628" spans="1:1" s="29" customFormat="1" x14ac:dyDescent="0.2">
      <c r="A628" s="41"/>
    </row>
    <row r="629" spans="1:1" s="29" customFormat="1" x14ac:dyDescent="0.2">
      <c r="A629" s="41"/>
    </row>
    <row r="630" spans="1:1" s="29" customFormat="1" x14ac:dyDescent="0.2">
      <c r="A630" s="41"/>
    </row>
    <row r="631" spans="1:1" s="29" customFormat="1" x14ac:dyDescent="0.2">
      <c r="A631" s="41"/>
    </row>
    <row r="632" spans="1:1" s="29" customFormat="1" x14ac:dyDescent="0.2">
      <c r="A632" s="41"/>
    </row>
    <row r="633" spans="1:1" s="29" customFormat="1" x14ac:dyDescent="0.2">
      <c r="A633" s="41"/>
    </row>
    <row r="634" spans="1:1" s="29" customFormat="1" x14ac:dyDescent="0.2">
      <c r="A634" s="41"/>
    </row>
    <row r="635" spans="1:1" s="29" customFormat="1" x14ac:dyDescent="0.2">
      <c r="A635" s="41"/>
    </row>
    <row r="636" spans="1:1" s="29" customFormat="1" x14ac:dyDescent="0.2">
      <c r="A636" s="41"/>
    </row>
    <row r="637" spans="1:1" s="29" customFormat="1" x14ac:dyDescent="0.2">
      <c r="A637" s="41"/>
    </row>
    <row r="638" spans="1:1" s="29" customFormat="1" x14ac:dyDescent="0.2">
      <c r="A638" s="41"/>
    </row>
    <row r="639" spans="1:1" s="29" customFormat="1" x14ac:dyDescent="0.2">
      <c r="A639" s="41"/>
    </row>
    <row r="640" spans="1:1" s="29" customFormat="1" x14ac:dyDescent="0.2">
      <c r="A640" s="41"/>
    </row>
    <row r="641" spans="1:1" s="29" customFormat="1" x14ac:dyDescent="0.2">
      <c r="A641" s="41"/>
    </row>
    <row r="642" spans="1:1" s="29" customFormat="1" x14ac:dyDescent="0.2">
      <c r="A642" s="41"/>
    </row>
    <row r="643" spans="1:1" s="29" customFormat="1" x14ac:dyDescent="0.2">
      <c r="A643" s="41"/>
    </row>
    <row r="644" spans="1:1" s="29" customFormat="1" x14ac:dyDescent="0.2">
      <c r="A644" s="41"/>
    </row>
    <row r="645" spans="1:1" s="29" customFormat="1" x14ac:dyDescent="0.2">
      <c r="A645" s="41"/>
    </row>
    <row r="646" spans="1:1" s="29" customFormat="1" x14ac:dyDescent="0.2">
      <c r="A646" s="41"/>
    </row>
    <row r="647" spans="1:1" s="29" customFormat="1" x14ac:dyDescent="0.2">
      <c r="A647" s="41"/>
    </row>
    <row r="648" spans="1:1" s="29" customFormat="1" x14ac:dyDescent="0.2">
      <c r="A648" s="41"/>
    </row>
    <row r="649" spans="1:1" s="29" customFormat="1" x14ac:dyDescent="0.2">
      <c r="A649" s="41"/>
    </row>
    <row r="650" spans="1:1" s="29" customFormat="1" x14ac:dyDescent="0.2">
      <c r="A650" s="41"/>
    </row>
    <row r="651" spans="1:1" s="29" customFormat="1" x14ac:dyDescent="0.2">
      <c r="A651" s="41"/>
    </row>
    <row r="652" spans="1:1" s="29" customFormat="1" x14ac:dyDescent="0.2">
      <c r="A652" s="41"/>
    </row>
    <row r="653" spans="1:1" s="29" customFormat="1" x14ac:dyDescent="0.2">
      <c r="A653" s="41"/>
    </row>
    <row r="654" spans="1:1" s="29" customFormat="1" x14ac:dyDescent="0.2">
      <c r="A654" s="41"/>
    </row>
    <row r="655" spans="1:1" s="29" customFormat="1" x14ac:dyDescent="0.2">
      <c r="A655" s="41"/>
    </row>
    <row r="656" spans="1:1" s="29" customFormat="1" x14ac:dyDescent="0.2">
      <c r="A656" s="41"/>
    </row>
    <row r="657" spans="1:1" s="29" customFormat="1" x14ac:dyDescent="0.2">
      <c r="A657" s="41"/>
    </row>
    <row r="658" spans="1:1" s="29" customFormat="1" x14ac:dyDescent="0.2">
      <c r="A658" s="41"/>
    </row>
    <row r="659" spans="1:1" s="29" customFormat="1" x14ac:dyDescent="0.2">
      <c r="A659" s="41"/>
    </row>
    <row r="660" spans="1:1" s="29" customFormat="1" x14ac:dyDescent="0.2">
      <c r="A660" s="41"/>
    </row>
    <row r="661" spans="1:1" s="29" customFormat="1" x14ac:dyDescent="0.2">
      <c r="A661" s="41"/>
    </row>
    <row r="662" spans="1:1" s="29" customFormat="1" x14ac:dyDescent="0.2">
      <c r="A662" s="41"/>
    </row>
    <row r="663" spans="1:1" s="29" customFormat="1" x14ac:dyDescent="0.2">
      <c r="A663" s="41"/>
    </row>
    <row r="664" spans="1:1" s="29" customFormat="1" x14ac:dyDescent="0.2">
      <c r="A664" s="41"/>
    </row>
    <row r="665" spans="1:1" s="29" customFormat="1" x14ac:dyDescent="0.2">
      <c r="A665" s="41"/>
    </row>
    <row r="666" spans="1:1" s="29" customFormat="1" x14ac:dyDescent="0.2">
      <c r="A666" s="41"/>
    </row>
    <row r="667" spans="1:1" s="29" customFormat="1" x14ac:dyDescent="0.2">
      <c r="A667" s="41"/>
    </row>
    <row r="668" spans="1:1" s="29" customFormat="1" x14ac:dyDescent="0.2">
      <c r="A668" s="41"/>
    </row>
    <row r="669" spans="1:1" s="29" customFormat="1" x14ac:dyDescent="0.2">
      <c r="A669" s="41"/>
    </row>
    <row r="670" spans="1:1" s="29" customFormat="1" x14ac:dyDescent="0.2">
      <c r="A670" s="41"/>
    </row>
    <row r="671" spans="1:1" s="29" customFormat="1" x14ac:dyDescent="0.2">
      <c r="A671" s="41"/>
    </row>
    <row r="672" spans="1:1" s="29" customFormat="1" x14ac:dyDescent="0.2">
      <c r="A672" s="41"/>
    </row>
    <row r="673" spans="1:1" s="29" customFormat="1" x14ac:dyDescent="0.2">
      <c r="A673" s="41"/>
    </row>
    <row r="674" spans="1:1" s="29" customFormat="1" x14ac:dyDescent="0.2">
      <c r="A674" s="41"/>
    </row>
    <row r="675" spans="1:1" s="29" customFormat="1" x14ac:dyDescent="0.2">
      <c r="A675" s="41"/>
    </row>
    <row r="676" spans="1:1" s="29" customFormat="1" x14ac:dyDescent="0.2">
      <c r="A676" s="41"/>
    </row>
    <row r="677" spans="1:1" s="29" customFormat="1" x14ac:dyDescent="0.2">
      <c r="A677" s="41"/>
    </row>
    <row r="678" spans="1:1" s="29" customFormat="1" x14ac:dyDescent="0.2">
      <c r="A678" s="41"/>
    </row>
    <row r="679" spans="1:1" s="29" customFormat="1" x14ac:dyDescent="0.2">
      <c r="A679" s="41"/>
    </row>
    <row r="680" spans="1:1" s="29" customFormat="1" x14ac:dyDescent="0.2">
      <c r="A680" s="41"/>
    </row>
    <row r="681" spans="1:1" s="29" customFormat="1" x14ac:dyDescent="0.2">
      <c r="A681" s="41"/>
    </row>
    <row r="682" spans="1:1" s="29" customFormat="1" x14ac:dyDescent="0.2">
      <c r="A682" s="41"/>
    </row>
    <row r="683" spans="1:1" s="29" customFormat="1" x14ac:dyDescent="0.2">
      <c r="A683" s="41"/>
    </row>
    <row r="684" spans="1:1" s="29" customFormat="1" x14ac:dyDescent="0.2">
      <c r="A684" s="41"/>
    </row>
    <row r="685" spans="1:1" s="29" customFormat="1" x14ac:dyDescent="0.2">
      <c r="A685" s="41"/>
    </row>
    <row r="686" spans="1:1" s="29" customFormat="1" x14ac:dyDescent="0.2">
      <c r="A686" s="41"/>
    </row>
    <row r="687" spans="1:1" s="29" customFormat="1" x14ac:dyDescent="0.2">
      <c r="A687" s="41"/>
    </row>
    <row r="688" spans="1:1" s="29" customFormat="1" x14ac:dyDescent="0.2">
      <c r="A688" s="41"/>
    </row>
    <row r="689" spans="1:1" s="29" customFormat="1" x14ac:dyDescent="0.2">
      <c r="A689" s="41"/>
    </row>
    <row r="690" spans="1:1" s="29" customFormat="1" x14ac:dyDescent="0.2">
      <c r="A690" s="41"/>
    </row>
    <row r="691" spans="1:1" s="29" customFormat="1" x14ac:dyDescent="0.2">
      <c r="A691" s="41"/>
    </row>
    <row r="692" spans="1:1" s="29" customFormat="1" x14ac:dyDescent="0.2">
      <c r="A692" s="41"/>
    </row>
    <row r="693" spans="1:1" s="29" customFormat="1" x14ac:dyDescent="0.2">
      <c r="A693" s="41"/>
    </row>
    <row r="694" spans="1:1" s="29" customFormat="1" x14ac:dyDescent="0.2">
      <c r="A694" s="41"/>
    </row>
    <row r="695" spans="1:1" s="29" customFormat="1" x14ac:dyDescent="0.2">
      <c r="A695" s="41"/>
    </row>
    <row r="696" spans="1:1" s="29" customFormat="1" x14ac:dyDescent="0.2">
      <c r="A696" s="41"/>
    </row>
    <row r="697" spans="1:1" s="29" customFormat="1" x14ac:dyDescent="0.2">
      <c r="A697" s="41"/>
    </row>
    <row r="698" spans="1:1" s="29" customFormat="1" x14ac:dyDescent="0.2">
      <c r="A698" s="41"/>
    </row>
    <row r="699" spans="1:1" s="29" customFormat="1" x14ac:dyDescent="0.2">
      <c r="A699" s="41"/>
    </row>
    <row r="700" spans="1:1" s="29" customFormat="1" x14ac:dyDescent="0.2">
      <c r="A700" s="41"/>
    </row>
    <row r="701" spans="1:1" s="29" customFormat="1" x14ac:dyDescent="0.2">
      <c r="A701" s="41"/>
    </row>
    <row r="702" spans="1:1" s="29" customFormat="1" x14ac:dyDescent="0.2">
      <c r="A702" s="41"/>
    </row>
    <row r="703" spans="1:1" s="29" customFormat="1" x14ac:dyDescent="0.2">
      <c r="A703" s="41"/>
    </row>
    <row r="704" spans="1:1" s="29" customFormat="1" x14ac:dyDescent="0.2">
      <c r="A704" s="41"/>
    </row>
    <row r="705" spans="1:1" s="29" customFormat="1" x14ac:dyDescent="0.2">
      <c r="A705" s="41"/>
    </row>
    <row r="706" spans="1:1" s="29" customFormat="1" x14ac:dyDescent="0.2">
      <c r="A706" s="41"/>
    </row>
    <row r="707" spans="1:1" s="29" customFormat="1" x14ac:dyDescent="0.2">
      <c r="A707" s="41"/>
    </row>
    <row r="708" spans="1:1" s="29" customFormat="1" x14ac:dyDescent="0.2">
      <c r="A708" s="41"/>
    </row>
    <row r="709" spans="1:1" s="29" customFormat="1" x14ac:dyDescent="0.2">
      <c r="A709" s="41"/>
    </row>
    <row r="710" spans="1:1" s="29" customFormat="1" x14ac:dyDescent="0.2">
      <c r="A710" s="41"/>
    </row>
    <row r="711" spans="1:1" s="29" customFormat="1" x14ac:dyDescent="0.2">
      <c r="A711" s="41"/>
    </row>
    <row r="712" spans="1:1" s="29" customFormat="1" x14ac:dyDescent="0.2">
      <c r="A712" s="41"/>
    </row>
    <row r="713" spans="1:1" s="29" customFormat="1" x14ac:dyDescent="0.2">
      <c r="A713" s="41"/>
    </row>
    <row r="714" spans="1:1" s="29" customFormat="1" x14ac:dyDescent="0.2">
      <c r="A714" s="41"/>
    </row>
    <row r="715" spans="1:1" s="29" customFormat="1" x14ac:dyDescent="0.2">
      <c r="A715" s="41"/>
    </row>
    <row r="716" spans="1:1" s="29" customFormat="1" x14ac:dyDescent="0.2">
      <c r="A716" s="41"/>
    </row>
    <row r="717" spans="1:1" s="29" customFormat="1" x14ac:dyDescent="0.2">
      <c r="A717" s="41"/>
    </row>
    <row r="718" spans="1:1" s="29" customFormat="1" x14ac:dyDescent="0.2">
      <c r="A718" s="41"/>
    </row>
    <row r="719" spans="1:1" s="29" customFormat="1" x14ac:dyDescent="0.2">
      <c r="A719" s="41"/>
    </row>
    <row r="720" spans="1:1" s="29" customFormat="1" x14ac:dyDescent="0.2">
      <c r="A720" s="41"/>
    </row>
    <row r="721" spans="1:1" s="29" customFormat="1" x14ac:dyDescent="0.2">
      <c r="A721" s="41"/>
    </row>
    <row r="722" spans="1:1" s="29" customFormat="1" x14ac:dyDescent="0.2">
      <c r="A722" s="41"/>
    </row>
    <row r="723" spans="1:1" s="29" customFormat="1" x14ac:dyDescent="0.2">
      <c r="A723" s="41"/>
    </row>
    <row r="724" spans="1:1" s="29" customFormat="1" x14ac:dyDescent="0.2">
      <c r="A724" s="41"/>
    </row>
    <row r="725" spans="1:1" s="29" customFormat="1" x14ac:dyDescent="0.2">
      <c r="A725" s="41"/>
    </row>
    <row r="726" spans="1:1" s="29" customFormat="1" x14ac:dyDescent="0.2">
      <c r="A726" s="41"/>
    </row>
    <row r="727" spans="1:1" s="29" customFormat="1" x14ac:dyDescent="0.2">
      <c r="A727" s="41"/>
    </row>
    <row r="728" spans="1:1" s="29" customFormat="1" x14ac:dyDescent="0.2">
      <c r="A728" s="41"/>
    </row>
    <row r="729" spans="1:1" s="29" customFormat="1" x14ac:dyDescent="0.2">
      <c r="A729" s="41"/>
    </row>
    <row r="730" spans="1:1" s="29" customFormat="1" x14ac:dyDescent="0.2">
      <c r="A730" s="41"/>
    </row>
    <row r="731" spans="1:1" s="29" customFormat="1" x14ac:dyDescent="0.2">
      <c r="A731" s="41"/>
    </row>
    <row r="732" spans="1:1" s="29" customFormat="1" x14ac:dyDescent="0.2">
      <c r="A732" s="41"/>
    </row>
    <row r="733" spans="1:1" s="29" customFormat="1" x14ac:dyDescent="0.2">
      <c r="A733" s="41"/>
    </row>
    <row r="734" spans="1:1" s="29" customFormat="1" x14ac:dyDescent="0.2">
      <c r="A734" s="41"/>
    </row>
    <row r="735" spans="1:1" s="29" customFormat="1" x14ac:dyDescent="0.2">
      <c r="A735" s="41"/>
    </row>
    <row r="736" spans="1:1" s="29" customFormat="1" x14ac:dyDescent="0.2">
      <c r="A736" s="41"/>
    </row>
    <row r="737" spans="1:1" s="29" customFormat="1" x14ac:dyDescent="0.2">
      <c r="A737" s="41"/>
    </row>
    <row r="738" spans="1:1" s="29" customFormat="1" x14ac:dyDescent="0.2">
      <c r="A738" s="41"/>
    </row>
    <row r="739" spans="1:1" s="29" customFormat="1" x14ac:dyDescent="0.2">
      <c r="A739" s="41"/>
    </row>
    <row r="740" spans="1:1" s="29" customFormat="1" x14ac:dyDescent="0.2">
      <c r="A740" s="41"/>
    </row>
    <row r="741" spans="1:1" s="29" customFormat="1" x14ac:dyDescent="0.2">
      <c r="A741" s="41"/>
    </row>
    <row r="742" spans="1:1" s="29" customFormat="1" x14ac:dyDescent="0.2">
      <c r="A742" s="41"/>
    </row>
    <row r="743" spans="1:1" s="29" customFormat="1" x14ac:dyDescent="0.2">
      <c r="A743" s="41"/>
    </row>
    <row r="744" spans="1:1" s="29" customFormat="1" x14ac:dyDescent="0.2">
      <c r="A744" s="41"/>
    </row>
    <row r="745" spans="1:1" s="29" customFormat="1" x14ac:dyDescent="0.2">
      <c r="A745" s="41"/>
    </row>
    <row r="746" spans="1:1" s="29" customFormat="1" x14ac:dyDescent="0.2">
      <c r="A746" s="41"/>
    </row>
    <row r="747" spans="1:1" s="29" customFormat="1" x14ac:dyDescent="0.2">
      <c r="A747" s="41"/>
    </row>
    <row r="748" spans="1:1" s="29" customFormat="1" x14ac:dyDescent="0.2">
      <c r="A748" s="41"/>
    </row>
    <row r="749" spans="1:1" s="29" customFormat="1" x14ac:dyDescent="0.2">
      <c r="A749" s="41"/>
    </row>
    <row r="750" spans="1:1" s="29" customFormat="1" x14ac:dyDescent="0.2">
      <c r="A750" s="41"/>
    </row>
    <row r="751" spans="1:1" s="29" customFormat="1" x14ac:dyDescent="0.2">
      <c r="A751" s="41"/>
    </row>
    <row r="752" spans="1:1" s="29" customFormat="1" x14ac:dyDescent="0.2">
      <c r="A752" s="41"/>
    </row>
    <row r="753" spans="1:1" s="29" customFormat="1" x14ac:dyDescent="0.2">
      <c r="A753" s="41"/>
    </row>
    <row r="754" spans="1:1" s="29" customFormat="1" x14ac:dyDescent="0.2">
      <c r="A754" s="41"/>
    </row>
    <row r="755" spans="1:1" s="29" customFormat="1" x14ac:dyDescent="0.2">
      <c r="A755" s="41"/>
    </row>
    <row r="756" spans="1:1" s="29" customFormat="1" x14ac:dyDescent="0.2">
      <c r="A756" s="41"/>
    </row>
    <row r="757" spans="1:1" s="29" customFormat="1" x14ac:dyDescent="0.2">
      <c r="A757" s="41"/>
    </row>
    <row r="758" spans="1:1" s="29" customFormat="1" x14ac:dyDescent="0.2">
      <c r="A758" s="41"/>
    </row>
    <row r="759" spans="1:1" s="29" customFormat="1" x14ac:dyDescent="0.2">
      <c r="A759" s="41"/>
    </row>
    <row r="760" spans="1:1" s="29" customFormat="1" x14ac:dyDescent="0.2">
      <c r="A760" s="41"/>
    </row>
    <row r="761" spans="1:1" s="29" customFormat="1" x14ac:dyDescent="0.2">
      <c r="A761" s="41"/>
    </row>
    <row r="762" spans="1:1" s="29" customFormat="1" x14ac:dyDescent="0.2">
      <c r="A762" s="41"/>
    </row>
    <row r="763" spans="1:1" s="29" customFormat="1" x14ac:dyDescent="0.2">
      <c r="A763" s="41"/>
    </row>
    <row r="764" spans="1:1" s="29" customFormat="1" x14ac:dyDescent="0.2">
      <c r="A764" s="41"/>
    </row>
    <row r="765" spans="1:1" s="29" customFormat="1" x14ac:dyDescent="0.2">
      <c r="A765" s="41"/>
    </row>
    <row r="766" spans="1:1" s="29" customFormat="1" x14ac:dyDescent="0.2">
      <c r="A766" s="41"/>
    </row>
    <row r="767" spans="1:1" s="29" customFormat="1" x14ac:dyDescent="0.2">
      <c r="A767" s="41"/>
    </row>
    <row r="768" spans="1:1" s="29" customFormat="1" x14ac:dyDescent="0.2">
      <c r="A768" s="41"/>
    </row>
    <row r="769" spans="1:1" s="29" customFormat="1" x14ac:dyDescent="0.2">
      <c r="A769" s="41"/>
    </row>
    <row r="770" spans="1:1" s="29" customFormat="1" x14ac:dyDescent="0.2">
      <c r="A770" s="41"/>
    </row>
    <row r="771" spans="1:1" s="29" customFormat="1" x14ac:dyDescent="0.2">
      <c r="A771" s="41"/>
    </row>
    <row r="772" spans="1:1" s="29" customFormat="1" x14ac:dyDescent="0.2">
      <c r="A772" s="41"/>
    </row>
    <row r="773" spans="1:1" s="29" customFormat="1" x14ac:dyDescent="0.2">
      <c r="A773" s="41"/>
    </row>
    <row r="774" spans="1:1" s="29" customFormat="1" x14ac:dyDescent="0.2">
      <c r="A774" s="41"/>
    </row>
    <row r="775" spans="1:1" s="29" customFormat="1" x14ac:dyDescent="0.2">
      <c r="A775" s="41"/>
    </row>
    <row r="776" spans="1:1" s="29" customFormat="1" x14ac:dyDescent="0.2">
      <c r="A776" s="41"/>
    </row>
    <row r="777" spans="1:1" s="29" customFormat="1" x14ac:dyDescent="0.2">
      <c r="A777" s="41"/>
    </row>
    <row r="778" spans="1:1" s="29" customFormat="1" x14ac:dyDescent="0.2">
      <c r="A778" s="41"/>
    </row>
    <row r="779" spans="1:1" s="29" customFormat="1" x14ac:dyDescent="0.2">
      <c r="A779" s="41"/>
    </row>
    <row r="780" spans="1:1" s="29" customFormat="1" x14ac:dyDescent="0.2">
      <c r="A780" s="41"/>
    </row>
    <row r="781" spans="1:1" s="29" customFormat="1" x14ac:dyDescent="0.2">
      <c r="A781" s="41"/>
    </row>
    <row r="782" spans="1:1" s="29" customFormat="1" x14ac:dyDescent="0.2">
      <c r="A782" s="41"/>
    </row>
    <row r="783" spans="1:1" s="29" customFormat="1" x14ac:dyDescent="0.2">
      <c r="A783" s="41"/>
    </row>
    <row r="784" spans="1:1" s="29" customFormat="1" x14ac:dyDescent="0.2">
      <c r="A784" s="41"/>
    </row>
    <row r="785" spans="1:1" s="29" customFormat="1" x14ac:dyDescent="0.2">
      <c r="A785" s="41"/>
    </row>
    <row r="786" spans="1:1" s="29" customFormat="1" x14ac:dyDescent="0.2">
      <c r="A786" s="41"/>
    </row>
    <row r="787" spans="1:1" s="29" customFormat="1" x14ac:dyDescent="0.2">
      <c r="A787" s="41"/>
    </row>
    <row r="788" spans="1:1" s="29" customFormat="1" x14ac:dyDescent="0.2">
      <c r="A788" s="41"/>
    </row>
    <row r="789" spans="1:1" s="29" customFormat="1" x14ac:dyDescent="0.2">
      <c r="A789" s="41"/>
    </row>
    <row r="790" spans="1:1" s="29" customFormat="1" x14ac:dyDescent="0.2">
      <c r="A790" s="41"/>
    </row>
    <row r="791" spans="1:1" s="29" customFormat="1" x14ac:dyDescent="0.2">
      <c r="A791" s="41"/>
    </row>
    <row r="792" spans="1:1" s="29" customFormat="1" x14ac:dyDescent="0.2">
      <c r="A792" s="41"/>
    </row>
    <row r="793" spans="1:1" s="29" customFormat="1" x14ac:dyDescent="0.2">
      <c r="A793" s="41"/>
    </row>
    <row r="794" spans="1:1" s="29" customFormat="1" x14ac:dyDescent="0.2">
      <c r="A794" s="41"/>
    </row>
    <row r="795" spans="1:1" s="29" customFormat="1" x14ac:dyDescent="0.2">
      <c r="A795" s="41"/>
    </row>
    <row r="796" spans="1:1" s="29" customFormat="1" x14ac:dyDescent="0.2">
      <c r="A796" s="41"/>
    </row>
    <row r="797" spans="1:1" s="29" customFormat="1" x14ac:dyDescent="0.2">
      <c r="A797" s="41"/>
    </row>
    <row r="798" spans="1:1" s="29" customFormat="1" x14ac:dyDescent="0.2">
      <c r="A798" s="41"/>
    </row>
    <row r="799" spans="1:1" s="29" customFormat="1" x14ac:dyDescent="0.2">
      <c r="A799" s="41"/>
    </row>
    <row r="800" spans="1:1" s="29" customFormat="1" x14ac:dyDescent="0.2">
      <c r="A800" s="41"/>
    </row>
    <row r="801" spans="1:1" s="29" customFormat="1" x14ac:dyDescent="0.2">
      <c r="A801" s="41"/>
    </row>
    <row r="802" spans="1:1" s="29" customFormat="1" x14ac:dyDescent="0.2">
      <c r="A802" s="41"/>
    </row>
    <row r="803" spans="1:1" s="29" customFormat="1" x14ac:dyDescent="0.2">
      <c r="A803" s="41"/>
    </row>
    <row r="804" spans="1:1" s="29" customFormat="1" x14ac:dyDescent="0.2">
      <c r="A804" s="41"/>
    </row>
    <row r="805" spans="1:1" s="29" customFormat="1" x14ac:dyDescent="0.2">
      <c r="A805" s="41"/>
    </row>
    <row r="806" spans="1:1" s="29" customFormat="1" x14ac:dyDescent="0.2">
      <c r="A806" s="41"/>
    </row>
    <row r="807" spans="1:1" s="29" customFormat="1" x14ac:dyDescent="0.2">
      <c r="A807" s="41"/>
    </row>
    <row r="808" spans="1:1" s="29" customFormat="1" x14ac:dyDescent="0.2">
      <c r="A808" s="41"/>
    </row>
    <row r="809" spans="1:1" s="29" customFormat="1" x14ac:dyDescent="0.2">
      <c r="A809" s="41"/>
    </row>
    <row r="810" spans="1:1" s="29" customFormat="1" x14ac:dyDescent="0.2">
      <c r="A810" s="41"/>
    </row>
    <row r="811" spans="1:1" s="29" customFormat="1" x14ac:dyDescent="0.2">
      <c r="A811" s="41"/>
    </row>
    <row r="812" spans="1:1" s="29" customFormat="1" x14ac:dyDescent="0.2">
      <c r="A812" s="41"/>
    </row>
    <row r="813" spans="1:1" s="29" customFormat="1" x14ac:dyDescent="0.2">
      <c r="A813" s="41"/>
    </row>
    <row r="814" spans="1:1" s="29" customFormat="1" x14ac:dyDescent="0.2">
      <c r="A814" s="41"/>
    </row>
    <row r="815" spans="1:1" s="29" customFormat="1" x14ac:dyDescent="0.2">
      <c r="A815" s="41"/>
    </row>
    <row r="816" spans="1:1" s="29" customFormat="1" x14ac:dyDescent="0.2">
      <c r="A816" s="41"/>
    </row>
    <row r="817" spans="1:1" s="29" customFormat="1" x14ac:dyDescent="0.2">
      <c r="A817" s="41"/>
    </row>
    <row r="818" spans="1:1" s="29" customFormat="1" x14ac:dyDescent="0.2">
      <c r="A818" s="41"/>
    </row>
    <row r="819" spans="1:1" s="29" customFormat="1" x14ac:dyDescent="0.2">
      <c r="A819" s="41"/>
    </row>
    <row r="820" spans="1:1" s="29" customFormat="1" x14ac:dyDescent="0.2">
      <c r="A820" s="41"/>
    </row>
    <row r="821" spans="1:1" s="29" customFormat="1" x14ac:dyDescent="0.2">
      <c r="A821" s="41"/>
    </row>
    <row r="822" spans="1:1" s="29" customFormat="1" x14ac:dyDescent="0.2">
      <c r="A822" s="41"/>
    </row>
    <row r="823" spans="1:1" s="29" customFormat="1" x14ac:dyDescent="0.2">
      <c r="A823" s="41"/>
    </row>
    <row r="824" spans="1:1" s="29" customFormat="1" x14ac:dyDescent="0.2">
      <c r="A824" s="41"/>
    </row>
    <row r="825" spans="1:1" s="29" customFormat="1" x14ac:dyDescent="0.2">
      <c r="A825" s="41"/>
    </row>
    <row r="826" spans="1:1" s="29" customFormat="1" x14ac:dyDescent="0.2">
      <c r="A826" s="41"/>
    </row>
    <row r="827" spans="1:1" s="29" customFormat="1" x14ac:dyDescent="0.2">
      <c r="A827" s="41"/>
    </row>
    <row r="828" spans="1:1" s="29" customFormat="1" x14ac:dyDescent="0.2">
      <c r="A828" s="41"/>
    </row>
    <row r="829" spans="1:1" s="29" customFormat="1" x14ac:dyDescent="0.2">
      <c r="A829" s="41"/>
    </row>
    <row r="830" spans="1:1" s="29" customFormat="1" x14ac:dyDescent="0.2">
      <c r="A830" s="41"/>
    </row>
    <row r="831" spans="1:1" s="29" customFormat="1" x14ac:dyDescent="0.2">
      <c r="A831" s="41"/>
    </row>
    <row r="832" spans="1:1" s="29" customFormat="1" x14ac:dyDescent="0.2">
      <c r="A832" s="41"/>
    </row>
    <row r="833" spans="1:1" s="29" customFormat="1" x14ac:dyDescent="0.2">
      <c r="A833" s="41"/>
    </row>
    <row r="834" spans="1:1" s="29" customFormat="1" x14ac:dyDescent="0.2">
      <c r="A834" s="41"/>
    </row>
    <row r="835" spans="1:1" s="29" customFormat="1" x14ac:dyDescent="0.2">
      <c r="A835" s="41"/>
    </row>
    <row r="836" spans="1:1" s="29" customFormat="1" x14ac:dyDescent="0.2">
      <c r="A836" s="41"/>
    </row>
    <row r="837" spans="1:1" s="29" customFormat="1" x14ac:dyDescent="0.2">
      <c r="A837" s="41"/>
    </row>
    <row r="838" spans="1:1" s="29" customFormat="1" x14ac:dyDescent="0.2">
      <c r="A838" s="41"/>
    </row>
    <row r="839" spans="1:1" s="29" customFormat="1" x14ac:dyDescent="0.2">
      <c r="A839" s="41"/>
    </row>
    <row r="840" spans="1:1" s="29" customFormat="1" x14ac:dyDescent="0.2">
      <c r="A840" s="41"/>
    </row>
    <row r="841" spans="1:1" s="29" customFormat="1" x14ac:dyDescent="0.2">
      <c r="A841" s="41"/>
    </row>
    <row r="842" spans="1:1" s="29" customFormat="1" x14ac:dyDescent="0.2">
      <c r="A842" s="41"/>
    </row>
    <row r="843" spans="1:1" s="29" customFormat="1" x14ac:dyDescent="0.2">
      <c r="A843" s="41"/>
    </row>
    <row r="844" spans="1:1" s="29" customFormat="1" x14ac:dyDescent="0.2">
      <c r="A844" s="41"/>
    </row>
    <row r="845" spans="1:1" s="29" customFormat="1" x14ac:dyDescent="0.2">
      <c r="A845" s="41"/>
    </row>
    <row r="846" spans="1:1" s="29" customFormat="1" x14ac:dyDescent="0.2">
      <c r="A846" s="41"/>
    </row>
    <row r="847" spans="1:1" s="29" customFormat="1" x14ac:dyDescent="0.2">
      <c r="A847" s="41"/>
    </row>
    <row r="848" spans="1:1" s="29" customFormat="1" x14ac:dyDescent="0.2">
      <c r="A848" s="41"/>
    </row>
    <row r="849" spans="1:1" s="29" customFormat="1" x14ac:dyDescent="0.2">
      <c r="A849" s="41"/>
    </row>
    <row r="850" spans="1:1" s="29" customFormat="1" x14ac:dyDescent="0.2">
      <c r="A850" s="41"/>
    </row>
    <row r="851" spans="1:1" s="29" customFormat="1" x14ac:dyDescent="0.2">
      <c r="A851" s="41"/>
    </row>
    <row r="852" spans="1:1" s="29" customFormat="1" x14ac:dyDescent="0.2">
      <c r="A852" s="41"/>
    </row>
    <row r="853" spans="1:1" s="29" customFormat="1" x14ac:dyDescent="0.2">
      <c r="A853" s="41"/>
    </row>
    <row r="854" spans="1:1" s="29" customFormat="1" x14ac:dyDescent="0.2">
      <c r="A854" s="41"/>
    </row>
    <row r="855" spans="1:1" s="29" customFormat="1" x14ac:dyDescent="0.2">
      <c r="A855" s="41"/>
    </row>
    <row r="856" spans="1:1" s="29" customFormat="1" x14ac:dyDescent="0.2">
      <c r="A856" s="41"/>
    </row>
    <row r="857" spans="1:1" s="29" customFormat="1" x14ac:dyDescent="0.2">
      <c r="A857" s="41"/>
    </row>
    <row r="858" spans="1:1" s="29" customFormat="1" x14ac:dyDescent="0.2">
      <c r="A858" s="41"/>
    </row>
    <row r="859" spans="1:1" s="29" customFormat="1" x14ac:dyDescent="0.2">
      <c r="A859" s="41"/>
    </row>
    <row r="860" spans="1:1" s="29" customFormat="1" x14ac:dyDescent="0.2">
      <c r="A860" s="41"/>
    </row>
    <row r="861" spans="1:1" s="29" customFormat="1" x14ac:dyDescent="0.2">
      <c r="A861" s="41"/>
    </row>
    <row r="862" spans="1:1" s="29" customFormat="1" x14ac:dyDescent="0.2">
      <c r="A862" s="41"/>
    </row>
    <row r="863" spans="1:1" s="29" customFormat="1" x14ac:dyDescent="0.2">
      <c r="A863" s="41"/>
    </row>
    <row r="864" spans="1:1" s="29" customFormat="1" x14ac:dyDescent="0.2">
      <c r="A864" s="41"/>
    </row>
    <row r="865" spans="1:1" s="29" customFormat="1" x14ac:dyDescent="0.2">
      <c r="A865" s="41"/>
    </row>
    <row r="866" spans="1:1" s="29" customFormat="1" x14ac:dyDescent="0.2">
      <c r="A866" s="41"/>
    </row>
    <row r="867" spans="1:1" s="29" customFormat="1" x14ac:dyDescent="0.2">
      <c r="A867" s="41"/>
    </row>
    <row r="868" spans="1:1" s="29" customFormat="1" x14ac:dyDescent="0.2">
      <c r="A868" s="41"/>
    </row>
    <row r="869" spans="1:1" s="29" customFormat="1" x14ac:dyDescent="0.2">
      <c r="A869" s="41"/>
    </row>
    <row r="870" spans="1:1" s="29" customFormat="1" x14ac:dyDescent="0.2">
      <c r="A870" s="41"/>
    </row>
    <row r="871" spans="1:1" s="29" customFormat="1" x14ac:dyDescent="0.2">
      <c r="A871" s="41"/>
    </row>
    <row r="872" spans="1:1" s="29" customFormat="1" x14ac:dyDescent="0.2">
      <c r="A872" s="41"/>
    </row>
    <row r="873" spans="1:1" s="29" customFormat="1" x14ac:dyDescent="0.2">
      <c r="A873" s="41"/>
    </row>
    <row r="874" spans="1:1" s="29" customFormat="1" x14ac:dyDescent="0.2">
      <c r="A874" s="41"/>
    </row>
    <row r="875" spans="1:1" s="29" customFormat="1" x14ac:dyDescent="0.2">
      <c r="A875" s="41"/>
    </row>
    <row r="876" spans="1:1" s="29" customFormat="1" x14ac:dyDescent="0.2">
      <c r="A876" s="41"/>
    </row>
    <row r="877" spans="1:1" s="29" customFormat="1" x14ac:dyDescent="0.2">
      <c r="A877" s="41"/>
    </row>
    <row r="878" spans="1:1" s="29" customFormat="1" x14ac:dyDescent="0.2">
      <c r="A878" s="41"/>
    </row>
    <row r="879" spans="1:1" s="29" customFormat="1" x14ac:dyDescent="0.2">
      <c r="A879" s="41"/>
    </row>
    <row r="880" spans="1:1" s="29" customFormat="1" x14ac:dyDescent="0.2">
      <c r="A880" s="41"/>
    </row>
    <row r="881" spans="1:1" s="29" customFormat="1" x14ac:dyDescent="0.2">
      <c r="A881" s="41"/>
    </row>
    <row r="882" spans="1:1" s="29" customFormat="1" x14ac:dyDescent="0.2">
      <c r="A882" s="41"/>
    </row>
    <row r="883" spans="1:1" s="29" customFormat="1" x14ac:dyDescent="0.2">
      <c r="A883" s="41"/>
    </row>
    <row r="884" spans="1:1" s="29" customFormat="1" x14ac:dyDescent="0.2">
      <c r="A884" s="41"/>
    </row>
    <row r="885" spans="1:1" s="29" customFormat="1" x14ac:dyDescent="0.2">
      <c r="A885" s="41"/>
    </row>
    <row r="886" spans="1:1" s="29" customFormat="1" x14ac:dyDescent="0.2">
      <c r="A886" s="41"/>
    </row>
    <row r="887" spans="1:1" s="29" customFormat="1" x14ac:dyDescent="0.2">
      <c r="A887" s="41"/>
    </row>
    <row r="888" spans="1:1" s="29" customFormat="1" x14ac:dyDescent="0.2">
      <c r="A888" s="41"/>
    </row>
    <row r="889" spans="1:1" s="29" customFormat="1" x14ac:dyDescent="0.2">
      <c r="A889" s="41"/>
    </row>
    <row r="890" spans="1:1" s="29" customFormat="1" x14ac:dyDescent="0.2">
      <c r="A890" s="41"/>
    </row>
    <row r="891" spans="1:1" s="29" customFormat="1" x14ac:dyDescent="0.2">
      <c r="A891" s="41"/>
    </row>
    <row r="892" spans="1:1" s="29" customFormat="1" x14ac:dyDescent="0.2">
      <c r="A892" s="41"/>
    </row>
    <row r="893" spans="1:1" s="29" customFormat="1" x14ac:dyDescent="0.2">
      <c r="A893" s="41"/>
    </row>
    <row r="894" spans="1:1" s="29" customFormat="1" x14ac:dyDescent="0.2">
      <c r="A894" s="41"/>
    </row>
    <row r="895" spans="1:1" s="29" customFormat="1" x14ac:dyDescent="0.2">
      <c r="A895" s="41"/>
    </row>
    <row r="896" spans="1:1" s="29" customFormat="1" x14ac:dyDescent="0.2">
      <c r="A896" s="41"/>
    </row>
    <row r="897" spans="1:1" s="29" customFormat="1" x14ac:dyDescent="0.2">
      <c r="A897" s="41"/>
    </row>
    <row r="898" spans="1:1" s="29" customFormat="1" x14ac:dyDescent="0.2">
      <c r="A898" s="41"/>
    </row>
    <row r="899" spans="1:1" s="29" customFormat="1" x14ac:dyDescent="0.2">
      <c r="A899" s="41"/>
    </row>
    <row r="900" spans="1:1" s="29" customFormat="1" x14ac:dyDescent="0.2">
      <c r="A900" s="41"/>
    </row>
    <row r="901" spans="1:1" s="29" customFormat="1" x14ac:dyDescent="0.2">
      <c r="A901" s="41"/>
    </row>
    <row r="902" spans="1:1" s="29" customFormat="1" x14ac:dyDescent="0.2">
      <c r="A902" s="41"/>
    </row>
    <row r="903" spans="1:1" s="29" customFormat="1" x14ac:dyDescent="0.2">
      <c r="A903" s="41"/>
    </row>
    <row r="904" spans="1:1" s="29" customFormat="1" x14ac:dyDescent="0.2">
      <c r="A904" s="41"/>
    </row>
    <row r="905" spans="1:1" s="29" customFormat="1" x14ac:dyDescent="0.2">
      <c r="A905" s="41"/>
    </row>
    <row r="906" spans="1:1" s="29" customFormat="1" x14ac:dyDescent="0.2">
      <c r="A906" s="41"/>
    </row>
    <row r="907" spans="1:1" s="29" customFormat="1" x14ac:dyDescent="0.2">
      <c r="A907" s="41"/>
    </row>
    <row r="908" spans="1:1" s="29" customFormat="1" x14ac:dyDescent="0.2">
      <c r="A908" s="41"/>
    </row>
    <row r="909" spans="1:1" s="29" customFormat="1" x14ac:dyDescent="0.2">
      <c r="A909" s="41"/>
    </row>
    <row r="910" spans="1:1" s="29" customFormat="1" x14ac:dyDescent="0.2">
      <c r="A910" s="41"/>
    </row>
    <row r="911" spans="1:1" s="29" customFormat="1" x14ac:dyDescent="0.2">
      <c r="A911" s="41"/>
    </row>
    <row r="912" spans="1:1" s="29" customFormat="1" x14ac:dyDescent="0.2">
      <c r="A912" s="41"/>
    </row>
    <row r="913" spans="1:1" s="29" customFormat="1" x14ac:dyDescent="0.2">
      <c r="A913" s="41"/>
    </row>
    <row r="914" spans="1:1" s="29" customFormat="1" x14ac:dyDescent="0.2">
      <c r="A914" s="41"/>
    </row>
    <row r="915" spans="1:1" s="29" customFormat="1" x14ac:dyDescent="0.2">
      <c r="A915" s="41"/>
    </row>
    <row r="916" spans="1:1" s="29" customFormat="1" x14ac:dyDescent="0.2">
      <c r="A916" s="41"/>
    </row>
    <row r="917" spans="1:1" s="29" customFormat="1" x14ac:dyDescent="0.2">
      <c r="A917" s="41"/>
    </row>
    <row r="918" spans="1:1" s="29" customFormat="1" x14ac:dyDescent="0.2">
      <c r="A918" s="41"/>
    </row>
    <row r="919" spans="1:1" s="29" customFormat="1" x14ac:dyDescent="0.2">
      <c r="A919" s="41"/>
    </row>
    <row r="920" spans="1:1" s="29" customFormat="1" x14ac:dyDescent="0.2">
      <c r="A920" s="41"/>
    </row>
    <row r="921" spans="1:1" s="29" customFormat="1" x14ac:dyDescent="0.2">
      <c r="A921" s="41"/>
    </row>
    <row r="922" spans="1:1" s="29" customFormat="1" x14ac:dyDescent="0.2">
      <c r="A922" s="41"/>
    </row>
    <row r="923" spans="1:1" s="29" customFormat="1" x14ac:dyDescent="0.2">
      <c r="A923" s="41"/>
    </row>
    <row r="924" spans="1:1" s="29" customFormat="1" x14ac:dyDescent="0.2">
      <c r="A924" s="41"/>
    </row>
    <row r="925" spans="1:1" s="29" customFormat="1" x14ac:dyDescent="0.2">
      <c r="A925" s="41"/>
    </row>
    <row r="926" spans="1:1" s="29" customFormat="1" x14ac:dyDescent="0.2">
      <c r="A926" s="41"/>
    </row>
    <row r="927" spans="1:1" s="29" customFormat="1" x14ac:dyDescent="0.2">
      <c r="A927" s="41"/>
    </row>
    <row r="928" spans="1:1" s="29" customFormat="1" x14ac:dyDescent="0.2">
      <c r="A928" s="41"/>
    </row>
    <row r="929" spans="1:1" s="29" customFormat="1" x14ac:dyDescent="0.2">
      <c r="A929" s="41"/>
    </row>
    <row r="930" spans="1:1" s="29" customFormat="1" x14ac:dyDescent="0.2">
      <c r="A930" s="41"/>
    </row>
    <row r="931" spans="1:1" s="29" customFormat="1" x14ac:dyDescent="0.2">
      <c r="A931" s="41"/>
    </row>
    <row r="932" spans="1:1" s="29" customFormat="1" x14ac:dyDescent="0.2">
      <c r="A932" s="41"/>
    </row>
    <row r="933" spans="1:1" s="29" customFormat="1" x14ac:dyDescent="0.2">
      <c r="A933" s="41"/>
    </row>
    <row r="934" spans="1:1" s="29" customFormat="1" x14ac:dyDescent="0.2">
      <c r="A934" s="41"/>
    </row>
    <row r="935" spans="1:1" s="29" customFormat="1" x14ac:dyDescent="0.2">
      <c r="A935" s="41"/>
    </row>
    <row r="936" spans="1:1" s="29" customFormat="1" x14ac:dyDescent="0.2">
      <c r="A936" s="41"/>
    </row>
    <row r="937" spans="1:1" s="29" customFormat="1" x14ac:dyDescent="0.2">
      <c r="A937" s="41"/>
    </row>
    <row r="938" spans="1:1" s="29" customFormat="1" x14ac:dyDescent="0.2">
      <c r="A938" s="41"/>
    </row>
    <row r="939" spans="1:1" s="29" customFormat="1" x14ac:dyDescent="0.2">
      <c r="A939" s="41"/>
    </row>
    <row r="940" spans="1:1" s="29" customFormat="1" x14ac:dyDescent="0.2">
      <c r="A940" s="41"/>
    </row>
    <row r="941" spans="1:1" s="29" customFormat="1" x14ac:dyDescent="0.2">
      <c r="A941" s="41"/>
    </row>
    <row r="942" spans="1:1" s="29" customFormat="1" x14ac:dyDescent="0.2">
      <c r="A942" s="41"/>
    </row>
    <row r="943" spans="1:1" s="29" customFormat="1" x14ac:dyDescent="0.2">
      <c r="A943" s="41"/>
    </row>
    <row r="944" spans="1:1" s="29" customFormat="1" x14ac:dyDescent="0.2">
      <c r="A944" s="41"/>
    </row>
    <row r="945" spans="1:1" s="29" customFormat="1" x14ac:dyDescent="0.2">
      <c r="A945" s="41"/>
    </row>
    <row r="946" spans="1:1" s="29" customFormat="1" x14ac:dyDescent="0.2">
      <c r="A946" s="41"/>
    </row>
    <row r="947" spans="1:1" s="29" customFormat="1" x14ac:dyDescent="0.2">
      <c r="A947" s="41"/>
    </row>
    <row r="948" spans="1:1" s="29" customFormat="1" x14ac:dyDescent="0.2">
      <c r="A948" s="41"/>
    </row>
    <row r="949" spans="1:1" s="29" customFormat="1" x14ac:dyDescent="0.2">
      <c r="A949" s="41"/>
    </row>
    <row r="950" spans="1:1" s="29" customFormat="1" x14ac:dyDescent="0.2">
      <c r="A950" s="41"/>
    </row>
    <row r="951" spans="1:1" s="29" customFormat="1" x14ac:dyDescent="0.2">
      <c r="A951" s="41"/>
    </row>
    <row r="952" spans="1:1" s="29" customFormat="1" x14ac:dyDescent="0.2">
      <c r="A952" s="41"/>
    </row>
    <row r="953" spans="1:1" s="29" customFormat="1" x14ac:dyDescent="0.2">
      <c r="A953" s="41"/>
    </row>
    <row r="954" spans="1:1" s="29" customFormat="1" x14ac:dyDescent="0.2">
      <c r="A954" s="41"/>
    </row>
    <row r="955" spans="1:1" s="29" customFormat="1" x14ac:dyDescent="0.2">
      <c r="A955" s="41"/>
    </row>
    <row r="956" spans="1:1" s="29" customFormat="1" x14ac:dyDescent="0.2">
      <c r="A956" s="41"/>
    </row>
    <row r="957" spans="1:1" s="29" customFormat="1" x14ac:dyDescent="0.2">
      <c r="A957" s="41"/>
    </row>
    <row r="958" spans="1:1" s="29" customFormat="1" x14ac:dyDescent="0.2">
      <c r="A958" s="41"/>
    </row>
    <row r="959" spans="1:1" s="29" customFormat="1" x14ac:dyDescent="0.2">
      <c r="A959" s="41"/>
    </row>
    <row r="960" spans="1:1" s="29" customFormat="1" x14ac:dyDescent="0.2">
      <c r="A960" s="41"/>
    </row>
    <row r="961" spans="1:1" s="29" customFormat="1" x14ac:dyDescent="0.2">
      <c r="A961" s="41"/>
    </row>
    <row r="962" spans="1:1" s="29" customFormat="1" x14ac:dyDescent="0.2">
      <c r="A962" s="41"/>
    </row>
    <row r="963" spans="1:1" s="29" customFormat="1" x14ac:dyDescent="0.2">
      <c r="A963" s="41"/>
    </row>
    <row r="964" spans="1:1" s="29" customFormat="1" x14ac:dyDescent="0.2">
      <c r="A964" s="41"/>
    </row>
    <row r="965" spans="1:1" s="29" customFormat="1" x14ac:dyDescent="0.2">
      <c r="A965" s="41"/>
    </row>
    <row r="966" spans="1:1" s="29" customFormat="1" x14ac:dyDescent="0.2">
      <c r="A966" s="41"/>
    </row>
    <row r="967" spans="1:1" s="29" customFormat="1" x14ac:dyDescent="0.2">
      <c r="A967" s="41"/>
    </row>
    <row r="968" spans="1:1" s="29" customFormat="1" x14ac:dyDescent="0.2">
      <c r="A968" s="41"/>
    </row>
    <row r="969" spans="1:1" s="29" customFormat="1" x14ac:dyDescent="0.2">
      <c r="A969" s="41"/>
    </row>
    <row r="970" spans="1:1" s="29" customFormat="1" x14ac:dyDescent="0.2">
      <c r="A970" s="41"/>
    </row>
    <row r="971" spans="1:1" s="29" customFormat="1" x14ac:dyDescent="0.2">
      <c r="A971" s="41"/>
    </row>
    <row r="972" spans="1:1" s="29" customFormat="1" x14ac:dyDescent="0.2">
      <c r="A972" s="41"/>
    </row>
    <row r="973" spans="1:1" s="29" customFormat="1" x14ac:dyDescent="0.2">
      <c r="A973" s="41"/>
    </row>
    <row r="974" spans="1:1" s="29" customFormat="1" x14ac:dyDescent="0.2">
      <c r="A974" s="41"/>
    </row>
    <row r="975" spans="1:1" s="29" customFormat="1" x14ac:dyDescent="0.2">
      <c r="A975" s="41"/>
    </row>
    <row r="976" spans="1:1" s="29" customFormat="1" x14ac:dyDescent="0.2">
      <c r="A976" s="41"/>
    </row>
    <row r="977" spans="1:1" s="29" customFormat="1" x14ac:dyDescent="0.2">
      <c r="A977" s="41"/>
    </row>
    <row r="978" spans="1:1" s="29" customFormat="1" x14ac:dyDescent="0.2">
      <c r="A978" s="41"/>
    </row>
    <row r="979" spans="1:1" s="29" customFormat="1" x14ac:dyDescent="0.2">
      <c r="A979" s="41"/>
    </row>
    <row r="980" spans="1:1" s="29" customFormat="1" x14ac:dyDescent="0.2">
      <c r="A980" s="41"/>
    </row>
    <row r="981" spans="1:1" s="29" customFormat="1" x14ac:dyDescent="0.2">
      <c r="A981" s="41"/>
    </row>
    <row r="982" spans="1:1" s="29" customFormat="1" x14ac:dyDescent="0.2">
      <c r="A982" s="41"/>
    </row>
    <row r="983" spans="1:1" s="29" customFormat="1" x14ac:dyDescent="0.2">
      <c r="A983" s="41"/>
    </row>
    <row r="984" spans="1:1" s="29" customFormat="1" x14ac:dyDescent="0.2">
      <c r="A984" s="41"/>
    </row>
    <row r="985" spans="1:1" s="29" customFormat="1" x14ac:dyDescent="0.2">
      <c r="A985" s="41"/>
    </row>
    <row r="986" spans="1:1" s="29" customFormat="1" x14ac:dyDescent="0.2">
      <c r="A986" s="41"/>
    </row>
    <row r="987" spans="1:1" s="29" customFormat="1" x14ac:dyDescent="0.2">
      <c r="A987" s="41"/>
    </row>
    <row r="988" spans="1:1" s="29" customFormat="1" x14ac:dyDescent="0.2">
      <c r="A988" s="41"/>
    </row>
    <row r="989" spans="1:1" s="29" customFormat="1" x14ac:dyDescent="0.2">
      <c r="A989" s="41"/>
    </row>
    <row r="990" spans="1:1" s="29" customFormat="1" x14ac:dyDescent="0.2">
      <c r="A990" s="41"/>
    </row>
    <row r="991" spans="1:1" s="29" customFormat="1" x14ac:dyDescent="0.2">
      <c r="A991" s="41"/>
    </row>
    <row r="992" spans="1:1" s="29" customFormat="1" x14ac:dyDescent="0.2">
      <c r="A992" s="41"/>
    </row>
    <row r="993" spans="1:1" s="29" customFormat="1" x14ac:dyDescent="0.2">
      <c r="A993" s="41"/>
    </row>
    <row r="994" spans="1:1" s="29" customFormat="1" x14ac:dyDescent="0.2">
      <c r="A994" s="41"/>
    </row>
    <row r="995" spans="1:1" s="29" customFormat="1" x14ac:dyDescent="0.2">
      <c r="A995" s="41"/>
    </row>
    <row r="996" spans="1:1" s="29" customFormat="1" x14ac:dyDescent="0.2">
      <c r="A996" s="41"/>
    </row>
    <row r="997" spans="1:1" s="29" customFormat="1" x14ac:dyDescent="0.2">
      <c r="A997" s="41"/>
    </row>
    <row r="998" spans="1:1" s="29" customFormat="1" x14ac:dyDescent="0.2">
      <c r="A998" s="41"/>
    </row>
    <row r="999" spans="1:1" s="29" customFormat="1" x14ac:dyDescent="0.2">
      <c r="A999" s="41"/>
    </row>
    <row r="1000" spans="1:1" s="29" customFormat="1" x14ac:dyDescent="0.2">
      <c r="A1000" s="41"/>
    </row>
    <row r="1001" spans="1:1" s="29" customFormat="1" x14ac:dyDescent="0.2">
      <c r="A1001" s="41"/>
    </row>
    <row r="1002" spans="1:1" s="29" customFormat="1" x14ac:dyDescent="0.2">
      <c r="A1002" s="41"/>
    </row>
    <row r="1003" spans="1:1" s="29" customFormat="1" x14ac:dyDescent="0.2">
      <c r="A1003" s="41"/>
    </row>
    <row r="1004" spans="1:1" s="29" customFormat="1" x14ac:dyDescent="0.2">
      <c r="A1004" s="41"/>
    </row>
    <row r="1005" spans="1:1" s="29" customFormat="1" x14ac:dyDescent="0.2">
      <c r="A1005" s="41"/>
    </row>
    <row r="1006" spans="1:1" s="29" customFormat="1" x14ac:dyDescent="0.2">
      <c r="A1006" s="41"/>
    </row>
    <row r="1007" spans="1:1" s="29" customFormat="1" x14ac:dyDescent="0.2">
      <c r="A1007" s="41"/>
    </row>
    <row r="1008" spans="1:1" s="29" customFormat="1" x14ac:dyDescent="0.2">
      <c r="A1008" s="41"/>
    </row>
    <row r="1009" spans="1:1" s="29" customFormat="1" x14ac:dyDescent="0.2">
      <c r="A1009" s="41"/>
    </row>
    <row r="1010" spans="1:1" s="29" customFormat="1" x14ac:dyDescent="0.2">
      <c r="A1010" s="41"/>
    </row>
    <row r="1011" spans="1:1" s="29" customFormat="1" x14ac:dyDescent="0.2">
      <c r="A1011" s="41"/>
    </row>
    <row r="1012" spans="1:1" s="29" customFormat="1" x14ac:dyDescent="0.2">
      <c r="A1012" s="41"/>
    </row>
    <row r="1013" spans="1:1" s="29" customFormat="1" x14ac:dyDescent="0.2">
      <c r="A1013" s="41"/>
    </row>
    <row r="1014" spans="1:1" s="29" customFormat="1" x14ac:dyDescent="0.2">
      <c r="A1014" s="41"/>
    </row>
    <row r="1015" spans="1:1" s="29" customFormat="1" x14ac:dyDescent="0.2">
      <c r="A1015" s="41"/>
    </row>
    <row r="1016" spans="1:1" s="29" customFormat="1" x14ac:dyDescent="0.2">
      <c r="A1016" s="41"/>
    </row>
    <row r="1017" spans="1:1" s="29" customFormat="1" x14ac:dyDescent="0.2">
      <c r="A1017" s="41"/>
    </row>
    <row r="1018" spans="1:1" s="29" customFormat="1" x14ac:dyDescent="0.2">
      <c r="A1018" s="41"/>
    </row>
    <row r="1019" spans="1:1" s="29" customFormat="1" x14ac:dyDescent="0.2">
      <c r="A1019" s="41"/>
    </row>
    <row r="1020" spans="1:1" s="29" customFormat="1" x14ac:dyDescent="0.2">
      <c r="A1020" s="41"/>
    </row>
    <row r="1021" spans="1:1" s="29" customFormat="1" x14ac:dyDescent="0.2">
      <c r="A1021" s="41"/>
    </row>
    <row r="1022" spans="1:1" s="29" customFormat="1" x14ac:dyDescent="0.2">
      <c r="A1022" s="41"/>
    </row>
    <row r="1023" spans="1:1" s="29" customFormat="1" x14ac:dyDescent="0.2">
      <c r="A1023" s="41"/>
    </row>
    <row r="1024" spans="1:1" s="29" customFormat="1" x14ac:dyDescent="0.2">
      <c r="A1024" s="41"/>
    </row>
    <row r="1025" spans="1:1" s="29" customFormat="1" x14ac:dyDescent="0.2">
      <c r="A1025" s="41"/>
    </row>
    <row r="1026" spans="1:1" s="29" customFormat="1" x14ac:dyDescent="0.2">
      <c r="A1026" s="41"/>
    </row>
    <row r="1027" spans="1:1" s="29" customFormat="1" x14ac:dyDescent="0.2">
      <c r="A1027" s="41"/>
    </row>
    <row r="1028" spans="1:1" s="29" customFormat="1" x14ac:dyDescent="0.2">
      <c r="A1028" s="41"/>
    </row>
    <row r="1029" spans="1:1" s="29" customFormat="1" x14ac:dyDescent="0.2">
      <c r="A1029" s="41"/>
    </row>
    <row r="1030" spans="1:1" s="29" customFormat="1" x14ac:dyDescent="0.2">
      <c r="A1030" s="41"/>
    </row>
    <row r="1031" spans="1:1" s="29" customFormat="1" x14ac:dyDescent="0.2">
      <c r="A1031" s="41"/>
    </row>
    <row r="1032" spans="1:1" s="29" customFormat="1" x14ac:dyDescent="0.2">
      <c r="A1032" s="41"/>
    </row>
    <row r="1033" spans="1:1" s="29" customFormat="1" x14ac:dyDescent="0.2">
      <c r="A1033" s="41"/>
    </row>
    <row r="1034" spans="1:1" s="29" customFormat="1" x14ac:dyDescent="0.2">
      <c r="A1034" s="41"/>
    </row>
    <row r="1035" spans="1:1" s="29" customFormat="1" x14ac:dyDescent="0.2">
      <c r="A1035" s="41"/>
    </row>
    <row r="1036" spans="1:1" s="29" customFormat="1" x14ac:dyDescent="0.2">
      <c r="A1036" s="41"/>
    </row>
    <row r="1037" spans="1:1" s="29" customFormat="1" x14ac:dyDescent="0.2">
      <c r="A1037" s="41"/>
    </row>
    <row r="1038" spans="1:1" s="29" customFormat="1" x14ac:dyDescent="0.2">
      <c r="A1038" s="41"/>
    </row>
    <row r="1039" spans="1:1" s="29" customFormat="1" x14ac:dyDescent="0.2">
      <c r="A1039" s="41"/>
    </row>
    <row r="1040" spans="1:1" s="29" customFormat="1" x14ac:dyDescent="0.2">
      <c r="A1040" s="41"/>
    </row>
    <row r="1041" spans="1:1" s="29" customFormat="1" x14ac:dyDescent="0.2">
      <c r="A1041" s="41"/>
    </row>
    <row r="1042" spans="1:1" s="29" customFormat="1" x14ac:dyDescent="0.2">
      <c r="A1042" s="41"/>
    </row>
    <row r="1043" spans="1:1" s="29" customFormat="1" x14ac:dyDescent="0.2">
      <c r="A1043" s="41"/>
    </row>
    <row r="1044" spans="1:1" s="29" customFormat="1" x14ac:dyDescent="0.2">
      <c r="A1044" s="41"/>
    </row>
    <row r="1045" spans="1:1" s="29" customFormat="1" x14ac:dyDescent="0.2">
      <c r="A1045" s="41"/>
    </row>
    <row r="1046" spans="1:1" s="29" customFormat="1" x14ac:dyDescent="0.2">
      <c r="A1046" s="41"/>
    </row>
    <row r="1047" spans="1:1" s="29" customFormat="1" x14ac:dyDescent="0.2">
      <c r="A1047" s="41"/>
    </row>
    <row r="1048" spans="1:1" s="29" customFormat="1" x14ac:dyDescent="0.2">
      <c r="A1048" s="41"/>
    </row>
    <row r="1049" spans="1:1" s="29" customFormat="1" x14ac:dyDescent="0.2">
      <c r="A1049" s="41"/>
    </row>
    <row r="1050" spans="1:1" s="29" customFormat="1" x14ac:dyDescent="0.2">
      <c r="A1050" s="41"/>
    </row>
    <row r="1051" spans="1:1" s="29" customFormat="1" x14ac:dyDescent="0.2">
      <c r="A1051" s="41"/>
    </row>
    <row r="1052" spans="1:1" s="29" customFormat="1" x14ac:dyDescent="0.2">
      <c r="A1052" s="41"/>
    </row>
    <row r="1053" spans="1:1" s="29" customFormat="1" x14ac:dyDescent="0.2">
      <c r="A1053" s="41"/>
    </row>
    <row r="1054" spans="1:1" s="29" customFormat="1" x14ac:dyDescent="0.2">
      <c r="A1054" s="41"/>
    </row>
    <row r="1055" spans="1:1" s="29" customFormat="1" x14ac:dyDescent="0.2">
      <c r="A1055" s="41"/>
    </row>
    <row r="1056" spans="1:1" s="29" customFormat="1" x14ac:dyDescent="0.2">
      <c r="A1056" s="41"/>
    </row>
    <row r="1057" spans="1:1" s="29" customFormat="1" x14ac:dyDescent="0.2">
      <c r="A1057" s="41"/>
    </row>
    <row r="1058" spans="1:1" s="29" customFormat="1" x14ac:dyDescent="0.2">
      <c r="A1058" s="41"/>
    </row>
    <row r="1059" spans="1:1" s="29" customFormat="1" x14ac:dyDescent="0.2">
      <c r="A1059" s="41"/>
    </row>
    <row r="1060" spans="1:1" s="29" customFormat="1" x14ac:dyDescent="0.2">
      <c r="A1060" s="41"/>
    </row>
    <row r="1061" spans="1:1" s="29" customFormat="1" x14ac:dyDescent="0.2">
      <c r="A1061" s="41"/>
    </row>
    <row r="1062" spans="1:1" s="29" customFormat="1" x14ac:dyDescent="0.2">
      <c r="A1062" s="41"/>
    </row>
    <row r="1063" spans="1:1" s="29" customFormat="1" x14ac:dyDescent="0.2">
      <c r="A1063" s="41"/>
    </row>
    <row r="1064" spans="1:1" s="29" customFormat="1" x14ac:dyDescent="0.2">
      <c r="A1064" s="41"/>
    </row>
    <row r="1065" spans="1:1" s="29" customFormat="1" x14ac:dyDescent="0.2">
      <c r="A1065" s="41"/>
    </row>
    <row r="1066" spans="1:1" s="29" customFormat="1" x14ac:dyDescent="0.2">
      <c r="A1066" s="41"/>
    </row>
    <row r="1067" spans="1:1" s="29" customFormat="1" x14ac:dyDescent="0.2">
      <c r="A1067" s="41"/>
    </row>
    <row r="1068" spans="1:1" s="29" customFormat="1" x14ac:dyDescent="0.2">
      <c r="A1068" s="41"/>
    </row>
    <row r="1069" spans="1:1" s="29" customFormat="1" x14ac:dyDescent="0.2">
      <c r="A1069" s="41"/>
    </row>
    <row r="1070" spans="1:1" s="29" customFormat="1" x14ac:dyDescent="0.2">
      <c r="A1070" s="41"/>
    </row>
    <row r="1071" spans="1:1" s="29" customFormat="1" x14ac:dyDescent="0.2">
      <c r="A1071" s="41"/>
    </row>
    <row r="1072" spans="1:1" s="29" customFormat="1" x14ac:dyDescent="0.2">
      <c r="A1072" s="41"/>
    </row>
    <row r="1073" spans="1:1" s="29" customFormat="1" x14ac:dyDescent="0.2">
      <c r="A1073" s="41"/>
    </row>
    <row r="1074" spans="1:1" s="29" customFormat="1" x14ac:dyDescent="0.2">
      <c r="A1074" s="41"/>
    </row>
    <row r="1075" spans="1:1" s="29" customFormat="1" x14ac:dyDescent="0.2">
      <c r="A1075" s="41"/>
    </row>
    <row r="1076" spans="1:1" s="29" customFormat="1" x14ac:dyDescent="0.2">
      <c r="A1076" s="41"/>
    </row>
    <row r="1077" spans="1:1" s="29" customFormat="1" x14ac:dyDescent="0.2">
      <c r="A1077" s="41"/>
    </row>
    <row r="1078" spans="1:1" s="29" customFormat="1" x14ac:dyDescent="0.2">
      <c r="A1078" s="41"/>
    </row>
    <row r="1079" spans="1:1" s="29" customFormat="1" x14ac:dyDescent="0.2">
      <c r="A1079" s="41"/>
    </row>
    <row r="1080" spans="1:1" s="29" customFormat="1" x14ac:dyDescent="0.2">
      <c r="A1080" s="41"/>
    </row>
    <row r="1081" spans="1:1" s="29" customFormat="1" x14ac:dyDescent="0.2">
      <c r="A1081" s="41"/>
    </row>
    <row r="1082" spans="1:1" s="29" customFormat="1" x14ac:dyDescent="0.2">
      <c r="A1082" s="41"/>
    </row>
    <row r="1083" spans="1:1" s="29" customFormat="1" x14ac:dyDescent="0.2">
      <c r="A1083" s="41"/>
    </row>
    <row r="1084" spans="1:1" s="29" customFormat="1" x14ac:dyDescent="0.2">
      <c r="A1084" s="41"/>
    </row>
    <row r="1085" spans="1:1" s="29" customFormat="1" x14ac:dyDescent="0.2">
      <c r="A1085" s="41"/>
    </row>
    <row r="1086" spans="1:1" s="29" customFormat="1" x14ac:dyDescent="0.2">
      <c r="A1086" s="41"/>
    </row>
    <row r="1087" spans="1:1" s="29" customFormat="1" x14ac:dyDescent="0.2">
      <c r="A1087" s="41"/>
    </row>
    <row r="1088" spans="1:1" s="29" customFormat="1" x14ac:dyDescent="0.2">
      <c r="A1088" s="41"/>
    </row>
    <row r="1089" spans="1:1" s="29" customFormat="1" x14ac:dyDescent="0.2">
      <c r="A1089" s="41"/>
    </row>
    <row r="1090" spans="1:1" s="29" customFormat="1" x14ac:dyDescent="0.2">
      <c r="A1090" s="41"/>
    </row>
    <row r="1091" spans="1:1" s="29" customFormat="1" x14ac:dyDescent="0.2">
      <c r="A1091" s="41"/>
    </row>
    <row r="1092" spans="1:1" s="29" customFormat="1" x14ac:dyDescent="0.2">
      <c r="A1092" s="41"/>
    </row>
    <row r="1093" spans="1:1" s="29" customFormat="1" x14ac:dyDescent="0.2">
      <c r="A1093" s="41"/>
    </row>
    <row r="1094" spans="1:1" s="29" customFormat="1" x14ac:dyDescent="0.2">
      <c r="A1094" s="41"/>
    </row>
    <row r="1095" spans="1:1" s="29" customFormat="1" x14ac:dyDescent="0.2">
      <c r="A1095" s="41"/>
    </row>
    <row r="1096" spans="1:1" s="29" customFormat="1" x14ac:dyDescent="0.2">
      <c r="A1096" s="41"/>
    </row>
    <row r="1097" spans="1:1" s="29" customFormat="1" x14ac:dyDescent="0.2">
      <c r="A1097" s="41"/>
    </row>
    <row r="1098" spans="1:1" s="29" customFormat="1" x14ac:dyDescent="0.2">
      <c r="A1098" s="41"/>
    </row>
    <row r="1099" spans="1:1" s="29" customFormat="1" x14ac:dyDescent="0.2">
      <c r="A1099" s="41"/>
    </row>
    <row r="1100" spans="1:1" s="29" customFormat="1" x14ac:dyDescent="0.2">
      <c r="A1100" s="41"/>
    </row>
    <row r="1101" spans="1:1" s="29" customFormat="1" x14ac:dyDescent="0.2">
      <c r="A1101" s="41"/>
    </row>
    <row r="1102" spans="1:1" s="29" customFormat="1" x14ac:dyDescent="0.2">
      <c r="A1102" s="41"/>
    </row>
    <row r="1103" spans="1:1" s="29" customFormat="1" x14ac:dyDescent="0.2">
      <c r="A1103" s="41"/>
    </row>
    <row r="1104" spans="1:1" s="29" customFormat="1" x14ac:dyDescent="0.2">
      <c r="A1104" s="41"/>
    </row>
    <row r="1105" spans="1:1" s="29" customFormat="1" x14ac:dyDescent="0.2">
      <c r="A1105" s="41"/>
    </row>
    <row r="1106" spans="1:1" s="29" customFormat="1" x14ac:dyDescent="0.2">
      <c r="A1106" s="41"/>
    </row>
    <row r="1107" spans="1:1" s="29" customFormat="1" x14ac:dyDescent="0.2">
      <c r="A1107" s="41"/>
    </row>
    <row r="1108" spans="1:1" s="29" customFormat="1" x14ac:dyDescent="0.2">
      <c r="A1108" s="41"/>
    </row>
    <row r="1109" spans="1:1" s="29" customFormat="1" x14ac:dyDescent="0.2">
      <c r="A1109" s="41"/>
    </row>
    <row r="1110" spans="1:1" s="29" customFormat="1" x14ac:dyDescent="0.2">
      <c r="A1110" s="41"/>
    </row>
    <row r="1111" spans="1:1" s="29" customFormat="1" x14ac:dyDescent="0.2">
      <c r="A1111" s="41"/>
    </row>
    <row r="1112" spans="1:1" s="29" customFormat="1" x14ac:dyDescent="0.2">
      <c r="A1112" s="41"/>
    </row>
    <row r="1113" spans="1:1" s="29" customFormat="1" x14ac:dyDescent="0.2">
      <c r="A1113" s="41"/>
    </row>
    <row r="1114" spans="1:1" s="29" customFormat="1" x14ac:dyDescent="0.2">
      <c r="A1114" s="41"/>
    </row>
    <row r="1115" spans="1:1" s="29" customFormat="1" x14ac:dyDescent="0.2">
      <c r="A1115" s="41"/>
    </row>
    <row r="1116" spans="1:1" s="29" customFormat="1" x14ac:dyDescent="0.2">
      <c r="A1116" s="41"/>
    </row>
    <row r="1117" spans="1:1" s="29" customFormat="1" x14ac:dyDescent="0.2">
      <c r="A1117" s="41"/>
    </row>
    <row r="1118" spans="1:1" s="29" customFormat="1" x14ac:dyDescent="0.2">
      <c r="A1118" s="41"/>
    </row>
    <row r="1119" spans="1:1" s="29" customFormat="1" x14ac:dyDescent="0.2">
      <c r="A1119" s="41"/>
    </row>
    <row r="1120" spans="1:1" s="29" customFormat="1" x14ac:dyDescent="0.2">
      <c r="A1120" s="41"/>
    </row>
    <row r="1121" spans="1:1" s="29" customFormat="1" x14ac:dyDescent="0.2">
      <c r="A1121" s="41"/>
    </row>
    <row r="1122" spans="1:1" s="29" customFormat="1" x14ac:dyDescent="0.2">
      <c r="A1122" s="41"/>
    </row>
    <row r="1123" spans="1:1" s="29" customFormat="1" x14ac:dyDescent="0.2">
      <c r="A1123" s="41"/>
    </row>
    <row r="1124" spans="1:1" s="29" customFormat="1" x14ac:dyDescent="0.2">
      <c r="A1124" s="41"/>
    </row>
    <row r="1125" spans="1:1" s="29" customFormat="1" x14ac:dyDescent="0.2">
      <c r="A1125" s="41"/>
    </row>
    <row r="1126" spans="1:1" s="29" customFormat="1" x14ac:dyDescent="0.2">
      <c r="A1126" s="41"/>
    </row>
    <row r="1127" spans="1:1" s="29" customFormat="1" x14ac:dyDescent="0.2">
      <c r="A1127" s="41"/>
    </row>
    <row r="1128" spans="1:1" s="29" customFormat="1" x14ac:dyDescent="0.2">
      <c r="A1128" s="41"/>
    </row>
    <row r="1129" spans="1:1" s="29" customFormat="1" x14ac:dyDescent="0.2">
      <c r="A1129" s="41"/>
    </row>
    <row r="1130" spans="1:1" s="29" customFormat="1" x14ac:dyDescent="0.2">
      <c r="A1130" s="41"/>
    </row>
    <row r="1131" spans="1:1" s="29" customFormat="1" x14ac:dyDescent="0.2">
      <c r="A1131" s="41"/>
    </row>
    <row r="1132" spans="1:1" s="29" customFormat="1" x14ac:dyDescent="0.2">
      <c r="A1132" s="41"/>
    </row>
    <row r="1133" spans="1:1" s="29" customFormat="1" x14ac:dyDescent="0.2">
      <c r="A1133" s="41"/>
    </row>
    <row r="1134" spans="1:1" s="29" customFormat="1" x14ac:dyDescent="0.2">
      <c r="A1134" s="41"/>
    </row>
    <row r="1135" spans="1:1" s="29" customFormat="1" x14ac:dyDescent="0.2">
      <c r="A1135" s="41"/>
    </row>
    <row r="1136" spans="1:1" s="29" customFormat="1" x14ac:dyDescent="0.2">
      <c r="A1136" s="41"/>
    </row>
    <row r="1137" spans="1:1" s="29" customFormat="1" x14ac:dyDescent="0.2">
      <c r="A1137" s="41"/>
    </row>
    <row r="1138" spans="1:1" s="29" customFormat="1" x14ac:dyDescent="0.2">
      <c r="A1138" s="41"/>
    </row>
    <row r="1139" spans="1:1" s="29" customFormat="1" x14ac:dyDescent="0.2">
      <c r="A1139" s="41"/>
    </row>
    <row r="1140" spans="1:1" s="29" customFormat="1" x14ac:dyDescent="0.2">
      <c r="A1140" s="41"/>
    </row>
    <row r="1141" spans="1:1" s="29" customFormat="1" x14ac:dyDescent="0.2">
      <c r="A1141" s="41"/>
    </row>
    <row r="1142" spans="1:1" s="29" customFormat="1" x14ac:dyDescent="0.2">
      <c r="A1142" s="41"/>
    </row>
    <row r="1143" spans="1:1" s="29" customFormat="1" x14ac:dyDescent="0.2">
      <c r="A1143" s="41"/>
    </row>
    <row r="1144" spans="1:1" s="29" customFormat="1" x14ac:dyDescent="0.2">
      <c r="A1144" s="41"/>
    </row>
    <row r="1145" spans="1:1" s="29" customFormat="1" x14ac:dyDescent="0.2">
      <c r="A1145" s="41"/>
    </row>
    <row r="1146" spans="1:1" s="29" customFormat="1" x14ac:dyDescent="0.2">
      <c r="A1146" s="41"/>
    </row>
    <row r="1147" spans="1:1" s="29" customFormat="1" x14ac:dyDescent="0.2">
      <c r="A1147" s="41"/>
    </row>
    <row r="1148" spans="1:1" s="29" customFormat="1" x14ac:dyDescent="0.2">
      <c r="A1148" s="41"/>
    </row>
    <row r="1149" spans="1:1" s="29" customFormat="1" x14ac:dyDescent="0.2">
      <c r="A1149" s="41"/>
    </row>
    <row r="1150" spans="1:1" s="29" customFormat="1" x14ac:dyDescent="0.2">
      <c r="A1150" s="41"/>
    </row>
    <row r="1151" spans="1:1" s="29" customFormat="1" x14ac:dyDescent="0.2">
      <c r="A1151" s="41"/>
    </row>
    <row r="1152" spans="1:1" s="29" customFormat="1" x14ac:dyDescent="0.2">
      <c r="A1152" s="41"/>
    </row>
    <row r="1153" spans="1:1" s="29" customFormat="1" x14ac:dyDescent="0.2">
      <c r="A1153" s="41"/>
    </row>
    <row r="1154" spans="1:1" s="29" customFormat="1" x14ac:dyDescent="0.2">
      <c r="A1154" s="41"/>
    </row>
    <row r="1155" spans="1:1" s="29" customFormat="1" x14ac:dyDescent="0.2">
      <c r="A1155" s="41"/>
    </row>
    <row r="1156" spans="1:1" s="29" customFormat="1" x14ac:dyDescent="0.2">
      <c r="A1156" s="41"/>
    </row>
    <row r="1157" spans="1:1" s="29" customFormat="1" x14ac:dyDescent="0.2">
      <c r="A1157" s="41"/>
    </row>
    <row r="1158" spans="1:1" s="29" customFormat="1" x14ac:dyDescent="0.2">
      <c r="A1158" s="41"/>
    </row>
    <row r="1159" spans="1:1" s="29" customFormat="1" x14ac:dyDescent="0.2">
      <c r="A1159" s="41"/>
    </row>
    <row r="1160" spans="1:1" s="29" customFormat="1" x14ac:dyDescent="0.2">
      <c r="A1160" s="41"/>
    </row>
    <row r="1161" spans="1:1" s="29" customFormat="1" x14ac:dyDescent="0.2">
      <c r="A1161" s="41"/>
    </row>
    <row r="1162" spans="1:1" s="29" customFormat="1" x14ac:dyDescent="0.2">
      <c r="A1162" s="41"/>
    </row>
    <row r="1163" spans="1:1" s="29" customFormat="1" x14ac:dyDescent="0.2">
      <c r="A1163" s="41"/>
    </row>
    <row r="1164" spans="1:1" s="29" customFormat="1" x14ac:dyDescent="0.2">
      <c r="A1164" s="41"/>
    </row>
    <row r="1165" spans="1:1" s="29" customFormat="1" x14ac:dyDescent="0.2">
      <c r="A1165" s="41"/>
    </row>
    <row r="1166" spans="1:1" s="29" customFormat="1" x14ac:dyDescent="0.2">
      <c r="A1166" s="41"/>
    </row>
    <row r="1167" spans="1:1" s="29" customFormat="1" x14ac:dyDescent="0.2">
      <c r="A1167" s="41"/>
    </row>
    <row r="1168" spans="1:1" s="29" customFormat="1" x14ac:dyDescent="0.2">
      <c r="A1168" s="41"/>
    </row>
    <row r="1169" spans="1:1" s="29" customFormat="1" x14ac:dyDescent="0.2">
      <c r="A1169" s="41"/>
    </row>
    <row r="1170" spans="1:1" s="29" customFormat="1" x14ac:dyDescent="0.2">
      <c r="A1170" s="41"/>
    </row>
    <row r="1171" spans="1:1" s="29" customFormat="1" x14ac:dyDescent="0.2">
      <c r="A1171" s="41"/>
    </row>
    <row r="1172" spans="1:1" s="29" customFormat="1" x14ac:dyDescent="0.2">
      <c r="A1172" s="41"/>
    </row>
    <row r="1173" spans="1:1" s="29" customFormat="1" x14ac:dyDescent="0.2">
      <c r="A1173" s="41"/>
    </row>
    <row r="1174" spans="1:1" s="29" customFormat="1" x14ac:dyDescent="0.2">
      <c r="A1174" s="41"/>
    </row>
    <row r="1175" spans="1:1" s="29" customFormat="1" x14ac:dyDescent="0.2">
      <c r="A1175" s="41"/>
    </row>
    <row r="1176" spans="1:1" s="29" customFormat="1" x14ac:dyDescent="0.2">
      <c r="A1176" s="41"/>
    </row>
    <row r="1177" spans="1:1" s="29" customFormat="1" x14ac:dyDescent="0.2">
      <c r="A1177" s="41"/>
    </row>
    <row r="1178" spans="1:1" s="29" customFormat="1" x14ac:dyDescent="0.2">
      <c r="A1178" s="41"/>
    </row>
    <row r="1179" spans="1:1" s="29" customFormat="1" x14ac:dyDescent="0.2">
      <c r="A1179" s="41"/>
    </row>
    <row r="1180" spans="1:1" s="29" customFormat="1" x14ac:dyDescent="0.2">
      <c r="A1180" s="41"/>
    </row>
    <row r="1181" spans="1:1" s="29" customFormat="1" x14ac:dyDescent="0.2">
      <c r="A1181" s="41"/>
    </row>
    <row r="1182" spans="1:1" s="29" customFormat="1" x14ac:dyDescent="0.2">
      <c r="A1182" s="41"/>
    </row>
    <row r="1183" spans="1:1" s="29" customFormat="1" x14ac:dyDescent="0.2">
      <c r="A1183" s="41"/>
    </row>
    <row r="1184" spans="1:1" s="29" customFormat="1" x14ac:dyDescent="0.2">
      <c r="A1184" s="41"/>
    </row>
    <row r="1185" spans="1:1" s="29" customFormat="1" x14ac:dyDescent="0.2">
      <c r="A1185" s="41"/>
    </row>
    <row r="1186" spans="1:1" s="29" customFormat="1" x14ac:dyDescent="0.2">
      <c r="A1186" s="41"/>
    </row>
    <row r="1187" spans="1:1" s="29" customFormat="1" x14ac:dyDescent="0.2">
      <c r="A1187" s="41"/>
    </row>
    <row r="1188" spans="1:1" s="29" customFormat="1" x14ac:dyDescent="0.2">
      <c r="A1188" s="41"/>
    </row>
    <row r="1189" spans="1:1" s="29" customFormat="1" x14ac:dyDescent="0.2">
      <c r="A1189" s="41"/>
    </row>
    <row r="1190" spans="1:1" s="29" customFormat="1" x14ac:dyDescent="0.2">
      <c r="A1190" s="41"/>
    </row>
    <row r="1191" spans="1:1" s="29" customFormat="1" x14ac:dyDescent="0.2">
      <c r="A1191" s="41"/>
    </row>
    <row r="1192" spans="1:1" s="29" customFormat="1" x14ac:dyDescent="0.2">
      <c r="A1192" s="41"/>
    </row>
    <row r="1193" spans="1:1" s="29" customFormat="1" x14ac:dyDescent="0.2">
      <c r="A1193" s="41"/>
    </row>
    <row r="1194" spans="1:1" s="29" customFormat="1" x14ac:dyDescent="0.2">
      <c r="A1194" s="41"/>
    </row>
    <row r="1195" spans="1:1" s="29" customFormat="1" x14ac:dyDescent="0.2">
      <c r="A1195" s="41"/>
    </row>
    <row r="1196" spans="1:1" s="29" customFormat="1" x14ac:dyDescent="0.2">
      <c r="A1196" s="41"/>
    </row>
    <row r="1197" spans="1:1" s="29" customFormat="1" x14ac:dyDescent="0.2">
      <c r="A1197" s="41"/>
    </row>
    <row r="1198" spans="1:1" s="29" customFormat="1" x14ac:dyDescent="0.2">
      <c r="A1198" s="41"/>
    </row>
    <row r="1199" spans="1:1" s="29" customFormat="1" x14ac:dyDescent="0.2">
      <c r="A1199" s="41"/>
    </row>
    <row r="1200" spans="1:1" s="29" customFormat="1" x14ac:dyDescent="0.2">
      <c r="A1200" s="41"/>
    </row>
    <row r="1201" spans="1:1" s="29" customFormat="1" x14ac:dyDescent="0.2">
      <c r="A1201" s="41"/>
    </row>
    <row r="1202" spans="1:1" s="29" customFormat="1" x14ac:dyDescent="0.2">
      <c r="A1202" s="41"/>
    </row>
    <row r="1203" spans="1:1" s="29" customFormat="1" x14ac:dyDescent="0.2">
      <c r="A1203" s="41"/>
    </row>
    <row r="1204" spans="1:1" s="29" customFormat="1" x14ac:dyDescent="0.2">
      <c r="A1204" s="41"/>
    </row>
    <row r="1205" spans="1:1" s="29" customFormat="1" x14ac:dyDescent="0.2">
      <c r="A1205" s="41"/>
    </row>
    <row r="1206" spans="1:1" s="29" customFormat="1" x14ac:dyDescent="0.2">
      <c r="A1206" s="41"/>
    </row>
    <row r="1207" spans="1:1" s="29" customFormat="1" x14ac:dyDescent="0.2">
      <c r="A1207" s="41"/>
    </row>
    <row r="1208" spans="1:1" s="29" customFormat="1" x14ac:dyDescent="0.2">
      <c r="A1208" s="41"/>
    </row>
    <row r="1209" spans="1:1" s="29" customFormat="1" x14ac:dyDescent="0.2">
      <c r="A1209" s="41"/>
    </row>
    <row r="1210" spans="1:1" s="29" customFormat="1" x14ac:dyDescent="0.2">
      <c r="A1210" s="41"/>
    </row>
    <row r="1211" spans="1:1" s="29" customFormat="1" x14ac:dyDescent="0.2">
      <c r="A1211" s="41"/>
    </row>
    <row r="1212" spans="1:1" s="29" customFormat="1" x14ac:dyDescent="0.2">
      <c r="A1212" s="41"/>
    </row>
    <row r="1213" spans="1:1" s="29" customFormat="1" x14ac:dyDescent="0.2">
      <c r="A1213" s="41"/>
    </row>
    <row r="1214" spans="1:1" s="29" customFormat="1" x14ac:dyDescent="0.2">
      <c r="A1214" s="41"/>
    </row>
    <row r="1215" spans="1:1" s="29" customFormat="1" x14ac:dyDescent="0.2">
      <c r="A1215" s="41"/>
    </row>
    <row r="1216" spans="1:1" s="29" customFormat="1" x14ac:dyDescent="0.2">
      <c r="A1216" s="41"/>
    </row>
    <row r="1217" spans="1:1" s="29" customFormat="1" x14ac:dyDescent="0.2">
      <c r="A1217" s="41"/>
    </row>
    <row r="1218" spans="1:1" s="29" customFormat="1" x14ac:dyDescent="0.2">
      <c r="A1218" s="41"/>
    </row>
    <row r="1219" spans="1:1" s="29" customFormat="1" x14ac:dyDescent="0.2">
      <c r="A1219" s="41"/>
    </row>
    <row r="1220" spans="1:1" s="29" customFormat="1" x14ac:dyDescent="0.2">
      <c r="A1220" s="41"/>
    </row>
    <row r="1221" spans="1:1" s="29" customFormat="1" x14ac:dyDescent="0.2">
      <c r="A1221" s="41"/>
    </row>
    <row r="1222" spans="1:1" s="29" customFormat="1" x14ac:dyDescent="0.2">
      <c r="A1222" s="41"/>
    </row>
    <row r="1223" spans="1:1" s="29" customFormat="1" x14ac:dyDescent="0.2">
      <c r="A1223" s="41"/>
    </row>
    <row r="1224" spans="1:1" s="29" customFormat="1" x14ac:dyDescent="0.2">
      <c r="A1224" s="41"/>
    </row>
    <row r="1225" spans="1:1" s="29" customFormat="1" x14ac:dyDescent="0.2">
      <c r="A1225" s="41"/>
    </row>
    <row r="1226" spans="1:1" s="29" customFormat="1" x14ac:dyDescent="0.2">
      <c r="A1226" s="41"/>
    </row>
    <row r="1227" spans="1:1" s="29" customFormat="1" x14ac:dyDescent="0.2">
      <c r="A1227" s="41"/>
    </row>
    <row r="1228" spans="1:1" s="29" customFormat="1" x14ac:dyDescent="0.2">
      <c r="A1228" s="41"/>
    </row>
    <row r="1229" spans="1:1" s="29" customFormat="1" x14ac:dyDescent="0.2">
      <c r="A1229" s="41"/>
    </row>
    <row r="1230" spans="1:1" s="29" customFormat="1" x14ac:dyDescent="0.2">
      <c r="A1230" s="41"/>
    </row>
    <row r="1231" spans="1:1" s="29" customFormat="1" x14ac:dyDescent="0.2">
      <c r="A1231" s="41"/>
    </row>
    <row r="1232" spans="1:1" s="29" customFormat="1" x14ac:dyDescent="0.2">
      <c r="A1232" s="41"/>
    </row>
    <row r="1233" spans="1:1" s="29" customFormat="1" x14ac:dyDescent="0.2">
      <c r="A1233" s="41"/>
    </row>
    <row r="1234" spans="1:1" s="29" customFormat="1" x14ac:dyDescent="0.2">
      <c r="A1234" s="41"/>
    </row>
    <row r="1235" spans="1:1" s="29" customFormat="1" x14ac:dyDescent="0.2">
      <c r="A1235" s="41"/>
    </row>
    <row r="1236" spans="1:1" s="29" customFormat="1" x14ac:dyDescent="0.2">
      <c r="A1236" s="41"/>
    </row>
    <row r="1237" spans="1:1" s="29" customFormat="1" x14ac:dyDescent="0.2">
      <c r="A1237" s="41"/>
    </row>
    <row r="1238" spans="1:1" s="29" customFormat="1" x14ac:dyDescent="0.2">
      <c r="A1238" s="41"/>
    </row>
    <row r="1239" spans="1:1" s="29" customFormat="1" x14ac:dyDescent="0.2">
      <c r="A1239" s="41"/>
    </row>
    <row r="1240" spans="1:1" s="29" customFormat="1" x14ac:dyDescent="0.2">
      <c r="A1240" s="41"/>
    </row>
    <row r="1241" spans="1:1" s="29" customFormat="1" x14ac:dyDescent="0.2">
      <c r="A1241" s="41"/>
    </row>
    <row r="1242" spans="1:1" s="29" customFormat="1" x14ac:dyDescent="0.2">
      <c r="A1242" s="41"/>
    </row>
    <row r="1243" spans="1:1" s="29" customFormat="1" x14ac:dyDescent="0.2">
      <c r="A1243" s="41"/>
    </row>
    <row r="1244" spans="1:1" s="29" customFormat="1" x14ac:dyDescent="0.2">
      <c r="A1244" s="41"/>
    </row>
    <row r="1245" spans="1:1" s="29" customFormat="1" x14ac:dyDescent="0.2">
      <c r="A1245" s="41"/>
    </row>
    <row r="1246" spans="1:1" s="29" customFormat="1" x14ac:dyDescent="0.2">
      <c r="A1246" s="41"/>
    </row>
    <row r="1247" spans="1:1" s="29" customFormat="1" x14ac:dyDescent="0.2">
      <c r="A1247" s="41"/>
    </row>
    <row r="1248" spans="1:1" s="29" customFormat="1" x14ac:dyDescent="0.2">
      <c r="A1248" s="41"/>
    </row>
    <row r="1249" spans="1:1" s="29" customFormat="1" x14ac:dyDescent="0.2">
      <c r="A1249" s="41"/>
    </row>
    <row r="1250" spans="1:1" s="29" customFormat="1" x14ac:dyDescent="0.2">
      <c r="A1250" s="41"/>
    </row>
    <row r="1251" spans="1:1" s="29" customFormat="1" x14ac:dyDescent="0.2">
      <c r="A1251" s="41"/>
    </row>
    <row r="1252" spans="1:1" s="29" customFormat="1" x14ac:dyDescent="0.2">
      <c r="A1252" s="41"/>
    </row>
    <row r="1253" spans="1:1" s="29" customFormat="1" x14ac:dyDescent="0.2">
      <c r="A1253" s="41"/>
    </row>
    <row r="1254" spans="1:1" s="29" customFormat="1" x14ac:dyDescent="0.2">
      <c r="A1254" s="41"/>
    </row>
    <row r="1255" spans="1:1" s="29" customFormat="1" x14ac:dyDescent="0.2">
      <c r="A1255" s="41"/>
    </row>
    <row r="1256" spans="1:1" s="29" customFormat="1" x14ac:dyDescent="0.2">
      <c r="A1256" s="41"/>
    </row>
    <row r="1257" spans="1:1" s="29" customFormat="1" x14ac:dyDescent="0.2">
      <c r="A1257" s="41"/>
    </row>
    <row r="1258" spans="1:1" s="29" customFormat="1" x14ac:dyDescent="0.2">
      <c r="A1258" s="41"/>
    </row>
    <row r="1259" spans="1:1" s="29" customFormat="1" x14ac:dyDescent="0.2">
      <c r="A1259" s="41"/>
    </row>
    <row r="1260" spans="1:1" s="29" customFormat="1" x14ac:dyDescent="0.2">
      <c r="A1260" s="41"/>
    </row>
    <row r="1261" spans="1:1" s="29" customFormat="1" x14ac:dyDescent="0.2">
      <c r="A1261" s="41"/>
    </row>
    <row r="1262" spans="1:1" s="29" customFormat="1" x14ac:dyDescent="0.2">
      <c r="A1262" s="41"/>
    </row>
    <row r="1263" spans="1:1" s="29" customFormat="1" x14ac:dyDescent="0.2">
      <c r="A1263" s="41"/>
    </row>
    <row r="1264" spans="1:1" s="29" customFormat="1" x14ac:dyDescent="0.2">
      <c r="A1264" s="41"/>
    </row>
    <row r="1265" spans="1:1" s="29" customFormat="1" x14ac:dyDescent="0.2">
      <c r="A1265" s="41"/>
    </row>
    <row r="1266" spans="1:1" s="29" customFormat="1" x14ac:dyDescent="0.2">
      <c r="A1266" s="41"/>
    </row>
    <row r="1267" spans="1:1" s="29" customFormat="1" x14ac:dyDescent="0.2">
      <c r="A1267" s="41"/>
    </row>
    <row r="1268" spans="1:1" s="29" customFormat="1" x14ac:dyDescent="0.2">
      <c r="A1268" s="41"/>
    </row>
    <row r="1269" spans="1:1" s="29" customFormat="1" x14ac:dyDescent="0.2">
      <c r="A1269" s="41"/>
    </row>
    <row r="1270" spans="1:1" s="29" customFormat="1" x14ac:dyDescent="0.2">
      <c r="A1270" s="41"/>
    </row>
    <row r="1271" spans="1:1" s="29" customFormat="1" x14ac:dyDescent="0.2">
      <c r="A1271" s="41"/>
    </row>
    <row r="1272" spans="1:1" s="29" customFormat="1" x14ac:dyDescent="0.2">
      <c r="A1272" s="41"/>
    </row>
    <row r="1273" spans="1:1" s="29" customFormat="1" x14ac:dyDescent="0.2">
      <c r="A1273" s="41"/>
    </row>
    <row r="1274" spans="1:1" s="29" customFormat="1" x14ac:dyDescent="0.2">
      <c r="A1274" s="41"/>
    </row>
    <row r="1275" spans="1:1" s="29" customFormat="1" x14ac:dyDescent="0.2">
      <c r="A1275" s="41"/>
    </row>
    <row r="1276" spans="1:1" s="29" customFormat="1" x14ac:dyDescent="0.2">
      <c r="A1276" s="41"/>
    </row>
    <row r="1277" spans="1:1" s="29" customFormat="1" x14ac:dyDescent="0.2">
      <c r="A1277" s="41"/>
    </row>
    <row r="1278" spans="1:1" s="29" customFormat="1" x14ac:dyDescent="0.2">
      <c r="A1278" s="41"/>
    </row>
    <row r="1279" spans="1:1" s="29" customFormat="1" x14ac:dyDescent="0.2">
      <c r="A1279" s="41"/>
    </row>
    <row r="1280" spans="1:1" s="29" customFormat="1" x14ac:dyDescent="0.2">
      <c r="A1280" s="41"/>
    </row>
    <row r="1281" spans="1:1" s="29" customFormat="1" x14ac:dyDescent="0.2">
      <c r="A1281" s="41"/>
    </row>
    <row r="1282" spans="1:1" s="29" customFormat="1" x14ac:dyDescent="0.2">
      <c r="A1282" s="41"/>
    </row>
    <row r="1283" spans="1:1" s="29" customFormat="1" x14ac:dyDescent="0.2">
      <c r="A1283" s="41"/>
    </row>
    <row r="1284" spans="1:1" s="29" customFormat="1" x14ac:dyDescent="0.2">
      <c r="A1284" s="41"/>
    </row>
    <row r="1285" spans="1:1" s="29" customFormat="1" x14ac:dyDescent="0.2">
      <c r="A1285" s="41"/>
    </row>
    <row r="1286" spans="1:1" s="29" customFormat="1" x14ac:dyDescent="0.2">
      <c r="A1286" s="41"/>
    </row>
    <row r="1287" spans="1:1" s="29" customFormat="1" x14ac:dyDescent="0.2">
      <c r="A1287" s="41"/>
    </row>
    <row r="1288" spans="1:1" s="29" customFormat="1" x14ac:dyDescent="0.2">
      <c r="A1288" s="41"/>
    </row>
    <row r="1289" spans="1:1" s="29" customFormat="1" x14ac:dyDescent="0.2">
      <c r="A1289" s="41"/>
    </row>
    <row r="1290" spans="1:1" s="29" customFormat="1" x14ac:dyDescent="0.2">
      <c r="A1290" s="41"/>
    </row>
    <row r="1291" spans="1:1" s="29" customFormat="1" x14ac:dyDescent="0.2">
      <c r="A1291" s="41"/>
    </row>
    <row r="1292" spans="1:1" s="29" customFormat="1" x14ac:dyDescent="0.2">
      <c r="A1292" s="41"/>
    </row>
    <row r="1293" spans="1:1" s="29" customFormat="1" x14ac:dyDescent="0.2">
      <c r="A1293" s="41"/>
    </row>
    <row r="1294" spans="1:1" s="29" customFormat="1" x14ac:dyDescent="0.2">
      <c r="A1294" s="41"/>
    </row>
    <row r="1295" spans="1:1" s="29" customFormat="1" x14ac:dyDescent="0.2">
      <c r="A1295" s="41"/>
    </row>
    <row r="1296" spans="1:1" s="29" customFormat="1" x14ac:dyDescent="0.2">
      <c r="A1296" s="41"/>
    </row>
    <row r="1297" spans="1:1" s="29" customFormat="1" x14ac:dyDescent="0.2">
      <c r="A1297" s="41"/>
    </row>
    <row r="1298" spans="1:1" s="29" customFormat="1" x14ac:dyDescent="0.2">
      <c r="A1298" s="41"/>
    </row>
    <row r="1299" spans="1:1" s="29" customFormat="1" x14ac:dyDescent="0.2">
      <c r="A1299" s="41"/>
    </row>
    <row r="1300" spans="1:1" s="29" customFormat="1" x14ac:dyDescent="0.2">
      <c r="A1300" s="41"/>
    </row>
    <row r="1301" spans="1:1" s="29" customFormat="1" x14ac:dyDescent="0.2">
      <c r="A1301" s="41"/>
    </row>
    <row r="1302" spans="1:1" s="29" customFormat="1" x14ac:dyDescent="0.2">
      <c r="A1302" s="41"/>
    </row>
    <row r="1303" spans="1:1" s="29" customFormat="1" x14ac:dyDescent="0.2">
      <c r="A1303" s="41"/>
    </row>
    <row r="1304" spans="1:1" s="29" customFormat="1" x14ac:dyDescent="0.2">
      <c r="A1304" s="41"/>
    </row>
    <row r="1305" spans="1:1" s="29" customFormat="1" x14ac:dyDescent="0.2">
      <c r="A1305" s="41"/>
    </row>
    <row r="1306" spans="1:1" s="29" customFormat="1" x14ac:dyDescent="0.2">
      <c r="A1306" s="41"/>
    </row>
    <row r="1307" spans="1:1" s="29" customFormat="1" x14ac:dyDescent="0.2">
      <c r="A1307" s="41"/>
    </row>
    <row r="1308" spans="1:1" s="29" customFormat="1" x14ac:dyDescent="0.2">
      <c r="A1308" s="41"/>
    </row>
    <row r="1309" spans="1:1" s="29" customFormat="1" x14ac:dyDescent="0.2">
      <c r="A1309" s="41"/>
    </row>
    <row r="1310" spans="1:1" s="29" customFormat="1" x14ac:dyDescent="0.2">
      <c r="A1310" s="41"/>
    </row>
    <row r="1311" spans="1:1" s="29" customFormat="1" x14ac:dyDescent="0.2">
      <c r="A1311" s="41"/>
    </row>
    <row r="1312" spans="1:1" s="29" customFormat="1" x14ac:dyDescent="0.2">
      <c r="A1312" s="41"/>
    </row>
    <row r="1313" spans="1:1" s="29" customFormat="1" x14ac:dyDescent="0.2">
      <c r="A1313" s="41"/>
    </row>
    <row r="1314" spans="1:1" s="29" customFormat="1" x14ac:dyDescent="0.2">
      <c r="A1314" s="41"/>
    </row>
    <row r="1315" spans="1:1" s="29" customFormat="1" x14ac:dyDescent="0.2">
      <c r="A1315" s="41"/>
    </row>
    <row r="1316" spans="1:1" s="29" customFormat="1" x14ac:dyDescent="0.2">
      <c r="A1316" s="41"/>
    </row>
    <row r="1317" spans="1:1" s="29" customFormat="1" x14ac:dyDescent="0.2">
      <c r="A1317" s="41"/>
    </row>
    <row r="1318" spans="1:1" s="29" customFormat="1" x14ac:dyDescent="0.2">
      <c r="A1318" s="41"/>
    </row>
    <row r="1319" spans="1:1" s="29" customFormat="1" x14ac:dyDescent="0.2">
      <c r="A1319" s="41"/>
    </row>
    <row r="1320" spans="1:1" s="29" customFormat="1" x14ac:dyDescent="0.2">
      <c r="A1320" s="41"/>
    </row>
    <row r="1321" spans="1:1" s="29" customFormat="1" x14ac:dyDescent="0.2">
      <c r="A1321" s="41"/>
    </row>
    <row r="1322" spans="1:1" s="29" customFormat="1" x14ac:dyDescent="0.2">
      <c r="A1322" s="41"/>
    </row>
    <row r="1323" spans="1:1" s="29" customFormat="1" x14ac:dyDescent="0.2">
      <c r="A1323" s="41"/>
    </row>
    <row r="1324" spans="1:1" s="29" customFormat="1" x14ac:dyDescent="0.2">
      <c r="A1324" s="41"/>
    </row>
    <row r="1325" spans="1:1" s="29" customFormat="1" x14ac:dyDescent="0.2">
      <c r="A1325" s="41"/>
    </row>
    <row r="1326" spans="1:1" s="29" customFormat="1" x14ac:dyDescent="0.2">
      <c r="A1326" s="41"/>
    </row>
    <row r="1327" spans="1:1" s="29" customFormat="1" x14ac:dyDescent="0.2">
      <c r="A1327" s="41"/>
    </row>
    <row r="1328" spans="1:1" s="29" customFormat="1" x14ac:dyDescent="0.2">
      <c r="A1328" s="41"/>
    </row>
    <row r="1329" spans="1:1" s="29" customFormat="1" x14ac:dyDescent="0.2">
      <c r="A1329" s="41"/>
    </row>
    <row r="1330" spans="1:1" s="29" customFormat="1" x14ac:dyDescent="0.2">
      <c r="A1330" s="41"/>
    </row>
    <row r="1331" spans="1:1" s="29" customFormat="1" x14ac:dyDescent="0.2">
      <c r="A1331" s="41"/>
    </row>
    <row r="1332" spans="1:1" s="29" customFormat="1" x14ac:dyDescent="0.2">
      <c r="A1332" s="41"/>
    </row>
    <row r="1333" spans="1:1" s="29" customFormat="1" x14ac:dyDescent="0.2">
      <c r="A1333" s="41"/>
    </row>
    <row r="1334" spans="1:1" s="29" customFormat="1" x14ac:dyDescent="0.2">
      <c r="A1334" s="41"/>
    </row>
    <row r="1335" spans="1:1" s="29" customFormat="1" x14ac:dyDescent="0.2">
      <c r="A1335" s="41"/>
    </row>
    <row r="1336" spans="1:1" s="29" customFormat="1" x14ac:dyDescent="0.2">
      <c r="A1336" s="41"/>
    </row>
    <row r="1337" spans="1:1" s="29" customFormat="1" x14ac:dyDescent="0.2">
      <c r="A1337" s="41"/>
    </row>
    <row r="1338" spans="1:1" s="29" customFormat="1" x14ac:dyDescent="0.2">
      <c r="A1338" s="41"/>
    </row>
    <row r="1339" spans="1:1" s="29" customFormat="1" x14ac:dyDescent="0.2">
      <c r="A1339" s="41"/>
    </row>
    <row r="1340" spans="1:1" s="29" customFormat="1" x14ac:dyDescent="0.2">
      <c r="A1340" s="41"/>
    </row>
    <row r="1341" spans="1:1" s="29" customFormat="1" x14ac:dyDescent="0.2">
      <c r="A1341" s="41"/>
    </row>
    <row r="1342" spans="1:1" s="29" customFormat="1" x14ac:dyDescent="0.2">
      <c r="A1342" s="41"/>
    </row>
    <row r="1343" spans="1:1" s="29" customFormat="1" x14ac:dyDescent="0.2">
      <c r="A1343" s="41"/>
    </row>
    <row r="1344" spans="1:1" s="29" customFormat="1" x14ac:dyDescent="0.2">
      <c r="A1344" s="41"/>
    </row>
    <row r="1345" spans="1:1" s="29" customFormat="1" x14ac:dyDescent="0.2">
      <c r="A1345" s="41"/>
    </row>
    <row r="1346" spans="1:1" s="29" customFormat="1" x14ac:dyDescent="0.2">
      <c r="A1346" s="41"/>
    </row>
    <row r="1347" spans="1:1" s="29" customFormat="1" x14ac:dyDescent="0.2">
      <c r="A1347" s="41"/>
    </row>
    <row r="1348" spans="1:1" s="29" customFormat="1" x14ac:dyDescent="0.2">
      <c r="A1348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PHR-3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AR97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39.5546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1" t="str">
        <f>Summary!A2</f>
        <v>Class Cost of Service - Demand 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">
      <c r="A5" s="1" t="s">
        <v>15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 x14ac:dyDescent="0.2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 x14ac:dyDescent="0.2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545</v>
      </c>
      <c r="J9" s="3" t="s">
        <v>545</v>
      </c>
      <c r="K9" s="68" t="s">
        <v>546</v>
      </c>
      <c r="L9" s="68" t="s">
        <v>546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 x14ac:dyDescent="0.2">
      <c r="A10" s="1"/>
      <c r="B10" s="2"/>
      <c r="C10" s="2"/>
      <c r="D10" s="2"/>
      <c r="E10" s="2"/>
      <c r="F10" s="120"/>
      <c r="G10" s="3" t="s">
        <v>2</v>
      </c>
      <c r="H10" s="3" t="s">
        <v>467</v>
      </c>
      <c r="I10" s="68" t="s">
        <v>547</v>
      </c>
      <c r="J10" s="68" t="s">
        <v>548</v>
      </c>
      <c r="K10" s="68" t="s">
        <v>547</v>
      </c>
      <c r="L10" s="68" t="s">
        <v>548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 x14ac:dyDescent="0.2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 x14ac:dyDescent="0.2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 x14ac:dyDescent="0.2">
      <c r="A13" s="1">
        <v>1</v>
      </c>
      <c r="B13" s="2"/>
      <c r="C13" s="2" t="s">
        <v>12</v>
      </c>
      <c r="D13" s="2"/>
      <c r="G13" s="2">
        <f>'Class. Summary'!I37</f>
        <v>182824774.97901404</v>
      </c>
      <c r="H13" s="2">
        <f>+'Plant Alloc.'!J274+'Plant Alloc.'!J276-'Dep.Res. Alloc.'!J270+'Oth. RB Alloc.'!I44</f>
        <v>145838564.54372483</v>
      </c>
      <c r="I13" s="2">
        <f>+'Plant Alloc.'!K274+'Plant Alloc.'!K276-'Dep.Res. Alloc.'!K270+'Oth. RB Alloc.'!J44</f>
        <v>35377784.990319699</v>
      </c>
      <c r="J13" s="2">
        <f>+'Plant Alloc.'!L274+'Plant Alloc.'!L276-'Dep.Res. Alloc.'!L270+'Oth. RB Alloc.'!K44</f>
        <v>77198.188456364092</v>
      </c>
      <c r="K13" s="2">
        <f>+'Plant Alloc.'!M274+'Plant Alloc.'!M276-'Dep.Res. Alloc.'!M270+'Oth. RB Alloc.'!L44</f>
        <v>977821.6126209884</v>
      </c>
      <c r="L13" s="2">
        <f>+'Plant Alloc.'!N274+'Plant Alloc.'!N276-'Dep.Res. Alloc.'!N270+'Oth. RB Alloc.'!M44</f>
        <v>553405.64389205433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 x14ac:dyDescent="0.2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 x14ac:dyDescent="0.2">
      <c r="A15" s="1">
        <f t="shared" si="0"/>
        <v>3</v>
      </c>
      <c r="B15" s="2"/>
      <c r="C15" s="2" t="s">
        <v>176</v>
      </c>
      <c r="D15" s="2"/>
      <c r="E15" s="57"/>
      <c r="F15" s="124"/>
      <c r="G15" s="2">
        <f>+'Class. Summary'!I35</f>
        <v>10208589.492075</v>
      </c>
      <c r="H15" s="2">
        <f>+'Alloc. Factors'!F213</f>
        <v>8216953.3274341878</v>
      </c>
      <c r="I15" s="2">
        <f>+'Alloc. Factors'!G213</f>
        <v>2144948.9208918833</v>
      </c>
      <c r="J15" s="2">
        <f>+'Alloc. Factors'!H213</f>
        <v>-114889.38366852792</v>
      </c>
      <c r="K15" s="2">
        <f>+'Alloc. Factors'!I213</f>
        <v>21218.477495289066</v>
      </c>
      <c r="L15" s="2">
        <f>+'Alloc. Factors'!J213</f>
        <v>-59641.850077841707</v>
      </c>
      <c r="M15" s="2">
        <f>+'Alloc. Factors'!K213</f>
        <v>0</v>
      </c>
      <c r="N15" s="2">
        <f>+'Alloc. Factors'!L213</f>
        <v>0</v>
      </c>
      <c r="O15" s="2">
        <f>+'Alloc. Factors'!M213</f>
        <v>0</v>
      </c>
      <c r="P15" s="2">
        <f>+'Alloc. Factors'!N213</f>
        <v>0</v>
      </c>
      <c r="Q15" s="2">
        <f>+'Alloc. Factors'!O213</f>
        <v>0</v>
      </c>
      <c r="R15" s="2">
        <f>+'Alloc. Factors'!P213</f>
        <v>0</v>
      </c>
      <c r="S15" s="2">
        <f>+'Alloc. Factors'!Q213</f>
        <v>0</v>
      </c>
      <c r="T15" s="2">
        <f>+'Alloc. Factors'!R213</f>
        <v>0</v>
      </c>
      <c r="U15" s="2">
        <f>+'Alloc. Factors'!S213</f>
        <v>0</v>
      </c>
      <c r="V15" s="2">
        <f>+'Alloc. Factors'!T213</f>
        <v>0</v>
      </c>
      <c r="W15" s="2">
        <f>SUM(H15:V15)-G15</f>
        <v>0</v>
      </c>
      <c r="X15" s="2"/>
    </row>
    <row r="16" spans="1:25" x14ac:dyDescent="0.2">
      <c r="A16" s="1">
        <f t="shared" si="0"/>
        <v>4</v>
      </c>
      <c r="B16" s="2"/>
      <c r="C16" s="2" t="s">
        <v>162</v>
      </c>
      <c r="D16" s="2"/>
      <c r="G16" s="2">
        <f>+'Class. Summary'!I16</f>
        <v>10416928.455056833</v>
      </c>
      <c r="H16" s="2">
        <f>'O and M Alloc.'!J169</f>
        <v>8202607.5139550017</v>
      </c>
      <c r="I16" s="2">
        <f>'O and M Alloc.'!K169</f>
        <v>2136712.2138401167</v>
      </c>
      <c r="J16" s="2">
        <f>'O and M Alloc.'!L169</f>
        <v>7091.3260953506006</v>
      </c>
      <c r="K16" s="2">
        <f>'O and M Alloc.'!M169</f>
        <v>45025.711665360548</v>
      </c>
      <c r="L16" s="2">
        <f>'O and M Alloc.'!N169</f>
        <v>25491.689501003304</v>
      </c>
      <c r="M16" s="2">
        <f>'O and M Alloc.'!O169</f>
        <v>0</v>
      </c>
      <c r="N16" s="2">
        <f>'O and M Alloc.'!P169</f>
        <v>0</v>
      </c>
      <c r="O16" s="2">
        <f>'O and M Alloc.'!Q169</f>
        <v>0</v>
      </c>
      <c r="P16" s="2">
        <f>'O and M Alloc.'!R169</f>
        <v>0</v>
      </c>
      <c r="Q16" s="2">
        <f>'O and M Alloc.'!S169</f>
        <v>0</v>
      </c>
      <c r="R16" s="2">
        <f>'O and M Alloc.'!T169</f>
        <v>0</v>
      </c>
      <c r="S16" s="2">
        <f>'O and M Alloc.'!U169</f>
        <v>0</v>
      </c>
      <c r="T16" s="2">
        <f>'O and M Alloc.'!V169</f>
        <v>0</v>
      </c>
      <c r="U16" s="2">
        <f>'O and M Alloc.'!W169</f>
        <v>0</v>
      </c>
      <c r="V16" s="2">
        <f>'O and M Alloc.'!X169</f>
        <v>0</v>
      </c>
      <c r="W16" s="2">
        <f>SUM(H16:V16)-G16</f>
        <v>0</v>
      </c>
      <c r="X16" s="2"/>
    </row>
    <row r="17" spans="1:24" x14ac:dyDescent="0.2">
      <c r="A17" s="1">
        <f t="shared" si="0"/>
        <v>5</v>
      </c>
      <c r="B17" s="2"/>
      <c r="C17" s="2" t="s">
        <v>13</v>
      </c>
      <c r="D17" s="2"/>
      <c r="G17" s="2">
        <f>+'Class. Summary'!I17</f>
        <v>11025377.908196142</v>
      </c>
      <c r="H17" s="2">
        <f>+'Dep.Exp. Alloc.'!J269</f>
        <v>8298422.4668254564</v>
      </c>
      <c r="I17" s="2">
        <f>+'Dep.Exp. Alloc.'!K269</f>
        <v>2582059.6050008559</v>
      </c>
      <c r="J17" s="2">
        <f>+'Dep.Exp. Alloc.'!L269</f>
        <v>7040.0094376353036</v>
      </c>
      <c r="K17" s="2">
        <f>+'Dep.Exp. Alloc.'!M269</f>
        <v>88032.773497341652</v>
      </c>
      <c r="L17" s="2">
        <f>+'Dep.Exp. Alloc.'!N269</f>
        <v>49823.053434848829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 x14ac:dyDescent="0.2">
      <c r="A18" s="1">
        <f t="shared" si="0"/>
        <v>6</v>
      </c>
      <c r="B18" s="2"/>
      <c r="C18" s="2" t="s">
        <v>14</v>
      </c>
      <c r="D18" s="2"/>
      <c r="G18" s="2">
        <f>+'Class. Summary'!I18</f>
        <v>2444149.9513615179</v>
      </c>
      <c r="H18" s="2">
        <f>'Taxes Alloc.'!I18</f>
        <v>1888304.8973912585</v>
      </c>
      <c r="I18" s="2">
        <f>'Taxes Alloc.'!J18</f>
        <v>530011.10064030567</v>
      </c>
      <c r="J18" s="2">
        <f>'Taxes Alloc.'!K18</f>
        <v>1291.7865394842734</v>
      </c>
      <c r="K18" s="2">
        <f>'Taxes Alloc.'!L18</f>
        <v>15672.216388769388</v>
      </c>
      <c r="L18" s="2">
        <f>'Taxes Alloc.'!M18</f>
        <v>8869.9504017009112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 x14ac:dyDescent="0.2">
      <c r="A19" s="1">
        <f t="shared" si="0"/>
        <v>7</v>
      </c>
      <c r="B19" s="1"/>
      <c r="C19" s="1"/>
      <c r="D19" s="1"/>
      <c r="E19" s="1"/>
      <c r="F19" s="12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 x14ac:dyDescent="0.2">
      <c r="A20" s="1">
        <f t="shared" si="0"/>
        <v>8</v>
      </c>
      <c r="B20" s="1"/>
      <c r="C20" s="2" t="s">
        <v>434</v>
      </c>
      <c r="D20" s="1"/>
      <c r="E20" s="1"/>
      <c r="F20" s="125"/>
      <c r="G20" s="2">
        <f>'Class. Summary'!I24</f>
        <v>3452155.905081735</v>
      </c>
      <c r="H20" s="2">
        <f>'Taxes Alloc.'!I29</f>
        <v>2753770.4440552671</v>
      </c>
      <c r="I20" s="2">
        <f>'Taxes Alloc.'!J29</f>
        <v>668014.65707841364</v>
      </c>
      <c r="J20" s="2">
        <f>'Taxes Alloc.'!K29</f>
        <v>1457.6808978533732</v>
      </c>
      <c r="K20" s="2">
        <f>'Taxes Alloc.'!L29</f>
        <v>18463.540592425546</v>
      </c>
      <c r="L20" s="2">
        <f>'Taxes Alloc.'!M29</f>
        <v>10449.582457775818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 x14ac:dyDescent="0.2">
      <c r="A21" s="1">
        <f t="shared" si="0"/>
        <v>9</v>
      </c>
      <c r="B21" s="1"/>
      <c r="C21" s="1"/>
      <c r="D21" s="1"/>
      <c r="E21" s="1"/>
      <c r="F21" s="12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 x14ac:dyDescent="0.2">
      <c r="A22" s="1">
        <f t="shared" si="0"/>
        <v>10</v>
      </c>
      <c r="B22" s="1"/>
      <c r="C22" s="1" t="s">
        <v>146</v>
      </c>
      <c r="D22" s="1"/>
      <c r="F22" s="12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 x14ac:dyDescent="0.2">
      <c r="A23" s="1">
        <f t="shared" si="0"/>
        <v>11</v>
      </c>
      <c r="B23" s="1"/>
      <c r="C23" s="1"/>
      <c r="D23" s="1"/>
      <c r="E23" s="1"/>
      <c r="F23" s="11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 x14ac:dyDescent="0.2">
      <c r="A24" s="1">
        <f t="shared" si="0"/>
        <v>12</v>
      </c>
      <c r="B24" s="1"/>
      <c r="C24" s="1"/>
      <c r="D24" s="1"/>
      <c r="E24" s="75" t="s">
        <v>396</v>
      </c>
      <c r="F24" s="126">
        <f>+Summary!F29</f>
        <v>0.06</v>
      </c>
      <c r="G24" s="2">
        <f>+'Class. Summary'!I28</f>
        <v>545900.9092642013</v>
      </c>
      <c r="H24" s="2">
        <f>(H$15-H$20)/(1-$F$24-$F$25+$F$24*$F$25)*$F$24</f>
        <v>441409.87476802489</v>
      </c>
      <c r="I24" s="2">
        <f t="shared" ref="I24:V24" si="1">(I$15-I$20)/(1-$F$24-$F$25+$F$24*$F$25)*$F$24</f>
        <v>119332.15166820385</v>
      </c>
      <c r="J24" s="2">
        <f t="shared" si="1"/>
        <v>-9400.5169323766204</v>
      </c>
      <c r="K24" s="2">
        <f t="shared" si="1"/>
        <v>222.59118525695013</v>
      </c>
      <c r="L24" s="2">
        <f t="shared" si="1"/>
        <v>-5663.1914249084994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 x14ac:dyDescent="0.2">
      <c r="A25" s="1">
        <f t="shared" si="0"/>
        <v>13</v>
      </c>
      <c r="B25" s="1"/>
      <c r="C25" s="1"/>
      <c r="D25" s="1"/>
      <c r="E25" s="75" t="s">
        <v>397</v>
      </c>
      <c r="F25" s="126">
        <f>+Summary!F30</f>
        <v>0.21</v>
      </c>
      <c r="G25" s="2">
        <f>+'Class. Summary'!I29</f>
        <v>1796013.9914792224</v>
      </c>
      <c r="H25" s="2">
        <f>(((H$15-H$20)/(1-$F$24-$F$25+$F$24*$F$25))-H$24)*$F$25</f>
        <v>1452238.4879868019</v>
      </c>
      <c r="I25" s="2">
        <f t="shared" ref="I25:V25" si="2">(((I$15-I$20)/(1-$F$24-$F$25+$F$24*$F$25))-I$24)*$F$25</f>
        <v>392602.7789883907</v>
      </c>
      <c r="J25" s="2">
        <f t="shared" si="2"/>
        <v>-30927.700707519078</v>
      </c>
      <c r="K25" s="2">
        <f t="shared" si="2"/>
        <v>732.32499949536589</v>
      </c>
      <c r="L25" s="2">
        <f t="shared" si="2"/>
        <v>-18631.899787948965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-2.5611370801925659E-9</v>
      </c>
      <c r="X25" s="2"/>
    </row>
    <row r="26" spans="1:24" s="29" customFormat="1" x14ac:dyDescent="0.2">
      <c r="A26" s="1">
        <f t="shared" si="0"/>
        <v>14</v>
      </c>
      <c r="B26" s="1"/>
      <c r="C26" s="1"/>
      <c r="D26" s="1"/>
      <c r="E26" s="1" t="s">
        <v>165</v>
      </c>
      <c r="F26" s="119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 x14ac:dyDescent="0.2">
      <c r="A27" s="1">
        <f t="shared" si="0"/>
        <v>15</v>
      </c>
      <c r="B27" s="1"/>
      <c r="C27" s="1"/>
      <c r="D27" s="1"/>
      <c r="E27" s="1" t="s">
        <v>144</v>
      </c>
      <c r="F27" s="119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x14ac:dyDescent="0.2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 x14ac:dyDescent="0.2">
      <c r="A29" s="1">
        <f t="shared" si="0"/>
        <v>17</v>
      </c>
      <c r="B29" s="1"/>
      <c r="C29" s="1" t="s">
        <v>145</v>
      </c>
      <c r="D29" s="1"/>
      <c r="G29" s="2">
        <f>SUM(G24:G27)</f>
        <v>2341914.900743424</v>
      </c>
      <c r="H29" s="2">
        <f t="shared" ref="H29:V29" si="3">SUM(H24:H27)</f>
        <v>1893648.3627548269</v>
      </c>
      <c r="I29" s="2">
        <f t="shared" si="3"/>
        <v>511934.93065659457</v>
      </c>
      <c r="J29" s="2">
        <f t="shared" si="3"/>
        <v>-40328.217639895694</v>
      </c>
      <c r="K29" s="2">
        <f t="shared" si="3"/>
        <v>954.91618475231598</v>
      </c>
      <c r="L29" s="2">
        <f t="shared" si="3"/>
        <v>-24295.091212857464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 x14ac:dyDescent="0.2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 x14ac:dyDescent="0.2">
      <c r="A31" s="1">
        <f t="shared" si="0"/>
        <v>19</v>
      </c>
      <c r="B31" s="2"/>
      <c r="C31" s="2" t="s">
        <v>169</v>
      </c>
      <c r="D31" s="2"/>
      <c r="G31" s="54">
        <f>'Class. Summary'!I12</f>
        <v>36436960.707432918</v>
      </c>
      <c r="H31" s="54">
        <f t="shared" ref="H31:V31" si="4">SUM(H15:H18)+H29</f>
        <v>28499936.568360731</v>
      </c>
      <c r="I31" s="54">
        <f t="shared" si="4"/>
        <v>7905666.7710297555</v>
      </c>
      <c r="J31" s="54">
        <f t="shared" si="4"/>
        <v>-139794.47923595345</v>
      </c>
      <c r="K31" s="54">
        <f t="shared" si="4"/>
        <v>170904.09523151297</v>
      </c>
      <c r="L31" s="54">
        <f t="shared" si="4"/>
        <v>247.75204685387143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 x14ac:dyDescent="0.2">
      <c r="A32" s="1">
        <f t="shared" si="0"/>
        <v>20</v>
      </c>
      <c r="B32" s="2"/>
      <c r="C32" s="112" t="s">
        <v>424</v>
      </c>
      <c r="D32" s="2"/>
      <c r="G32" s="54">
        <f>'Alloc. Factors'!E21/12</f>
        <v>177099.50556497174</v>
      </c>
      <c r="H32" s="54">
        <f>'Alloc. Factors'!F21/12</f>
        <v>157712.83333333334</v>
      </c>
      <c r="I32" s="54">
        <f>'Alloc. Factors'!G21/12</f>
        <v>19186</v>
      </c>
      <c r="J32" s="54">
        <f>'Alloc. Factors'!H21/12</f>
        <v>9.75</v>
      </c>
      <c r="K32" s="54">
        <f>'Alloc. Factors'!I21/12</f>
        <v>121.92022598870055</v>
      </c>
      <c r="L32" s="54">
        <f>'Alloc. Factors'!J21/12</f>
        <v>69.002005649717532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 x14ac:dyDescent="0.2">
      <c r="A33" s="1">
        <f t="shared" si="0"/>
        <v>21</v>
      </c>
      <c r="C33" s="2" t="s">
        <v>164</v>
      </c>
      <c r="D33" s="2"/>
      <c r="H33" s="58">
        <f>IF(H32=0,0,H31/H32/12)</f>
        <v>15.058981972699712</v>
      </c>
      <c r="I33" s="58">
        <f t="shared" ref="I33:U33" si="5">IF(I32=0,0,I31/I32/12)</f>
        <v>34.337827804257252</v>
      </c>
      <c r="J33" s="58">
        <f t="shared" si="5"/>
        <v>-1194.8246088543031</v>
      </c>
      <c r="K33" s="58">
        <f t="shared" si="5"/>
        <v>116.81415302887767</v>
      </c>
      <c r="L33" s="58">
        <f t="shared" si="5"/>
        <v>0.29920875067453639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 x14ac:dyDescent="0.2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x14ac:dyDescent="0.2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x14ac:dyDescent="0.2">
      <c r="A36" s="1">
        <f t="shared" ref="A36:A51" si="6">A35+1</f>
        <v>24</v>
      </c>
      <c r="B36" s="2"/>
      <c r="C36" s="2" t="s">
        <v>170</v>
      </c>
      <c r="D36" s="2"/>
      <c r="E36" s="57"/>
      <c r="F36" s="124"/>
      <c r="G36" s="2">
        <f>G13*Summary!$G$50-'Cust. Summ.'!G15</f>
        <v>4325980.1187566165</v>
      </c>
      <c r="H36" s="2">
        <f>H13*Summary!$G$50-'Cust. Summ.'!H15</f>
        <v>3377212.5537919365</v>
      </c>
      <c r="I36" s="2">
        <f>I13*Summary!$G$50-'Cust. Summ.'!I15</f>
        <v>667584.98583853291</v>
      </c>
      <c r="J36" s="2">
        <f>J13*Summary!$G$50-'Cust. Summ.'!J15</f>
        <v>121026.63965080887</v>
      </c>
      <c r="K36" s="2">
        <f>K13*Summary!$G$50-'Cust. Summ.'!K15</f>
        <v>56518.340708079508</v>
      </c>
      <c r="L36" s="2">
        <f>L13*Summary!$G$50-'Cust. Summ.'!L15</f>
        <v>103637.59876726003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 x14ac:dyDescent="0.2">
      <c r="A37" s="1">
        <f t="shared" si="6"/>
        <v>25</v>
      </c>
      <c r="B37" s="1"/>
      <c r="C37" s="1" t="s">
        <v>163</v>
      </c>
      <c r="D37" s="1"/>
      <c r="F37" s="119"/>
      <c r="G37" s="2">
        <f t="shared" ref="G37:V37" si="7">(G$36/(1-$F$24-$F$25+$F$24*$F$25)*$F$24)*(1-$F$25)+G$36/(1-$F$24-$F$25+$F$24*$F$25)*$F$25</f>
        <v>1499471.1588580031</v>
      </c>
      <c r="H37" s="2">
        <f t="shared" si="7"/>
        <v>1170609.3608214981</v>
      </c>
      <c r="I37" s="2">
        <f t="shared" si="7"/>
        <v>231398.2970035529</v>
      </c>
      <c r="J37" s="2">
        <f t="shared" si="7"/>
        <v>41950.251880040676</v>
      </c>
      <c r="K37" s="2">
        <f t="shared" si="7"/>
        <v>19590.386342929796</v>
      </c>
      <c r="L37" s="2">
        <f t="shared" si="7"/>
        <v>35922.862809982136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 x14ac:dyDescent="0.2">
      <c r="A38" s="1">
        <f t="shared" si="6"/>
        <v>26</v>
      </c>
      <c r="B38" s="1"/>
      <c r="C38" s="67" t="s">
        <v>436</v>
      </c>
      <c r="D38" s="1"/>
      <c r="F38" s="127">
        <f>Summary!F46</f>
        <v>7.0000000000000001E-3</v>
      </c>
      <c r="G38" s="2">
        <f>$F$38*G$36/(1-$F$25*(1-$F$38)-$F$24*(1-$F$38)+$F$24*$F$25*(1-$F$38)-$F$38)</f>
        <v>41065.618271200743</v>
      </c>
      <c r="H38" s="2">
        <f t="shared" ref="H38:U38" si="8">$F$38*H$36/(1-$F$25*(1-$F$38)-$F$24*(1-$F$38)+$F$24*$F$25*(1-$F$38)-$F$38)</f>
        <v>32059.167575321291</v>
      </c>
      <c r="I38" s="2">
        <f t="shared" si="8"/>
        <v>6337.2436856944623</v>
      </c>
      <c r="J38" s="2">
        <f t="shared" si="8"/>
        <v>1148.880403540732</v>
      </c>
      <c r="K38" s="2">
        <f t="shared" si="8"/>
        <v>536.51670630117337</v>
      </c>
      <c r="L38" s="2">
        <f t="shared" si="8"/>
        <v>983.80990034309684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x14ac:dyDescent="0.2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x14ac:dyDescent="0.2">
      <c r="A40" s="1">
        <f t="shared" si="6"/>
        <v>28</v>
      </c>
      <c r="B40" s="2"/>
      <c r="C40" s="2" t="s">
        <v>171</v>
      </c>
      <c r="D40" s="2"/>
      <c r="G40" s="54">
        <f t="shared" ref="G40:V40" si="9">G36+G37+G31+G38</f>
        <v>42303477.603318736</v>
      </c>
      <c r="H40" s="54">
        <f t="shared" si="9"/>
        <v>33079817.650549486</v>
      </c>
      <c r="I40" s="54">
        <f t="shared" si="9"/>
        <v>8810987.2975575365</v>
      </c>
      <c r="J40" s="54">
        <f t="shared" si="9"/>
        <v>24331.292698436817</v>
      </c>
      <c r="K40" s="54">
        <f t="shared" si="9"/>
        <v>247549.33898882344</v>
      </c>
      <c r="L40" s="54">
        <f t="shared" si="9"/>
        <v>140792.02352443917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 x14ac:dyDescent="0.2">
      <c r="A41" s="1">
        <f t="shared" si="6"/>
        <v>29</v>
      </c>
      <c r="B41" s="2"/>
      <c r="C41" s="2" t="s">
        <v>172</v>
      </c>
      <c r="D41" s="2"/>
      <c r="G41" s="54">
        <f>'Alloc. Factors'!E21/12</f>
        <v>177099.50556497174</v>
      </c>
      <c r="H41" s="54">
        <f>'Alloc. Factors'!F21/12</f>
        <v>157712.83333333334</v>
      </c>
      <c r="I41" s="54">
        <f>'Alloc. Factors'!G21/12</f>
        <v>19186</v>
      </c>
      <c r="J41" s="54">
        <f>'Alloc. Factors'!H21/12</f>
        <v>9.75</v>
      </c>
      <c r="K41" s="54">
        <f>'Alloc. Factors'!I21/12</f>
        <v>121.92022598870055</v>
      </c>
      <c r="L41" s="54">
        <f>'Alloc. Factors'!J21/12</f>
        <v>69.002005649717532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1">
        <f t="shared" si="6"/>
        <v>30</v>
      </c>
      <c r="B42" s="2"/>
      <c r="C42" s="2" t="s">
        <v>173</v>
      </c>
      <c r="D42" s="2"/>
      <c r="G42" s="58">
        <f t="shared" ref="G42:V42" si="10">IF(G41=0,0,G40/G41/12)</f>
        <v>19.905700973192459</v>
      </c>
      <c r="H42" s="58">
        <f>IF(H41=0,0,H40/H41/12)</f>
        <v>17.478929346559983</v>
      </c>
      <c r="I42" s="58">
        <f t="shared" si="10"/>
        <v>38.270037603623898</v>
      </c>
      <c r="J42" s="58">
        <f t="shared" si="10"/>
        <v>207.95976665330613</v>
      </c>
      <c r="K42" s="58">
        <f t="shared" si="10"/>
        <v>169.20171706632038</v>
      </c>
      <c r="L42" s="58">
        <f t="shared" si="10"/>
        <v>170.03373331778837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 x14ac:dyDescent="0.2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 x14ac:dyDescent="0.2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 x14ac:dyDescent="0.2">
      <c r="A45" s="1">
        <f t="shared" si="6"/>
        <v>33</v>
      </c>
      <c r="B45" s="2"/>
      <c r="C45" s="2" t="s">
        <v>174</v>
      </c>
      <c r="D45" s="2"/>
      <c r="E45" s="57"/>
      <c r="F45" s="124"/>
      <c r="G45" s="2">
        <f>G13*Summary!G61-'Cust. Summ.'!G15</f>
        <v>4325975.8218112793</v>
      </c>
      <c r="H45" s="2">
        <f>+'Alloc. Factors'!F233-'Cust. Summ.'!H15</f>
        <v>3502109.0518680904</v>
      </c>
      <c r="I45" s="2">
        <f>+'Alloc. Factors'!G233-'Cust. Summ.'!I15</f>
        <v>907320.82263206365</v>
      </c>
      <c r="J45" s="2">
        <f>+'Alloc. Factors'!H233-'Cust. Summ.'!J15</f>
        <v>-18301.536192524902</v>
      </c>
      <c r="K45" s="2">
        <f>+'Alloc. Factors'!I233-'Cust. Summ.'!K15</f>
        <v>11331.682774347551</v>
      </c>
      <c r="L45" s="2">
        <f>+'Alloc. Factors'!J233-'Cust. Summ.'!L15</f>
        <v>-76484.199270701312</v>
      </c>
      <c r="M45" s="2">
        <f>+'Alloc. Factors'!K233-'Cust. Summ.'!M15</f>
        <v>0</v>
      </c>
      <c r="N45" s="2">
        <f>+'Alloc. Factors'!L233-'Cust. Summ.'!N15</f>
        <v>0</v>
      </c>
      <c r="O45" s="2">
        <f>+'Alloc. Factors'!M233-'Cust. Summ.'!O15</f>
        <v>0</v>
      </c>
      <c r="P45" s="2">
        <f>+'Alloc. Factors'!N233-'Cust. Summ.'!P15</f>
        <v>0</v>
      </c>
      <c r="Q45" s="2">
        <f>+'Alloc. Factors'!O233-'Cust. Summ.'!Q15</f>
        <v>0</v>
      </c>
      <c r="R45" s="2">
        <f>+'Alloc. Factors'!P233-'Cust. Summ.'!R15</f>
        <v>0</v>
      </c>
      <c r="S45" s="2">
        <f>+'Alloc. Factors'!Q233-'Cust. Summ.'!S15</f>
        <v>0</v>
      </c>
      <c r="T45" s="2">
        <f>+'Alloc. Factors'!R233-'Cust. Summ.'!T15</f>
        <v>0</v>
      </c>
      <c r="U45" s="2">
        <f>+'Alloc. Factors'!S233-'Cust. Summ.'!U15</f>
        <v>0</v>
      </c>
      <c r="V45" s="2">
        <f>+'Alloc. Factors'!T233-'Cust. Summ.'!V15</f>
        <v>0</v>
      </c>
      <c r="W45" s="2">
        <f>SUM(H45:V45)-G45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 x14ac:dyDescent="0.2">
      <c r="A46" s="1">
        <f t="shared" si="6"/>
        <v>34</v>
      </c>
      <c r="B46" s="1"/>
      <c r="C46" s="1" t="s">
        <v>163</v>
      </c>
      <c r="D46" s="1"/>
      <c r="F46" s="119"/>
      <c r="G46" s="2">
        <f>(G$45/(1-$F$24-$F$25+$F$24*$F$25)*$F$24)*(1-$F$25)+G$45/(1-$F$24-$F$25+$F$24*$F$25)*$F$25</f>
        <v>1499469.6694508798</v>
      </c>
      <c r="H46" s="2">
        <f>(H$45/(1-$F$24-$F$25+$F$24*$F$25)*$F$24)*(1-$F$25)+H$45/(1-$F$24-$F$25+$F$24*$F$25)*$F$25</f>
        <v>1213900.9829663972</v>
      </c>
      <c r="I46" s="2">
        <f t="shared" ref="I46:V46" si="11">(I$45/(1-$F$24-$F$25+$F$24*$F$25)*$F$24)*(1-$F$25)+I$45/(1-$F$24-$F$25+$F$24*$F$25)*$F$25</f>
        <v>314495.52887892968</v>
      </c>
      <c r="J46" s="2">
        <f t="shared" si="11"/>
        <v>-6343.6781793104092</v>
      </c>
      <c r="K46" s="2">
        <f t="shared" si="11"/>
        <v>3927.7877001307029</v>
      </c>
      <c r="L46" s="2">
        <f t="shared" si="11"/>
        <v>-26510.951915268677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 x14ac:dyDescent="0.2">
      <c r="A47" s="1">
        <f t="shared" si="6"/>
        <v>35</v>
      </c>
      <c r="B47" s="1"/>
      <c r="C47" s="67" t="s">
        <v>436</v>
      </c>
      <c r="D47" s="1"/>
      <c r="F47" s="119"/>
      <c r="G47" s="2">
        <f>$F$38*G$45/(1-$F$25*(1-$F$38)-$F$24*(1-$F$38)+$F$24*$F$25*(1-$F$38)-$F$38)</f>
        <v>41065.577481203538</v>
      </c>
      <c r="H47" s="2">
        <f t="shared" ref="H47:V47" si="12">$F$38*H$45/(1-$F$25*(1-$F$38)-$F$24*(1-$F$38)+$F$24*$F$25*(1-$F$38)-$F$38)</f>
        <v>33244.783729951072</v>
      </c>
      <c r="I47" s="2">
        <f t="shared" si="12"/>
        <v>8613.0054990704466</v>
      </c>
      <c r="J47" s="2">
        <f t="shared" si="12"/>
        <v>-173.73262900588841</v>
      </c>
      <c r="K47" s="2">
        <f t="shared" si="12"/>
        <v>107.56927826923241</v>
      </c>
      <c r="L47" s="2">
        <f t="shared" si="12"/>
        <v>-726.04839708135944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x14ac:dyDescent="0.2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x14ac:dyDescent="0.2">
      <c r="A49" s="1">
        <f t="shared" si="6"/>
        <v>37</v>
      </c>
      <c r="B49" s="2"/>
      <c r="C49" s="2" t="s">
        <v>175</v>
      </c>
      <c r="D49" s="2"/>
      <c r="G49" s="54">
        <f>G45+G46+G31+G47</f>
        <v>42303471.776176281</v>
      </c>
      <c r="H49" s="54">
        <f>H45+H46+H31+H47</f>
        <v>33249191.386925172</v>
      </c>
      <c r="I49" s="54">
        <f t="shared" ref="I49:V49" si="13">I45+I46+I31+I47</f>
        <v>9136096.1280398201</v>
      </c>
      <c r="J49" s="54">
        <f t="shared" si="13"/>
        <v>-164613.42623679465</v>
      </c>
      <c r="K49" s="54">
        <f t="shared" si="13"/>
        <v>186271.13498426045</v>
      </c>
      <c r="L49" s="54">
        <f t="shared" si="13"/>
        <v>-103473.44753619749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 x14ac:dyDescent="0.2">
      <c r="A50" s="1">
        <f t="shared" si="6"/>
        <v>38</v>
      </c>
      <c r="B50" s="2"/>
      <c r="C50" s="2" t="s">
        <v>172</v>
      </c>
      <c r="D50" s="2"/>
      <c r="G50" s="54">
        <f>'Alloc. Factors'!E21/12</f>
        <v>177099.50556497174</v>
      </c>
      <c r="H50" s="54">
        <f>'Alloc. Factors'!F21/12</f>
        <v>157712.83333333334</v>
      </c>
      <c r="I50" s="54">
        <f>'Alloc. Factors'!G21/12</f>
        <v>19186</v>
      </c>
      <c r="J50" s="54">
        <f>'Alloc. Factors'!H21/12</f>
        <v>9.75</v>
      </c>
      <c r="K50" s="54">
        <f>'Alloc. Factors'!I21/12</f>
        <v>121.92022598870055</v>
      </c>
      <c r="L50" s="54">
        <f>'Alloc. Factors'!J21/12</f>
        <v>69.002005649717532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1">
        <f t="shared" si="6"/>
        <v>39</v>
      </c>
      <c r="B51" s="2"/>
      <c r="C51" s="2" t="s">
        <v>173</v>
      </c>
      <c r="D51" s="2"/>
      <c r="G51" s="58">
        <f t="shared" ref="G51:V51" si="14">IF(G50=0,0,G49/G50/12)</f>
        <v>19.905698231258182</v>
      </c>
      <c r="H51" s="58">
        <f t="shared" si="14"/>
        <v>17.568424143736543</v>
      </c>
      <c r="I51" s="58">
        <f t="shared" si="14"/>
        <v>39.682129886548438</v>
      </c>
      <c r="J51" s="58">
        <f t="shared" si="14"/>
        <v>-1406.952360998245</v>
      </c>
      <c r="K51" s="58">
        <f t="shared" si="14"/>
        <v>127.31763295337333</v>
      </c>
      <c r="L51" s="58">
        <f t="shared" si="14"/>
        <v>-124.96429942132302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 x14ac:dyDescent="0.2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 x14ac:dyDescent="0.2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 x14ac:dyDescent="0.2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 x14ac:dyDescent="0.2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 x14ac:dyDescent="0.2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 x14ac:dyDescent="0.2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 x14ac:dyDescent="0.2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 x14ac:dyDescent="0.2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 x14ac:dyDescent="0.2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 x14ac:dyDescent="0.2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 x14ac:dyDescent="0.2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 x14ac:dyDescent="0.2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 x14ac:dyDescent="0.2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 x14ac:dyDescent="0.2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 x14ac:dyDescent="0.2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 x14ac:dyDescent="0.2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 x14ac:dyDescent="0.2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 x14ac:dyDescent="0.2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 x14ac:dyDescent="0.2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 x14ac:dyDescent="0.2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 x14ac:dyDescent="0.2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 x14ac:dyDescent="0.2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 x14ac:dyDescent="0.2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 x14ac:dyDescent="0.2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 x14ac:dyDescent="0.2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 x14ac:dyDescent="0.2">
      <c r="W77" s="2"/>
      <c r="X77" s="2"/>
    </row>
    <row r="78" spans="1:24" x14ac:dyDescent="0.2">
      <c r="W78" s="2"/>
      <c r="X78" s="2"/>
    </row>
    <row r="79" spans="1:24" x14ac:dyDescent="0.2">
      <c r="H79" s="58"/>
      <c r="J79" s="58"/>
      <c r="W79" s="2"/>
      <c r="X79" s="2"/>
    </row>
    <row r="80" spans="1:24" x14ac:dyDescent="0.2">
      <c r="W80" s="2"/>
      <c r="X80" s="2"/>
    </row>
    <row r="81" spans="23:24" x14ac:dyDescent="0.2">
      <c r="W81" s="2"/>
      <c r="X81" s="2"/>
    </row>
    <row r="82" spans="23:24" x14ac:dyDescent="0.2">
      <c r="W82" s="2"/>
      <c r="X82" s="2"/>
    </row>
    <row r="83" spans="23:24" x14ac:dyDescent="0.2">
      <c r="W83" s="2"/>
      <c r="X83" s="2"/>
    </row>
    <row r="84" spans="23:24" x14ac:dyDescent="0.2">
      <c r="W84" s="2"/>
      <c r="X84" s="2"/>
    </row>
    <row r="86" spans="23:24" x14ac:dyDescent="0.2">
      <c r="W86" s="2"/>
      <c r="X86" s="2"/>
    </row>
    <row r="87" spans="23:24" x14ac:dyDescent="0.2">
      <c r="W87" s="2"/>
      <c r="X87" s="2"/>
    </row>
    <row r="88" spans="23:24" x14ac:dyDescent="0.2">
      <c r="W88" s="2"/>
      <c r="X88" s="2"/>
    </row>
    <row r="89" spans="23:24" x14ac:dyDescent="0.2">
      <c r="W89" s="2"/>
      <c r="X89" s="2"/>
    </row>
    <row r="90" spans="23:24" x14ac:dyDescent="0.2">
      <c r="W90" s="2"/>
      <c r="X90" s="2"/>
    </row>
    <row r="91" spans="23:24" x14ac:dyDescent="0.2">
      <c r="W91" s="2"/>
      <c r="X91" s="2"/>
    </row>
    <row r="92" spans="23:24" x14ac:dyDescent="0.2">
      <c r="W92" s="2"/>
      <c r="X92" s="2"/>
    </row>
    <row r="93" spans="23:24" x14ac:dyDescent="0.2">
      <c r="W93" s="2"/>
      <c r="X93" s="2"/>
    </row>
    <row r="94" spans="23:24" x14ac:dyDescent="0.2">
      <c r="W94" s="2"/>
      <c r="X94" s="2"/>
    </row>
    <row r="95" spans="23:24" x14ac:dyDescent="0.2">
      <c r="W95" s="2"/>
      <c r="X95" s="2"/>
    </row>
    <row r="96" spans="23:24" x14ac:dyDescent="0.2">
      <c r="W96" s="2"/>
      <c r="X96" s="2"/>
    </row>
    <row r="97" spans="23:24" x14ac:dyDescent="0.2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8" orientation="portrait" horizontalDpi="300" verticalDpi="300" r:id="rId1"/>
  <headerFooter>
    <oddHeader>&amp;RExhibit PHR-3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39.777343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1" t="str">
        <f>Summary!A2</f>
        <v>Class Cost of Service - Demand 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">
      <c r="A5" s="1" t="s">
        <v>11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 x14ac:dyDescent="0.2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 x14ac:dyDescent="0.2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545</v>
      </c>
      <c r="J9" s="3" t="s">
        <v>545</v>
      </c>
      <c r="K9" s="68" t="s">
        <v>546</v>
      </c>
      <c r="L9" s="68" t="s">
        <v>546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 x14ac:dyDescent="0.2">
      <c r="A10" s="1"/>
      <c r="B10" s="2"/>
      <c r="C10" s="2"/>
      <c r="D10" s="2"/>
      <c r="E10" s="2"/>
      <c r="F10" s="120"/>
      <c r="G10" s="3" t="s">
        <v>2</v>
      </c>
      <c r="H10" s="3" t="s">
        <v>467</v>
      </c>
      <c r="I10" s="68" t="s">
        <v>547</v>
      </c>
      <c r="J10" s="68" t="s">
        <v>548</v>
      </c>
      <c r="K10" s="68" t="s">
        <v>547</v>
      </c>
      <c r="L10" s="68" t="s">
        <v>548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 x14ac:dyDescent="0.2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 x14ac:dyDescent="0.2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 x14ac:dyDescent="0.2">
      <c r="A13" s="1">
        <v>1</v>
      </c>
      <c r="B13" s="2"/>
      <c r="C13" s="2" t="s">
        <v>12</v>
      </c>
      <c r="D13" s="2"/>
      <c r="G13" s="2">
        <f>'Class. Summary'!J37</f>
        <v>321757716.19505852</v>
      </c>
      <c r="H13" s="2">
        <f>+'Plant Alloc.'!J545+'Plant Alloc.'!J547-'Dep.Res. Alloc.'!J535+'Oth. RB Alloc.'!I85</f>
        <v>145477756.00450405</v>
      </c>
      <c r="I13" s="2">
        <f>+'Plant Alloc.'!K545+'Plant Alloc.'!K547-'Dep.Res. Alloc.'!K535+'Oth. RB Alloc.'!J85</f>
        <v>83187043.100330248</v>
      </c>
      <c r="J13" s="2">
        <f>+'Plant Alloc.'!L545+'Plant Alloc.'!L547-'Dep.Res. Alloc.'!L535+'Oth. RB Alloc.'!K85</f>
        <v>4375435.5915860599</v>
      </c>
      <c r="K13" s="2">
        <f>+'Plant Alloc.'!M545+'Plant Alloc.'!M547-'Dep.Res. Alloc.'!M535+'Oth. RB Alloc.'!L85</f>
        <v>46604408.341289401</v>
      </c>
      <c r="L13" s="2">
        <f>+'Plant Alloc.'!N545+'Plant Alloc.'!N547-'Dep.Res. Alloc.'!N535+'Oth. RB Alloc.'!M85</f>
        <v>42113073.157348782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 x14ac:dyDescent="0.2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 x14ac:dyDescent="0.2">
      <c r="A15" s="1">
        <f t="shared" si="0"/>
        <v>3</v>
      </c>
      <c r="B15" s="2"/>
      <c r="C15" s="2" t="s">
        <v>176</v>
      </c>
      <c r="D15" s="2"/>
      <c r="E15" s="57"/>
      <c r="F15" s="124"/>
      <c r="G15" s="2">
        <f>+'Class. Summary'!J35</f>
        <v>17966342.039365098</v>
      </c>
      <c r="H15" s="2">
        <f>+'Alloc. Factors'!F214</f>
        <v>8252739.7889342383</v>
      </c>
      <c r="I15" s="2">
        <f>+'Alloc. Factors'!G214</f>
        <v>4943350.0168923475</v>
      </c>
      <c r="J15" s="2">
        <f>+'Alloc. Factors'!H214</f>
        <v>34533.126275535091</v>
      </c>
      <c r="K15" s="2">
        <f>+'Alloc. Factors'!I214</f>
        <v>2543553.5454362058</v>
      </c>
      <c r="L15" s="2">
        <f>+'Alloc. Factors'!J214</f>
        <v>2192165.5618267655</v>
      </c>
      <c r="M15" s="2">
        <f>+'Alloc. Factors'!K214</f>
        <v>0</v>
      </c>
      <c r="N15" s="2">
        <f>+'Alloc. Factors'!L214</f>
        <v>0</v>
      </c>
      <c r="O15" s="2">
        <f>+'Alloc. Factors'!M214</f>
        <v>0</v>
      </c>
      <c r="P15" s="2">
        <f>+'Alloc. Factors'!N214</f>
        <v>0</v>
      </c>
      <c r="Q15" s="2">
        <f>+'Alloc. Factors'!O214</f>
        <v>0</v>
      </c>
      <c r="R15" s="2">
        <f>+'Alloc. Factors'!P214</f>
        <v>0</v>
      </c>
      <c r="S15" s="2">
        <f>+'Alloc. Factors'!Q214</f>
        <v>0</v>
      </c>
      <c r="T15" s="2">
        <f>+'Alloc. Factors'!R214</f>
        <v>0</v>
      </c>
      <c r="U15" s="2">
        <f>+'Alloc. Factors'!S214</f>
        <v>0</v>
      </c>
      <c r="V15" s="2">
        <f>+'Alloc. Factors'!T214</f>
        <v>0</v>
      </c>
      <c r="W15" s="2">
        <f>SUM(H15:V15)-G15</f>
        <v>0</v>
      </c>
      <c r="X15" s="2"/>
    </row>
    <row r="16" spans="1:25" x14ac:dyDescent="0.2">
      <c r="A16" s="1">
        <f t="shared" si="0"/>
        <v>4</v>
      </c>
      <c r="B16" s="2"/>
      <c r="C16" s="2" t="s">
        <v>162</v>
      </c>
      <c r="D16" s="2"/>
      <c r="G16" s="2">
        <f>+'Class. Summary'!J16</f>
        <v>16498567.372617545</v>
      </c>
      <c r="H16" s="2">
        <f>'O and M Alloc.'!J333</f>
        <v>7459571.0929352613</v>
      </c>
      <c r="I16" s="2">
        <f>'O and M Alloc.'!K333</f>
        <v>4265529.5150330141</v>
      </c>
      <c r="J16" s="2">
        <f>'O and M Alloc.'!L333</f>
        <v>224356.44977219033</v>
      </c>
      <c r="K16" s="2">
        <f>'O and M Alloc.'!M333</f>
        <v>2389704.8374548065</v>
      </c>
      <c r="L16" s="2">
        <f>'O and M Alloc.'!N333</f>
        <v>2159405.4774222723</v>
      </c>
      <c r="M16" s="2">
        <f>'O and M Alloc.'!O333</f>
        <v>0</v>
      </c>
      <c r="N16" s="2">
        <f>'O and M Alloc.'!P333</f>
        <v>0</v>
      </c>
      <c r="O16" s="2">
        <f>'O and M Alloc.'!Q333</f>
        <v>0</v>
      </c>
      <c r="P16" s="2">
        <f>'O and M Alloc.'!R333</f>
        <v>0</v>
      </c>
      <c r="Q16" s="2">
        <f>'O and M Alloc.'!S333</f>
        <v>0</v>
      </c>
      <c r="R16" s="2">
        <f>'O and M Alloc.'!T333</f>
        <v>0</v>
      </c>
      <c r="S16" s="2">
        <f>'O and M Alloc.'!U333</f>
        <v>0</v>
      </c>
      <c r="T16" s="2">
        <f>'O and M Alloc.'!V333</f>
        <v>0</v>
      </c>
      <c r="U16" s="2">
        <f>'O and M Alloc.'!W333</f>
        <v>0</v>
      </c>
      <c r="V16" s="2">
        <f>'O and M Alloc.'!X333</f>
        <v>0</v>
      </c>
      <c r="W16" s="2">
        <f>SUM(H16:V16)-G16</f>
        <v>0</v>
      </c>
      <c r="X16" s="2"/>
    </row>
    <row r="17" spans="1:44" x14ac:dyDescent="0.2">
      <c r="A17" s="1">
        <f t="shared" si="0"/>
        <v>5</v>
      </c>
      <c r="B17" s="2"/>
      <c r="C17" s="2" t="s">
        <v>13</v>
      </c>
      <c r="D17" s="2"/>
      <c r="G17" s="2">
        <f>+'Class. Summary'!J17</f>
        <v>11375629.115460688</v>
      </c>
      <c r="H17" s="2">
        <f>'Dep.Exp. Alloc.'!J533</f>
        <v>5143314.0949243736</v>
      </c>
      <c r="I17" s="2">
        <f>'Dep.Exp. Alloc.'!K533</f>
        <v>2941048.1921357349</v>
      </c>
      <c r="J17" s="2">
        <f>'Dep.Exp. Alloc.'!L533</f>
        <v>154691.96231581699</v>
      </c>
      <c r="K17" s="2">
        <f>'Dep.Exp. Alloc.'!M533</f>
        <v>1647682.2085428901</v>
      </c>
      <c r="L17" s="2">
        <f>'Dep.Exp. Alloc.'!N533</f>
        <v>1488892.6575418673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 x14ac:dyDescent="0.2">
      <c r="A18" s="1">
        <f t="shared" si="0"/>
        <v>6</v>
      </c>
      <c r="B18" s="2"/>
      <c r="C18" s="2" t="s">
        <v>14</v>
      </c>
      <c r="D18" s="2"/>
      <c r="G18" s="2">
        <f>+'Class. Summary'!J18</f>
        <v>3794716.3716222509</v>
      </c>
      <c r="H18" s="2">
        <f>'Taxes Alloc.'!I46</f>
        <v>1715722.0934601994</v>
      </c>
      <c r="I18" s="2">
        <f>'Taxes Alloc.'!J46</f>
        <v>981083.64918993984</v>
      </c>
      <c r="J18" s="2">
        <f>'Taxes Alloc.'!K46</f>
        <v>51602.607293199391</v>
      </c>
      <c r="K18" s="2">
        <f>'Taxes Alloc.'!L46</f>
        <v>549638.75742842408</v>
      </c>
      <c r="L18" s="2">
        <f>'Taxes Alloc.'!M46</f>
        <v>496669.26425048773</v>
      </c>
      <c r="M18" s="2">
        <f>'Taxes Alloc.'!N46</f>
        <v>0</v>
      </c>
      <c r="N18" s="2">
        <f>'Taxes Alloc.'!O46</f>
        <v>0</v>
      </c>
      <c r="O18" s="2">
        <f>'Taxes Alloc.'!P46</f>
        <v>0</v>
      </c>
      <c r="P18" s="2">
        <f>'Taxes Alloc.'!Q46</f>
        <v>0</v>
      </c>
      <c r="Q18" s="2">
        <f>'Taxes Alloc.'!R46</f>
        <v>0</v>
      </c>
      <c r="R18" s="2">
        <f>'Taxes Alloc.'!S46</f>
        <v>0</v>
      </c>
      <c r="S18" s="2">
        <f>'Taxes Alloc.'!T46</f>
        <v>0</v>
      </c>
      <c r="T18" s="2">
        <f>'Taxes Alloc.'!U46</f>
        <v>0</v>
      </c>
      <c r="U18" s="2">
        <f>'Taxes Alloc.'!V46</f>
        <v>0</v>
      </c>
      <c r="V18" s="2">
        <f>'Taxes Alloc.'!W46</f>
        <v>0</v>
      </c>
      <c r="W18" s="2">
        <f>SUM(H18:V18)-G18</f>
        <v>0</v>
      </c>
      <c r="X18" s="2"/>
    </row>
    <row r="19" spans="1:44" x14ac:dyDescent="0.2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 x14ac:dyDescent="0.2">
      <c r="A20" s="1">
        <f t="shared" si="0"/>
        <v>8</v>
      </c>
      <c r="B20" s="1"/>
      <c r="C20" s="2" t="s">
        <v>434</v>
      </c>
      <c r="D20" s="1"/>
      <c r="E20" s="1"/>
      <c r="G20" s="2">
        <f>'Class. Summary'!J24</f>
        <v>6075532.1596642751</v>
      </c>
      <c r="H20" s="2">
        <f>'Taxes Alloc.'!I57</f>
        <v>2746957.5417589652</v>
      </c>
      <c r="I20" s="2">
        <f>'Taxes Alloc.'!J57</f>
        <v>1570764.3676742271</v>
      </c>
      <c r="J20" s="2">
        <f>'Taxes Alloc.'!K57</f>
        <v>82618.37497971725</v>
      </c>
      <c r="K20" s="2">
        <f>'Taxes Alloc.'!L57</f>
        <v>879999.35171089519</v>
      </c>
      <c r="L20" s="2">
        <f>'Taxes Alloc.'!M57</f>
        <v>795192.5235404697</v>
      </c>
      <c r="M20" s="2">
        <f>'Taxes Alloc.'!N57</f>
        <v>0</v>
      </c>
      <c r="N20" s="2">
        <f>'Taxes Alloc.'!O57</f>
        <v>0</v>
      </c>
      <c r="O20" s="2">
        <f>'Taxes Alloc.'!P57</f>
        <v>0</v>
      </c>
      <c r="P20" s="2">
        <f>'Taxes Alloc.'!Q57</f>
        <v>0</v>
      </c>
      <c r="Q20" s="2">
        <f>'Taxes Alloc.'!R57</f>
        <v>0</v>
      </c>
      <c r="R20" s="2">
        <f>'Taxes Alloc.'!S57</f>
        <v>0</v>
      </c>
      <c r="S20" s="2">
        <f>'Taxes Alloc.'!T57</f>
        <v>0</v>
      </c>
      <c r="T20" s="2">
        <f>'Taxes Alloc.'!U57</f>
        <v>0</v>
      </c>
      <c r="U20" s="2">
        <f>'Taxes Alloc.'!V57</f>
        <v>0</v>
      </c>
      <c r="V20" s="2">
        <f>'Taxes Alloc.'!W57</f>
        <v>0</v>
      </c>
      <c r="W20" s="2">
        <f>SUM(H20:V20)-G20</f>
        <v>0</v>
      </c>
      <c r="X20" s="2"/>
    </row>
    <row r="21" spans="1:44" x14ac:dyDescent="0.2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 x14ac:dyDescent="0.2">
      <c r="A22" s="1">
        <f t="shared" si="0"/>
        <v>10</v>
      </c>
      <c r="B22" s="1"/>
      <c r="C22" s="1" t="s">
        <v>146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 x14ac:dyDescent="0.2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 x14ac:dyDescent="0.2">
      <c r="A24" s="1">
        <f t="shared" si="0"/>
        <v>12</v>
      </c>
      <c r="B24" s="1"/>
      <c r="C24" s="1"/>
      <c r="D24" s="1"/>
      <c r="E24" s="75" t="s">
        <v>396</v>
      </c>
      <c r="F24" s="126">
        <f>+Summary!F29</f>
        <v>0.06</v>
      </c>
      <c r="G24" s="2">
        <f>+'Class. Summary'!J28</f>
        <v>960744.1324832337</v>
      </c>
      <c r="H24" s="2">
        <f>(H$15-H20)/(1-$F$24-$F$25+$F$24*$F$25)*$F$24</f>
        <v>444851.78404324857</v>
      </c>
      <c r="I24" s="2">
        <f t="shared" ref="I24:V24" si="1">(I$15-I20)/(1-$F$24-$F$25+$F$24*$F$25)*$F$24</f>
        <v>272495.4739470607</v>
      </c>
      <c r="J24" s="2">
        <f t="shared" si="1"/>
        <v>-3885.1534099797063</v>
      </c>
      <c r="K24" s="2">
        <f t="shared" si="1"/>
        <v>134410.51928833645</v>
      </c>
      <c r="L24" s="2">
        <f t="shared" si="1"/>
        <v>112871.5086145674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 x14ac:dyDescent="0.2">
      <c r="A25" s="1">
        <f t="shared" si="0"/>
        <v>13</v>
      </c>
      <c r="B25" s="1"/>
      <c r="C25" s="1"/>
      <c r="D25" s="1"/>
      <c r="E25" s="75" t="s">
        <v>397</v>
      </c>
      <c r="F25" s="126">
        <f>+Summary!F30</f>
        <v>0.21</v>
      </c>
      <c r="G25" s="2">
        <f>+'Class. Summary'!J29</f>
        <v>3160848.1958698388</v>
      </c>
      <c r="H25" s="2">
        <f>(((H$15-H20)/(1-$F$24-$F$25+$F$24*$F$25))-H$24)*$F$25</f>
        <v>1463562.3695022878</v>
      </c>
      <c r="I25" s="2">
        <f t="shared" ref="I25:V25" si="2">(((I$15-I20)/(1-$F$24-$F$25+$F$24*$F$25))-I$24)*$F$25</f>
        <v>896510.10928582971</v>
      </c>
      <c r="J25" s="2">
        <f t="shared" si="2"/>
        <v>-12782.154718833233</v>
      </c>
      <c r="K25" s="2">
        <f t="shared" si="2"/>
        <v>442210.6084586269</v>
      </c>
      <c r="L25" s="2">
        <f t="shared" si="2"/>
        <v>371347.26334192674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 x14ac:dyDescent="0.2">
      <c r="A26" s="1">
        <f t="shared" si="0"/>
        <v>14</v>
      </c>
      <c r="B26" s="1"/>
      <c r="C26" s="1"/>
      <c r="D26" s="1"/>
      <c r="E26" s="1" t="s">
        <v>165</v>
      </c>
      <c r="F26" s="119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 x14ac:dyDescent="0.2">
      <c r="A27" s="1">
        <f t="shared" si="0"/>
        <v>15</v>
      </c>
      <c r="B27" s="1"/>
      <c r="C27" s="1"/>
      <c r="D27" s="1"/>
      <c r="E27" s="1" t="s">
        <v>144</v>
      </c>
      <c r="F27" s="119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 x14ac:dyDescent="0.2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 x14ac:dyDescent="0.2">
      <c r="A29" s="1">
        <f t="shared" si="0"/>
        <v>17</v>
      </c>
      <c r="B29" s="1"/>
      <c r="C29" s="1" t="s">
        <v>145</v>
      </c>
      <c r="D29" s="1"/>
      <c r="G29" s="2">
        <f>+'Class. Summary'!J33</f>
        <v>4121592.3283530725</v>
      </c>
      <c r="H29" s="2">
        <f t="shared" ref="H29:V29" si="3">SUM(H24:H27)</f>
        <v>1908414.1535455363</v>
      </c>
      <c r="I29" s="2">
        <f t="shared" si="3"/>
        <v>1169005.5832328903</v>
      </c>
      <c r="J29" s="2">
        <f t="shared" si="3"/>
        <v>-16667.30812881294</v>
      </c>
      <c r="K29" s="2">
        <f t="shared" si="3"/>
        <v>576621.12774696341</v>
      </c>
      <c r="L29" s="2">
        <f t="shared" si="3"/>
        <v>484218.77195649414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 x14ac:dyDescent="0.2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 x14ac:dyDescent="0.2">
      <c r="A31" s="1">
        <f t="shared" si="0"/>
        <v>19</v>
      </c>
      <c r="B31" s="2"/>
      <c r="C31" s="2" t="s">
        <v>179</v>
      </c>
      <c r="D31" s="2"/>
      <c r="G31" s="54">
        <f>'Class. Summary'!J12</f>
        <v>53756847.227418654</v>
      </c>
      <c r="H31" s="54">
        <f t="shared" ref="H31:V31" si="4">SUM(H15:H18)+H29</f>
        <v>24479761.223799605</v>
      </c>
      <c r="I31" s="54">
        <f t="shared" si="4"/>
        <v>14300016.956483927</v>
      </c>
      <c r="J31" s="54">
        <f t="shared" si="4"/>
        <v>448516.83752792887</v>
      </c>
      <c r="K31" s="54">
        <f t="shared" si="4"/>
        <v>7707200.4766092896</v>
      </c>
      <c r="L31" s="54">
        <f t="shared" si="4"/>
        <v>6821351.7329978878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 x14ac:dyDescent="0.2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x14ac:dyDescent="0.2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x14ac:dyDescent="0.2">
      <c r="A34" s="1">
        <f t="shared" si="5"/>
        <v>22</v>
      </c>
      <c r="B34" s="2"/>
      <c r="C34" s="2" t="s">
        <v>170</v>
      </c>
      <c r="D34" s="2"/>
      <c r="E34" s="57"/>
      <c r="F34" s="124"/>
      <c r="G34" s="2">
        <f>Summary!$G$50*'Demand Summ.'!G13-'Demand Summ.'!G15</f>
        <v>7613396.3981420547</v>
      </c>
      <c r="H34" s="2">
        <f>Summary!$G$50*'Demand Summ.'!H13-'Demand Summ.'!H15</f>
        <v>3312741.8134238347</v>
      </c>
      <c r="I34" s="2">
        <f>Summary!$G$50*'Demand Summ.'!I13-'Demand Summ.'!I15</f>
        <v>1670019.9095839076</v>
      </c>
      <c r="J34" s="2">
        <f>Summary!$G$50*'Demand Summ.'!J13-'Demand Summ.'!J15</f>
        <v>313314.00325555669</v>
      </c>
      <c r="K34" s="2">
        <f>Summary!$G$50*'Demand Summ.'!K13-'Demand Summ.'!K15</f>
        <v>1161496.9176963018</v>
      </c>
      <c r="L34" s="2">
        <f>Summary!$G$50*'Demand Summ.'!L13-'Demand Summ.'!L15</f>
        <v>1155823.7541824626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8.3819031715393066E-9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 x14ac:dyDescent="0.2">
      <c r="A35" s="1">
        <f t="shared" si="5"/>
        <v>23</v>
      </c>
      <c r="B35" s="1"/>
      <c r="C35" s="1" t="s">
        <v>163</v>
      </c>
      <c r="D35" s="1"/>
      <c r="F35" s="119"/>
      <c r="G35" s="2">
        <f>(G$34/(1-$F$24-$F$25+$F$24*$F$25)*$F$24)*(1-$F$25)+G$34/(1-$F$24-$F$25+$F$24*$F$25)*$F$25</f>
        <v>2638955.3364957781</v>
      </c>
      <c r="H35" s="2">
        <f t="shared" ref="H35:V35" si="6">(H$34/(1-$F$24-$F$25+$F$24*$F$25)*$F$24)*(1-$F$25)+H$34/(1-$F$24-$F$25+$F$24*$F$25)*$F$25</f>
        <v>1148262.5138369177</v>
      </c>
      <c r="I35" s="2">
        <f t="shared" si="6"/>
        <v>578862.27407338785</v>
      </c>
      <c r="J35" s="2">
        <f t="shared" si="6"/>
        <v>108600.89474546228</v>
      </c>
      <c r="K35" s="2">
        <f t="shared" si="6"/>
        <v>402598.04284275265</v>
      </c>
      <c r="L35" s="2">
        <f t="shared" si="6"/>
        <v>400631.61099726084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0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 x14ac:dyDescent="0.2">
      <c r="A36" s="1">
        <f t="shared" si="5"/>
        <v>24</v>
      </c>
      <c r="B36" s="1"/>
      <c r="C36" s="67" t="s">
        <v>436</v>
      </c>
      <c r="D36" s="1"/>
      <c r="F36" s="127">
        <f>Summary!F46</f>
        <v>7.0000000000000001E-3</v>
      </c>
      <c r="G36" s="2">
        <f>$F$36*G$34/(1-$F$25*(1-$F$36)-$F$24*(1-$F$36)+$F$24*$F$25*(1-$F$36)-$F$36)</f>
        <v>72272.368723529537</v>
      </c>
      <c r="H36" s="2">
        <f>$F$36*H$34/(1-$F$25*(1-$F$36)-$F$24*(1-$F$36)+$F$24*$F$25*(1-$F$36)-$F$36)</f>
        <v>31447.160413721318</v>
      </c>
      <c r="I36" s="2">
        <f>$F$36*I$34/(1-$F$25*(1-$F$36)-$F$24*(1-$F$36)+$F$24*$F$25*(1-$F$36)-$F$36)</f>
        <v>15853.1473168188</v>
      </c>
      <c r="J36" s="2">
        <f>$F$36*J$34/(1-$F$25*(1-$F$36)-$F$24*(1-$F$36)+$F$24*$F$25*(1-$F$36)-$F$36)</f>
        <v>2974.2238529779784</v>
      </c>
      <c r="K36" s="2">
        <f>$F$36*K$34/(1-$F$25*(1-$F$36)-$F$24*(1-$F$36)+$F$24*$F$25*(1-$F$36)-$F$36)</f>
        <v>11025.845643276316</v>
      </c>
      <c r="L36" s="2">
        <f t="shared" ref="L36:T36" si="7">$F$36*L$34/(1-$F$25*(1-$F$36)-$F$24*(1-$F$36)+$F$24*$F$25*(1-$F$36)-$F$36)</f>
        <v>10971.991496735211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x14ac:dyDescent="0.2">
      <c r="A37" s="1">
        <f t="shared" si="5"/>
        <v>25</v>
      </c>
      <c r="B37" s="1"/>
      <c r="C37" s="1"/>
      <c r="D37" s="1"/>
      <c r="E37" s="1"/>
      <c r="F37" s="11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x14ac:dyDescent="0.2">
      <c r="A38" s="1">
        <f t="shared" si="5"/>
        <v>26</v>
      </c>
      <c r="B38" s="2"/>
      <c r="C38" s="2" t="s">
        <v>177</v>
      </c>
      <c r="D38" s="2"/>
      <c r="G38" s="54">
        <f>G34+G35+G31+G36</f>
        <v>64081471.330780014</v>
      </c>
      <c r="H38" s="54">
        <f t="shared" ref="H38:U38" si="8">H34+H35+H31+H36</f>
        <v>28972212.711474076</v>
      </c>
      <c r="I38" s="54">
        <f t="shared" si="8"/>
        <v>16564752.287458042</v>
      </c>
      <c r="J38" s="54">
        <f t="shared" si="8"/>
        <v>873405.95938192576</v>
      </c>
      <c r="K38" s="54">
        <f t="shared" si="8"/>
        <v>9282321.2827916201</v>
      </c>
      <c r="L38" s="54">
        <f t="shared" si="8"/>
        <v>8388779.0896743461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 x14ac:dyDescent="0.2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 x14ac:dyDescent="0.2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 x14ac:dyDescent="0.2">
      <c r="A41" s="1">
        <f t="shared" si="5"/>
        <v>29</v>
      </c>
      <c r="B41" s="2"/>
      <c r="C41" s="2" t="s">
        <v>174</v>
      </c>
      <c r="D41" s="2"/>
      <c r="E41" s="57"/>
      <c r="F41" s="124"/>
      <c r="G41" s="2">
        <f>Summary!$G$61*'Demand Summ.'!G13-'Demand Summ.'!G15</f>
        <v>7613388.8358446658</v>
      </c>
      <c r="H41" s="53">
        <f>+'Alloc. Factors'!F234-'Demand Summ.'!H15</f>
        <v>3532552.7758658063</v>
      </c>
      <c r="I41" s="53">
        <f>+'Alloc. Factors'!G234-'Demand Summ.'!I15</f>
        <v>2091936.2796864063</v>
      </c>
      <c r="J41" s="53">
        <f>+'Alloc. Factors'!H234-'Demand Summ.'!J15</f>
        <v>68106.897799896018</v>
      </c>
      <c r="K41" s="53">
        <f>+'Alloc. Factors'!I234-'Demand Summ.'!K15</f>
        <v>1081970.7773089763</v>
      </c>
      <c r="L41" s="53">
        <f>+'Alloc. Factors'!J234-'Demand Summ.'!L15</f>
        <v>838822.10518357903</v>
      </c>
      <c r="M41" s="53">
        <f>+'Alloc. Factors'!K234-'Demand Summ.'!M15</f>
        <v>0</v>
      </c>
      <c r="N41" s="53">
        <f>+'Alloc. Factors'!L234-'Demand Summ.'!N15</f>
        <v>0</v>
      </c>
      <c r="O41" s="53">
        <f>+'Alloc. Factors'!M234-'Demand Summ.'!O15</f>
        <v>0</v>
      </c>
      <c r="P41" s="53">
        <f>+'Alloc. Factors'!N234-'Demand Summ.'!P15</f>
        <v>0</v>
      </c>
      <c r="Q41" s="53">
        <f>+'Alloc. Factors'!O234-'Demand Summ.'!Q15</f>
        <v>0</v>
      </c>
      <c r="R41" s="53">
        <f>+'Alloc. Factors'!P234-'Demand Summ.'!R15</f>
        <v>0</v>
      </c>
      <c r="S41" s="53">
        <f>+'Alloc. Factors'!Q234-'Demand Summ.'!S15</f>
        <v>0</v>
      </c>
      <c r="T41" s="53">
        <f>+'Alloc. Factors'!R234-'Demand Summ.'!T15</f>
        <v>0</v>
      </c>
      <c r="U41" s="53">
        <f>+'Alloc. Factors'!S234-'Demand Summ.'!U15</f>
        <v>0</v>
      </c>
      <c r="V41" s="53">
        <f>+'Alloc. Factors'!T234-'Demand Summ.'!V15</f>
        <v>0</v>
      </c>
      <c r="W41" s="2">
        <f>SUM(H41:V41)-G41</f>
        <v>0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 x14ac:dyDescent="0.2">
      <c r="A42" s="1">
        <f t="shared" si="5"/>
        <v>30</v>
      </c>
      <c r="B42" s="1"/>
      <c r="C42" s="1" t="s">
        <v>163</v>
      </c>
      <c r="D42" s="1"/>
      <c r="F42" s="119"/>
      <c r="G42" s="2">
        <f>(G$41/(1-$F$24-$F$25+$F$24*$F$25)*$F$24)*(1-$F$25)+G$41/(1-$F$24-$F$25+$F$24*$F$25)*$F$25</f>
        <v>2638952.7152523794</v>
      </c>
      <c r="H42" s="2">
        <f t="shared" ref="H42:V42" si="9">(H$41/(1-$F$24-$F$25+$F$24*$F$25)*$F$24)*(1-$F$25)+H$41/(1-$F$24-$F$25+$F$24*$F$25)*$F$25</f>
        <v>1224453.3860865319</v>
      </c>
      <c r="I42" s="2">
        <f t="shared" si="9"/>
        <v>725106.91946038383</v>
      </c>
      <c r="J42" s="2">
        <f t="shared" si="9"/>
        <v>23607.211814830644</v>
      </c>
      <c r="K42" s="2">
        <f t="shared" si="9"/>
        <v>375032.69334679574</v>
      </c>
      <c r="L42" s="2">
        <f t="shared" si="9"/>
        <v>290752.50454383687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 x14ac:dyDescent="0.2">
      <c r="A43" s="1">
        <f t="shared" si="5"/>
        <v>31</v>
      </c>
      <c r="B43" s="1"/>
      <c r="C43" s="67" t="s">
        <v>436</v>
      </c>
      <c r="D43" s="1"/>
      <c r="F43" s="127">
        <f>Summary!F53</f>
        <v>0</v>
      </c>
      <c r="G43" s="2">
        <f>$F$36*G$41/(1-$F$25*(1-$F$36)-$F$24*(1-$F$36)+$F$24*$F$25*(1-$F$36)-$F$36)</f>
        <v>72272.296936232946</v>
      </c>
      <c r="H43" s="2">
        <f>$F$36*H$41/(1-$F$25*(1-$F$36)-$F$24*(1-$F$36)+$F$24*$F$25*(1-$F$36)-$F$36)</f>
        <v>33533.779590801983</v>
      </c>
      <c r="I43" s="2">
        <f t="shared" ref="I43:V43" si="10">$F$36*I$41/(1-$F$25*(1-$F$36)-$F$24*(1-$F$36)+$F$24*$F$25*(1-$F$36)-$F$36)</f>
        <v>19858.310568003555</v>
      </c>
      <c r="J43" s="2">
        <f t="shared" si="10"/>
        <v>646.52443837168846</v>
      </c>
      <c r="K43" s="2">
        <f t="shared" si="10"/>
        <v>10270.920739768786</v>
      </c>
      <c r="L43" s="2">
        <f t="shared" si="10"/>
        <v>7962.7615992869205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0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x14ac:dyDescent="0.2">
      <c r="A44" s="1">
        <f t="shared" si="5"/>
        <v>32</v>
      </c>
      <c r="B44" s="1"/>
      <c r="C44" s="1"/>
      <c r="D44" s="1"/>
      <c r="E44" s="1"/>
      <c r="F44" s="119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x14ac:dyDescent="0.2">
      <c r="A45" s="1">
        <f t="shared" si="5"/>
        <v>33</v>
      </c>
      <c r="B45" s="2"/>
      <c r="C45" s="2" t="s">
        <v>178</v>
      </c>
      <c r="D45" s="2"/>
      <c r="G45" s="54">
        <f>G31+G41+G42+G43</f>
        <v>64081461.075451933</v>
      </c>
      <c r="H45" s="54">
        <f t="shared" ref="H45:V45" si="11">H31+H41+H42+H43</f>
        <v>29270301.165342741</v>
      </c>
      <c r="I45" s="54">
        <f t="shared" si="11"/>
        <v>17136918.46619872</v>
      </c>
      <c r="J45" s="54">
        <f t="shared" si="11"/>
        <v>540877.47158102714</v>
      </c>
      <c r="K45" s="54">
        <f t="shared" si="11"/>
        <v>9174474.8680048306</v>
      </c>
      <c r="L45" s="54">
        <f t="shared" si="11"/>
        <v>7958889.1043245904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 x14ac:dyDescent="0.2">
      <c r="W47" s="2"/>
      <c r="X47" s="2"/>
    </row>
    <row r="48" spans="1:44" x14ac:dyDescent="0.2">
      <c r="W48" s="2"/>
      <c r="X48" s="2"/>
    </row>
    <row r="49" spans="23:24" x14ac:dyDescent="0.2">
      <c r="W49" s="2"/>
      <c r="X49" s="2"/>
    </row>
    <row r="50" spans="23:24" x14ac:dyDescent="0.2">
      <c r="W50" s="2"/>
      <c r="X50" s="2"/>
    </row>
    <row r="51" spans="23:24" x14ac:dyDescent="0.2">
      <c r="W51" s="2"/>
      <c r="X51" s="2"/>
    </row>
    <row r="52" spans="23:24" x14ac:dyDescent="0.2">
      <c r="W52" s="2"/>
      <c r="X52" s="2"/>
    </row>
    <row r="53" spans="23:24" x14ac:dyDescent="0.2">
      <c r="W53" s="2"/>
      <c r="X53" s="2"/>
    </row>
    <row r="54" spans="23:24" x14ac:dyDescent="0.2">
      <c r="W54" s="2"/>
      <c r="X54" s="2"/>
    </row>
    <row r="55" spans="23:24" x14ac:dyDescent="0.2">
      <c r="W55" s="2"/>
      <c r="X55" s="2"/>
    </row>
    <row r="56" spans="23:24" x14ac:dyDescent="0.2">
      <c r="W56" s="2"/>
      <c r="X56" s="2"/>
    </row>
    <row r="57" spans="23:24" x14ac:dyDescent="0.2">
      <c r="W57" s="2"/>
      <c r="X57" s="2"/>
    </row>
    <row r="58" spans="23:24" x14ac:dyDescent="0.2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39.88671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1" t="str">
        <f>Summary!A2</f>
        <v>Class Cost of Service - Demand 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">
      <c r="A5" s="1" t="s">
        <v>120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 x14ac:dyDescent="0.2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 x14ac:dyDescent="0.2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545</v>
      </c>
      <c r="J9" s="3" t="s">
        <v>545</v>
      </c>
      <c r="K9" s="68" t="s">
        <v>546</v>
      </c>
      <c r="L9" s="68" t="s">
        <v>546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 x14ac:dyDescent="0.2">
      <c r="A10" s="1"/>
      <c r="B10" s="2"/>
      <c r="C10" s="2"/>
      <c r="D10" s="2"/>
      <c r="E10" s="2"/>
      <c r="F10" s="120"/>
      <c r="G10" s="3" t="s">
        <v>2</v>
      </c>
      <c r="H10" s="3" t="s">
        <v>467</v>
      </c>
      <c r="I10" s="68" t="s">
        <v>547</v>
      </c>
      <c r="J10" s="68" t="s">
        <v>548</v>
      </c>
      <c r="K10" s="68" t="s">
        <v>547</v>
      </c>
      <c r="L10" s="68" t="s">
        <v>548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 x14ac:dyDescent="0.2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 x14ac:dyDescent="0.2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 x14ac:dyDescent="0.2">
      <c r="A13" s="1">
        <v>1</v>
      </c>
      <c r="B13" s="2"/>
      <c r="C13" s="2" t="s">
        <v>12</v>
      </c>
      <c r="D13" s="2"/>
      <c r="G13" s="2">
        <f>'Class. Summary'!K37</f>
        <v>-8471064.0789455697</v>
      </c>
      <c r="H13" s="2">
        <f>+'Plant Alloc.'!J816+'Plant Alloc.'!J818-'Dep.Res. Alloc.'!J800+'Oth. RB Alloc.'!I126</f>
        <v>-8552197.6338836793</v>
      </c>
      <c r="I13" s="2">
        <f>+'Plant Alloc.'!K816+'Plant Alloc.'!K818-'Dep.Res. Alloc.'!K800+'Oth. RB Alloc.'!J126</f>
        <v>-5932955.7294573151</v>
      </c>
      <c r="J13" s="2">
        <f>+'Plant Alloc.'!L816+'Plant Alloc.'!L818-'Dep.Res. Alloc.'!L800+'Oth. RB Alloc.'!K126</f>
        <v>-163403.59061994599</v>
      </c>
      <c r="K13" s="2">
        <f>+'Plant Alloc.'!M816+'Plant Alloc.'!M818-'Dep.Res. Alloc.'!M800+'Oth. RB Alloc.'!L126</f>
        <v>2948068.460097075</v>
      </c>
      <c r="L13" s="2">
        <f>+'Plant Alloc.'!N816+'Plant Alloc.'!N818-'Dep.Res. Alloc.'!N800+'Oth. RB Alloc.'!M126</f>
        <v>3229424.4149182928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 x14ac:dyDescent="0.2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 x14ac:dyDescent="0.2">
      <c r="A15" s="1">
        <f t="shared" si="0"/>
        <v>3</v>
      </c>
      <c r="B15" s="2"/>
      <c r="C15" s="2" t="s">
        <v>176</v>
      </c>
      <c r="D15" s="2"/>
      <c r="E15" s="57"/>
      <c r="F15" s="124"/>
      <c r="G15" s="2">
        <f>+'Class. Summary'!K35</f>
        <v>-473008.18914145668</v>
      </c>
      <c r="H15" s="2">
        <f>+'Alloc. Factors'!F205</f>
        <v>-477538.53332752746</v>
      </c>
      <c r="I15" s="2">
        <f>+'Alloc. Factors'!G205</f>
        <v>-331285.02153844549</v>
      </c>
      <c r="J15" s="2">
        <f>+'Alloc. Factors'!H205</f>
        <v>-9124.1473064117527</v>
      </c>
      <c r="K15" s="2">
        <f>+'Alloc. Factors'!I205</f>
        <v>164614.56444904319</v>
      </c>
      <c r="L15" s="2">
        <f>+'Alloc. Factors'!J205</f>
        <v>180324.94858188464</v>
      </c>
      <c r="M15" s="2">
        <f>+'Alloc. Factors'!K205</f>
        <v>0</v>
      </c>
      <c r="N15" s="2">
        <f>+'Alloc. Factors'!L205</f>
        <v>0</v>
      </c>
      <c r="O15" s="2">
        <f>+'Alloc. Factors'!M205</f>
        <v>0</v>
      </c>
      <c r="P15" s="2">
        <f>+'Alloc. Factors'!N205</f>
        <v>0</v>
      </c>
      <c r="Q15" s="2">
        <f>+'Alloc. Factors'!O205</f>
        <v>0</v>
      </c>
      <c r="R15" s="2">
        <f>+'Alloc. Factors'!P205</f>
        <v>0</v>
      </c>
      <c r="S15" s="2">
        <f>+'Alloc. Factors'!Q205</f>
        <v>0</v>
      </c>
      <c r="T15" s="2">
        <f>+'Alloc. Factors'!R205</f>
        <v>0</v>
      </c>
      <c r="U15" s="2">
        <f>+'Alloc. Factors'!S205</f>
        <v>0</v>
      </c>
      <c r="V15" s="2">
        <f>+'Alloc. Factors'!T205</f>
        <v>0</v>
      </c>
      <c r="W15" s="2">
        <f>SUM(H15:V15)-G15</f>
        <v>0</v>
      </c>
      <c r="X15" s="2"/>
    </row>
    <row r="16" spans="1:25" x14ac:dyDescent="0.2">
      <c r="A16" s="1">
        <f t="shared" si="0"/>
        <v>4</v>
      </c>
      <c r="B16" s="2"/>
      <c r="C16" s="2" t="s">
        <v>162</v>
      </c>
      <c r="D16" s="2"/>
      <c r="G16" s="2">
        <f>+'Class. Summary'!K16</f>
        <v>78691839.679372609</v>
      </c>
      <c r="H16" s="2">
        <f>'O and M Alloc.'!J497</f>
        <v>46118716.498161137</v>
      </c>
      <c r="I16" s="2">
        <f>'O and M Alloc.'!K497</f>
        <v>31333529.360688914</v>
      </c>
      <c r="J16" s="2">
        <f>'O and M Alloc.'!L497</f>
        <v>1116777.176145473</v>
      </c>
      <c r="K16" s="2">
        <f>'O and M Alloc.'!M497</f>
        <v>59694.410719575666</v>
      </c>
      <c r="L16" s="2">
        <f>'O and M Alloc.'!N497</f>
        <v>63122.233657513803</v>
      </c>
      <c r="M16" s="2">
        <f>'O and M Alloc.'!O497</f>
        <v>0</v>
      </c>
      <c r="N16" s="2">
        <f>'O and M Alloc.'!P497</f>
        <v>0</v>
      </c>
      <c r="O16" s="2">
        <f>'O and M Alloc.'!Q497</f>
        <v>0</v>
      </c>
      <c r="P16" s="2">
        <f>'O and M Alloc.'!R497</f>
        <v>0</v>
      </c>
      <c r="Q16" s="2">
        <f>'O and M Alloc.'!S497</f>
        <v>0</v>
      </c>
      <c r="R16" s="2">
        <f>'O and M Alloc.'!T497</f>
        <v>0</v>
      </c>
      <c r="S16" s="2">
        <f>'O and M Alloc.'!U497</f>
        <v>0</v>
      </c>
      <c r="T16" s="2">
        <f>'O and M Alloc.'!V497</f>
        <v>0</v>
      </c>
      <c r="U16" s="2">
        <f>'O and M Alloc.'!W497</f>
        <v>0</v>
      </c>
      <c r="V16" s="2">
        <f>'O and M Alloc.'!X497</f>
        <v>0</v>
      </c>
      <c r="W16" s="2">
        <f>SUM(H16:V16)-G16</f>
        <v>0</v>
      </c>
      <c r="X16" s="2"/>
    </row>
    <row r="17" spans="1:24" x14ac:dyDescent="0.2">
      <c r="A17" s="1">
        <f t="shared" si="0"/>
        <v>5</v>
      </c>
      <c r="B17" s="2"/>
      <c r="C17" s="2" t="s">
        <v>13</v>
      </c>
      <c r="D17" s="2"/>
      <c r="G17" s="2">
        <f>+'Class. Summary'!K17</f>
        <v>140766.86803465706</v>
      </c>
      <c r="H17" s="2">
        <f>'Dep.Exp. Alloc.'!J797</f>
        <v>53298.434386113804</v>
      </c>
      <c r="I17" s="2">
        <f>'Dep.Exp. Alloc.'!K797</f>
        <v>32979.879202648866</v>
      </c>
      <c r="J17" s="2">
        <f>'Dep.Exp. Alloc.'!L797</f>
        <v>1803.506619985473</v>
      </c>
      <c r="K17" s="2">
        <f>'Dep.Exp. Alloc.'!M797</f>
        <v>25877.214549421697</v>
      </c>
      <c r="L17" s="2">
        <f>'Dep.Exp. Alloc.'!N797</f>
        <v>26807.833276487181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 x14ac:dyDescent="0.2">
      <c r="A18" s="1">
        <f t="shared" si="0"/>
        <v>6</v>
      </c>
      <c r="B18" s="2"/>
      <c r="C18" s="2" t="s">
        <v>14</v>
      </c>
      <c r="D18" s="2"/>
      <c r="G18" s="2">
        <f>+'Class. Summary'!K18</f>
        <v>1272970.6096604061</v>
      </c>
      <c r="H18" s="2">
        <f>'Taxes Alloc.'!I82</f>
        <v>636171.66510673158</v>
      </c>
      <c r="I18" s="2">
        <f>'Taxes Alloc.'!J82</f>
        <v>430525.0527530032</v>
      </c>
      <c r="J18" s="2">
        <f>'Taxes Alloc.'!K82</f>
        <v>16598.487124257859</v>
      </c>
      <c r="K18" s="2">
        <f>'Taxes Alloc.'!L82</f>
        <v>89866.444209555135</v>
      </c>
      <c r="L18" s="2">
        <f>'Taxes Alloc.'!M82</f>
        <v>99808.960466858334</v>
      </c>
      <c r="M18" s="2">
        <f>'Taxes Alloc.'!N82</f>
        <v>0</v>
      </c>
      <c r="N18" s="2">
        <f>'Taxes Alloc.'!O82</f>
        <v>0</v>
      </c>
      <c r="O18" s="2">
        <f>'Taxes Alloc.'!P82</f>
        <v>0</v>
      </c>
      <c r="P18" s="2">
        <f>'Taxes Alloc.'!Q82</f>
        <v>0</v>
      </c>
      <c r="Q18" s="2">
        <f>'Taxes Alloc.'!R82</f>
        <v>0</v>
      </c>
      <c r="R18" s="2">
        <f>'Taxes Alloc.'!S82</f>
        <v>0</v>
      </c>
      <c r="S18" s="2">
        <f>'Taxes Alloc.'!T82</f>
        <v>0</v>
      </c>
      <c r="T18" s="2">
        <f>'Taxes Alloc.'!U82</f>
        <v>0</v>
      </c>
      <c r="U18" s="2">
        <f>'Taxes Alloc.'!V82</f>
        <v>0</v>
      </c>
      <c r="V18" s="2">
        <f>'Taxes Alloc.'!W82</f>
        <v>0</v>
      </c>
      <c r="W18" s="2">
        <f>SUM(H18:V18)-G18</f>
        <v>0</v>
      </c>
      <c r="X18" s="2"/>
    </row>
    <row r="19" spans="1:24" x14ac:dyDescent="0.2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x14ac:dyDescent="0.2">
      <c r="A20" s="1">
        <f t="shared" si="0"/>
        <v>8</v>
      </c>
      <c r="B20" s="1"/>
      <c r="C20" s="2" t="s">
        <v>434</v>
      </c>
      <c r="D20" s="1"/>
      <c r="E20" s="1"/>
      <c r="G20" s="2">
        <f>'Class. Summary'!K24</f>
        <v>-159953.34267915547</v>
      </c>
      <c r="H20" s="2">
        <f>'Taxes Alloc.'!I85</f>
        <v>-161485.33242623435</v>
      </c>
      <c r="I20" s="2">
        <f>'Taxes Alloc.'!J85</f>
        <v>-112027.96862944638</v>
      </c>
      <c r="J20" s="2">
        <f>'Taxes Alloc.'!K85</f>
        <v>-3085.4388872348163</v>
      </c>
      <c r="K20" s="2">
        <f>'Taxes Alloc.'!L85</f>
        <v>55666.372045460164</v>
      </c>
      <c r="L20" s="2">
        <f>'Taxes Alloc.'!M85</f>
        <v>60979.025218299932</v>
      </c>
      <c r="M20" s="2">
        <f>'Taxes Alloc.'!N85</f>
        <v>0</v>
      </c>
      <c r="N20" s="2">
        <f>'Taxes Alloc.'!O85</f>
        <v>0</v>
      </c>
      <c r="O20" s="2">
        <f>'Taxes Alloc.'!P85</f>
        <v>0</v>
      </c>
      <c r="P20" s="2">
        <f>'Taxes Alloc.'!Q85</f>
        <v>0</v>
      </c>
      <c r="Q20" s="2">
        <f>'Taxes Alloc.'!R85</f>
        <v>0</v>
      </c>
      <c r="R20" s="2">
        <f>'Taxes Alloc.'!S85</f>
        <v>0</v>
      </c>
      <c r="S20" s="2">
        <f>'Taxes Alloc.'!T85</f>
        <v>0</v>
      </c>
      <c r="T20" s="2">
        <f>'Taxes Alloc.'!U85</f>
        <v>0</v>
      </c>
      <c r="U20" s="2">
        <f>'Taxes Alloc.'!V85</f>
        <v>0</v>
      </c>
      <c r="V20" s="2">
        <f>'Taxes Alloc.'!W85</f>
        <v>0</v>
      </c>
      <c r="W20" s="2">
        <f>SUM(H20:V20)-G20</f>
        <v>0</v>
      </c>
      <c r="X20" s="2"/>
    </row>
    <row r="21" spans="1:24" x14ac:dyDescent="0.2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x14ac:dyDescent="0.2">
      <c r="A22" s="1">
        <f t="shared" si="0"/>
        <v>10</v>
      </c>
      <c r="B22" s="1"/>
      <c r="C22" s="1" t="s">
        <v>146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 x14ac:dyDescent="0.2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 x14ac:dyDescent="0.2">
      <c r="A24" s="1">
        <f t="shared" si="0"/>
        <v>12</v>
      </c>
      <c r="B24" s="1"/>
      <c r="C24" s="1"/>
      <c r="D24" s="1"/>
      <c r="E24" s="75" t="s">
        <v>396</v>
      </c>
      <c r="F24" s="126">
        <f>+Summary!F29</f>
        <v>0.06</v>
      </c>
      <c r="G24" s="2">
        <f>+'Class. Summary'!K28</f>
        <v>-25293.954737056389</v>
      </c>
      <c r="H24" s="2">
        <f>(H$15-H20)/(1-$F$24-$F$25+$F$24*$F$25)*$F$24</f>
        <v>-25536.213377427401</v>
      </c>
      <c r="I24" s="2">
        <f t="shared" ref="I24:V24" si="1">(I$15-I20)/(1-$F$24-$F$25+$F$24*$F$25)*$F$24</f>
        <v>-17715.355742714717</v>
      </c>
      <c r="J24" s="2">
        <f t="shared" si="1"/>
        <v>-487.91072603099406</v>
      </c>
      <c r="K24" s="2">
        <f t="shared" si="1"/>
        <v>8802.7087856382732</v>
      </c>
      <c r="L24" s="2">
        <f t="shared" si="1"/>
        <v>9642.8163234784297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 x14ac:dyDescent="0.2">
      <c r="A25" s="1">
        <f t="shared" si="0"/>
        <v>13</v>
      </c>
      <c r="B25" s="1"/>
      <c r="C25" s="1"/>
      <c r="D25" s="1"/>
      <c r="E25" s="75" t="s">
        <v>397</v>
      </c>
      <c r="F25" s="126">
        <f>+Summary!F30</f>
        <v>0.21</v>
      </c>
      <c r="G25" s="2">
        <f>+'Class. Summary'!K29</f>
        <v>-83217.111084915508</v>
      </c>
      <c r="H25" s="2">
        <f>(((H$15-H20)/(1-$F$24-$F$25+$F$24*$F$25))-H$24)*$F$25</f>
        <v>-84014.142011736141</v>
      </c>
      <c r="I25" s="2">
        <f t="shared" ref="I25:V25" si="2">(((I$15-I20)/(1-$F$24-$F$25+$F$24*$F$25))-I$24)*$F$25</f>
        <v>-58283.52039353142</v>
      </c>
      <c r="J25" s="2">
        <f t="shared" si="2"/>
        <v>-1605.2262886419705</v>
      </c>
      <c r="K25" s="2">
        <f t="shared" si="2"/>
        <v>28960.911904749919</v>
      </c>
      <c r="L25" s="2">
        <f t="shared" si="2"/>
        <v>31724.865704244032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 x14ac:dyDescent="0.2">
      <c r="A26" s="1">
        <f t="shared" si="0"/>
        <v>14</v>
      </c>
      <c r="B26" s="1"/>
      <c r="C26" s="1"/>
      <c r="D26" s="1"/>
      <c r="E26" s="1" t="s">
        <v>165</v>
      </c>
      <c r="F26" s="119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 x14ac:dyDescent="0.2">
      <c r="A27" s="1">
        <f t="shared" si="0"/>
        <v>15</v>
      </c>
      <c r="B27" s="1"/>
      <c r="C27" s="1"/>
      <c r="D27" s="1"/>
      <c r="E27" s="1" t="s">
        <v>144</v>
      </c>
      <c r="F27" s="119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 x14ac:dyDescent="0.2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x14ac:dyDescent="0.2">
      <c r="A29" s="1">
        <f t="shared" si="0"/>
        <v>17</v>
      </c>
      <c r="B29" s="1"/>
      <c r="C29" s="1" t="s">
        <v>145</v>
      </c>
      <c r="D29" s="1"/>
      <c r="G29" s="2">
        <f>+'Class. Summary'!K33</f>
        <v>-108511.06582197189</v>
      </c>
      <c r="H29" s="2">
        <f t="shared" ref="H29:V29" si="3">SUM(H24:H27)</f>
        <v>-109550.35538916354</v>
      </c>
      <c r="I29" s="2">
        <f t="shared" si="3"/>
        <v>-75998.876136246137</v>
      </c>
      <c r="J29" s="2">
        <f t="shared" si="3"/>
        <v>-2093.1370146729646</v>
      </c>
      <c r="K29" s="2">
        <f t="shared" si="3"/>
        <v>37763.62069038819</v>
      </c>
      <c r="L29" s="2">
        <f t="shared" si="3"/>
        <v>41367.682027722461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 x14ac:dyDescent="0.2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 x14ac:dyDescent="0.2">
      <c r="A31" s="1">
        <f t="shared" si="0"/>
        <v>19</v>
      </c>
      <c r="B31" s="2"/>
      <c r="C31" s="2" t="s">
        <v>167</v>
      </c>
      <c r="D31" s="2"/>
      <c r="G31" s="54">
        <f t="shared" ref="G31:V31" si="4">SUM(G15:G19)+G29</f>
        <v>79524057.902104244</v>
      </c>
      <c r="H31" s="54">
        <f t="shared" si="4"/>
        <v>46221097.708937287</v>
      </c>
      <c r="I31" s="54">
        <f t="shared" si="4"/>
        <v>31389750.394969873</v>
      </c>
      <c r="J31" s="54">
        <f t="shared" si="4"/>
        <v>1123961.8855686318</v>
      </c>
      <c r="K31" s="54">
        <f t="shared" si="4"/>
        <v>377816.25461798388</v>
      </c>
      <c r="L31" s="54">
        <f t="shared" si="4"/>
        <v>411431.65801046643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 x14ac:dyDescent="0.2">
      <c r="A32" s="1">
        <f t="shared" si="0"/>
        <v>20</v>
      </c>
      <c r="B32" s="2"/>
      <c r="C32" s="2" t="s">
        <v>155</v>
      </c>
      <c r="D32" s="2"/>
      <c r="G32" s="54">
        <f>'Alloc. Factors'!E12</f>
        <v>33298463.322157897</v>
      </c>
      <c r="H32" s="54">
        <f>'Alloc. Factors'!F12</f>
        <v>10083093.116257895</v>
      </c>
      <c r="I32" s="54">
        <f>'Alloc. Factors'!G12</f>
        <v>6833160.8300000001</v>
      </c>
      <c r="J32" s="54">
        <f>'Alloc. Factors'!H12</f>
        <v>337586.88590000005</v>
      </c>
      <c r="K32" s="54">
        <f>'Alloc. Factors'!I12</f>
        <v>7557945</v>
      </c>
      <c r="L32" s="54">
        <f>'Alloc. Factors'!J12</f>
        <v>8486677.4900000002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 x14ac:dyDescent="0.2">
      <c r="A33" s="1">
        <f t="shared" si="0"/>
        <v>21</v>
      </c>
      <c r="C33" s="2" t="s">
        <v>168</v>
      </c>
      <c r="D33" s="2"/>
      <c r="H33" s="63">
        <f t="shared" ref="H33:V33" si="5">IF(H32=0,0,H31/H32)</f>
        <v>4.5840197225205408</v>
      </c>
      <c r="I33" s="63">
        <f t="shared" si="5"/>
        <v>4.5937379751341041</v>
      </c>
      <c r="J33" s="63">
        <f t="shared" si="5"/>
        <v>3.3294003188902654</v>
      </c>
      <c r="K33" s="63">
        <f t="shared" si="5"/>
        <v>4.9989283412089379E-2</v>
      </c>
      <c r="L33" s="58">
        <f t="shared" si="5"/>
        <v>4.8479709343882044E-2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 x14ac:dyDescent="0.2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x14ac:dyDescent="0.2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x14ac:dyDescent="0.2">
      <c r="A36" s="1">
        <f t="shared" si="6"/>
        <v>24</v>
      </c>
      <c r="B36" s="2"/>
      <c r="C36" s="2" t="s">
        <v>170</v>
      </c>
      <c r="D36" s="2"/>
      <c r="E36" s="57"/>
      <c r="F36" s="124"/>
      <c r="G36" s="2">
        <f>Summary!$G$50*'Commodity Summ.'!G13-'Commodity Summ.'!G15</f>
        <v>-200441.40513471613</v>
      </c>
      <c r="H36" s="2">
        <f>Summary!$G$50*'Commodity Summ.'!H13-'Commodity Summ.'!H15</f>
        <v>-202361.17856622511</v>
      </c>
      <c r="I36" s="2">
        <f>Summary!$G$50*'Commodity Summ.'!I13-'Commodity Summ.'!I15</f>
        <v>-140384.95895341109</v>
      </c>
      <c r="J36" s="2">
        <f>Summary!$G$50*'Commodity Summ.'!J13-'Commodity Summ.'!J15</f>
        <v>-3866.4381478739542</v>
      </c>
      <c r="K36" s="2">
        <f>Summary!$G$50*'Commodity Summ.'!K13-'Commodity Summ.'!K15</f>
        <v>69756.878128674289</v>
      </c>
      <c r="L36" s="2">
        <f>Summary!$G$50*'Commodity Summ.'!L13-'Commodity Summ.'!L15</f>
        <v>76414.292404119624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 x14ac:dyDescent="0.2">
      <c r="A37" s="1">
        <f t="shared" si="6"/>
        <v>25</v>
      </c>
      <c r="B37" s="1"/>
      <c r="C37" s="1" t="s">
        <v>163</v>
      </c>
      <c r="D37" s="1"/>
      <c r="F37" s="119"/>
      <c r="G37" s="2">
        <f>(G$36/(1-$F$24-$F$25+$F$24*$F$25)*$F$24)*(1-$F$25)+G$36/(1-$F$24-$F$25+$F$24*$F$25)*$F$25</f>
        <v>-69476.996608774498</v>
      </c>
      <c r="H37" s="2">
        <f t="shared" ref="H37:V37" si="7">(H$36/(1-$F$24-$F$25+$F$24*$F$25)*$F$24)*(1-$F$25)+H$36/(1-$F$24-$F$25+$F$24*$F$25)*$F$25</f>
        <v>-70142.428444581674</v>
      </c>
      <c r="I37" s="2">
        <f t="shared" si="7"/>
        <v>-48660.232203889063</v>
      </c>
      <c r="J37" s="2">
        <f t="shared" si="7"/>
        <v>-1340.1847283365955</v>
      </c>
      <c r="K37" s="2">
        <f t="shared" si="7"/>
        <v>24179.127969729008</v>
      </c>
      <c r="L37" s="2">
        <f t="shared" si="7"/>
        <v>26486.720798303788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 x14ac:dyDescent="0.2">
      <c r="A38" s="1">
        <f t="shared" si="6"/>
        <v>26</v>
      </c>
      <c r="B38" s="1"/>
      <c r="C38" s="67" t="s">
        <v>436</v>
      </c>
      <c r="D38" s="1"/>
      <c r="F38" s="127">
        <f>Summary!F46</f>
        <v>7.0000000000000001E-3</v>
      </c>
      <c r="G38" s="2">
        <f>$F$38*G$36/(1-$F$25*(1-$F$38)-$F$24*(1-$F$38)+$F$24*$F$25*(1-$F$38)-$F$38)</f>
        <v>-1902.7480485442441</v>
      </c>
      <c r="H38" s="2">
        <f t="shared" ref="H38:U38" si="8">$F$38*H$36/(1-$F$25*(1-$F$38)-$F$24*(1-$F$38)+$F$24*$F$25*(1-$F$38)-$F$38)</f>
        <v>-1920.972053449796</v>
      </c>
      <c r="I38" s="2">
        <f t="shared" si="8"/>
        <v>-1332.6448520655599</v>
      </c>
      <c r="J38" s="2">
        <f t="shared" si="8"/>
        <v>-36.703283115280811</v>
      </c>
      <c r="K38" s="2">
        <f t="shared" si="8"/>
        <v>662.18735416799916</v>
      </c>
      <c r="L38" s="2">
        <f t="shared" si="8"/>
        <v>725.38478591839259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x14ac:dyDescent="0.2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x14ac:dyDescent="0.2">
      <c r="A40" s="1">
        <f t="shared" si="6"/>
        <v>28</v>
      </c>
      <c r="B40" s="2"/>
      <c r="C40" s="2" t="s">
        <v>180</v>
      </c>
      <c r="D40" s="2"/>
      <c r="G40" s="54">
        <f>G36+G37+G31+G38</f>
        <v>79252236.752312213</v>
      </c>
      <c r="H40" s="54">
        <f t="shared" ref="H40:V40" si="9">H36+H37+H31+H38</f>
        <v>45946673.12987303</v>
      </c>
      <c r="I40" s="54">
        <f t="shared" si="9"/>
        <v>31199372.558960509</v>
      </c>
      <c r="J40" s="54">
        <f t="shared" si="9"/>
        <v>1118718.5594093059</v>
      </c>
      <c r="K40" s="54">
        <f t="shared" si="9"/>
        <v>472414.44807055517</v>
      </c>
      <c r="L40" s="54">
        <f t="shared" si="9"/>
        <v>515058.05599880824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 x14ac:dyDescent="0.2">
      <c r="A41" s="1">
        <f t="shared" si="6"/>
        <v>29</v>
      </c>
      <c r="B41" s="2"/>
      <c r="C41" s="2" t="s">
        <v>155</v>
      </c>
      <c r="D41" s="2"/>
      <c r="G41" s="54">
        <f>'Alloc. Factors'!E12</f>
        <v>33298463.322157897</v>
      </c>
      <c r="H41" s="54">
        <f>'Alloc. Factors'!F12</f>
        <v>10083093.116257895</v>
      </c>
      <c r="I41" s="54">
        <f>'Alloc. Factors'!G12</f>
        <v>6833160.8300000001</v>
      </c>
      <c r="J41" s="54">
        <f>'Alloc. Factors'!H12</f>
        <v>337586.88590000005</v>
      </c>
      <c r="K41" s="54">
        <f>'Alloc. Factors'!I12</f>
        <v>7557945</v>
      </c>
      <c r="L41" s="54">
        <f>'Alloc. Factors'!J12</f>
        <v>8486677.4900000002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 x14ac:dyDescent="0.2">
      <c r="A42" s="1">
        <f t="shared" si="6"/>
        <v>30</v>
      </c>
      <c r="B42" s="2"/>
      <c r="C42" s="2" t="s">
        <v>168</v>
      </c>
      <c r="D42" s="2"/>
      <c r="G42" s="58">
        <f t="shared" ref="G42:V42" si="10">IF(G41=0,0,G40/G41)</f>
        <v>2.3800568808703901</v>
      </c>
      <c r="H42" s="58">
        <f t="shared" si="10"/>
        <v>4.5568034134078363</v>
      </c>
      <c r="I42" s="58">
        <f t="shared" si="10"/>
        <v>4.5658771006799954</v>
      </c>
      <c r="J42" s="58">
        <f t="shared" si="10"/>
        <v>3.3138685361749882</v>
      </c>
      <c r="K42" s="58">
        <f t="shared" si="10"/>
        <v>6.2505674236919578E-2</v>
      </c>
      <c r="L42" s="58">
        <f t="shared" si="10"/>
        <v>6.0690188428358459E-2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 x14ac:dyDescent="0.2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 x14ac:dyDescent="0.2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 x14ac:dyDescent="0.2">
      <c r="A45" s="1">
        <f t="shared" si="6"/>
        <v>33</v>
      </c>
      <c r="B45" s="2"/>
      <c r="C45" s="2" t="s">
        <v>174</v>
      </c>
      <c r="D45" s="2"/>
      <c r="E45" s="57"/>
      <c r="F45" s="124"/>
      <c r="G45" s="2">
        <f>Summary!$G$61*'Commodity Summ.'!G13-'Commodity Summ.'!G15</f>
        <v>-200441.20603861829</v>
      </c>
      <c r="H45" s="53">
        <f>'Alloc. Factors'!F235-H15</f>
        <v>-208148.13236460288</v>
      </c>
      <c r="I45" s="53">
        <f>'Alloc. Factors'!G235-I15</f>
        <v>-151492.85822867742</v>
      </c>
      <c r="J45" s="53">
        <f>'Alloc. Factors'!H235-J15</f>
        <v>2589.2437610653269</v>
      </c>
      <c r="K45" s="53">
        <f>'Alloc. Factors'!I235-K15</f>
        <v>71850.501449389354</v>
      </c>
      <c r="L45" s="53">
        <f>'Alloc. Factors'!J235-L15</f>
        <v>84760.039344207646</v>
      </c>
      <c r="M45" s="53">
        <f>'Alloc. Factors'!K235-M15</f>
        <v>0</v>
      </c>
      <c r="N45" s="53">
        <f>'Alloc. Factors'!L235-N15</f>
        <v>0</v>
      </c>
      <c r="O45" s="53">
        <f>'Alloc. Factors'!M235-O15</f>
        <v>0</v>
      </c>
      <c r="P45" s="53">
        <f>'Alloc. Factors'!N235-P15</f>
        <v>0</v>
      </c>
      <c r="Q45" s="53">
        <f>'Alloc. Factors'!O235-Q15</f>
        <v>0</v>
      </c>
      <c r="R45" s="53">
        <f>'Alloc. Factors'!P235-R15</f>
        <v>0</v>
      </c>
      <c r="S45" s="53">
        <f>'Alloc. Factors'!Q235-S15</f>
        <v>0</v>
      </c>
      <c r="T45" s="53">
        <f>'Alloc. Factors'!R235-T15</f>
        <v>0</v>
      </c>
      <c r="U45" s="53">
        <f>'Alloc. Factors'!S235-U15</f>
        <v>0</v>
      </c>
      <c r="V45" s="53">
        <f>'Alloc. Factors'!T235-V15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 x14ac:dyDescent="0.2">
      <c r="A46" s="1">
        <f t="shared" si="6"/>
        <v>34</v>
      </c>
      <c r="B46" s="1"/>
      <c r="C46" s="1" t="s">
        <v>163</v>
      </c>
      <c r="D46" s="1"/>
      <c r="F46" s="119"/>
      <c r="G46" s="2">
        <f>(G$45/(1-$F$24-$F$25+$F$24*$F$25)*$F$24)*(1-$F$25)+G$45/(1-$F$24-$F$25+$F$24*$F$25)*$F$25</f>
        <v>-69476.927598088267</v>
      </c>
      <c r="H46" s="2">
        <f>(H$45/(1-$F$24-$F$25+$F$24*$F$25)*$F$24)*(1-$F$25)+H$45/(1-$F$24-$F$25+$F$24*$F$25)*$F$25</f>
        <v>-72148.30227666143</v>
      </c>
      <c r="I46" s="2">
        <f t="shared" ref="I46:V46" si="11">(I$45/(1-$F$24-$F$25+$F$24*$F$25)*$F$24)*(1-$F$25)+I$45/(1-$F$24-$F$25+$F$24*$F$25)*$F$25</f>
        <v>-52510.452071184453</v>
      </c>
      <c r="J46" s="2">
        <f t="shared" si="11"/>
        <v>897.4836306197351</v>
      </c>
      <c r="K46" s="2">
        <f t="shared" si="11"/>
        <v>24904.819651323483</v>
      </c>
      <c r="L46" s="2">
        <f t="shared" si="11"/>
        <v>29379.523467814499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 x14ac:dyDescent="0.2">
      <c r="A47" s="1">
        <f t="shared" si="6"/>
        <v>35</v>
      </c>
      <c r="B47" s="1"/>
      <c r="C47" s="67" t="s">
        <v>436</v>
      </c>
      <c r="D47" s="1"/>
      <c r="F47" s="119"/>
      <c r="G47" s="2">
        <f>$F$38*G$45/(1-$F$25*(1-$F$38)-$F$24*(1-$F$38)+$F$24*$F$25*(1-$F$38)-$F$38)</f>
        <v>-1902.7461585669141</v>
      </c>
      <c r="H47" s="2">
        <f t="shared" ref="H47:U47" si="12">$F$38*H$45/(1-$F$25*(1-$F$38)-$F$24*(1-$F$38)+$F$24*$F$25*(1-$F$38)-$F$38)</f>
        <v>-1975.906387199245</v>
      </c>
      <c r="I47" s="2">
        <f t="shared" si="12"/>
        <v>-1438.0898007039607</v>
      </c>
      <c r="J47" s="2">
        <f t="shared" si="12"/>
        <v>24.579145762130345</v>
      </c>
      <c r="K47" s="2">
        <f t="shared" si="12"/>
        <v>682.06167946121843</v>
      </c>
      <c r="L47" s="2">
        <f t="shared" si="12"/>
        <v>804.60920411294569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2.7284841053187847E-12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x14ac:dyDescent="0.2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x14ac:dyDescent="0.2">
      <c r="A49" s="1">
        <f t="shared" si="6"/>
        <v>37</v>
      </c>
      <c r="B49" s="2"/>
      <c r="C49" s="2" t="s">
        <v>181</v>
      </c>
      <c r="D49" s="2"/>
      <c r="G49" s="54">
        <f>G31+G45+G46+G47</f>
        <v>79252237.022308961</v>
      </c>
      <c r="H49" s="54">
        <f t="shared" ref="H49:V49" si="13">H31+H45+H46+H47</f>
        <v>45938825.367908821</v>
      </c>
      <c r="I49" s="54">
        <f t="shared" si="13"/>
        <v>31184308.994869307</v>
      </c>
      <c r="J49" s="54">
        <f t="shared" si="13"/>
        <v>1127473.1921060791</v>
      </c>
      <c r="K49" s="54">
        <f t="shared" si="13"/>
        <v>475253.63739815791</v>
      </c>
      <c r="L49" s="54">
        <f t="shared" si="13"/>
        <v>526375.83002660156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 x14ac:dyDescent="0.2">
      <c r="A50" s="1">
        <f t="shared" si="6"/>
        <v>38</v>
      </c>
      <c r="B50" s="2"/>
      <c r="C50" s="2" t="s">
        <v>155</v>
      </c>
      <c r="D50" s="2"/>
      <c r="G50" s="54">
        <f>'Alloc. Factors'!E12</f>
        <v>33298463.322157897</v>
      </c>
      <c r="H50" s="54">
        <f>'Alloc. Factors'!F12</f>
        <v>10083093.116257895</v>
      </c>
      <c r="I50" s="54">
        <f>'Alloc. Factors'!G12</f>
        <v>6833160.8300000001</v>
      </c>
      <c r="J50" s="54">
        <f>'Alloc. Factors'!H12</f>
        <v>337586.88590000005</v>
      </c>
      <c r="K50" s="54">
        <f>'Alloc. Factors'!I12</f>
        <v>7557945</v>
      </c>
      <c r="L50" s="54">
        <f>'Alloc. Factors'!J12</f>
        <v>8486677.4900000002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 x14ac:dyDescent="0.2">
      <c r="A51" s="1">
        <f t="shared" si="6"/>
        <v>39</v>
      </c>
      <c r="B51" s="2"/>
      <c r="C51" s="2" t="s">
        <v>168</v>
      </c>
      <c r="D51" s="2"/>
      <c r="G51" s="58">
        <f t="shared" ref="G51:V51" si="14">IF(G50=0,0,G49/G50)</f>
        <v>2.3800568889787748</v>
      </c>
      <c r="H51" s="58">
        <f t="shared" si="14"/>
        <v>4.5560251044233091</v>
      </c>
      <c r="I51" s="58">
        <f t="shared" si="14"/>
        <v>4.5636726210159031</v>
      </c>
      <c r="J51" s="58">
        <f t="shared" si="14"/>
        <v>3.3398015124321478</v>
      </c>
      <c r="K51" s="58">
        <f t="shared" si="14"/>
        <v>6.2881330493693446E-2</v>
      </c>
      <c r="L51" s="58">
        <f t="shared" si="14"/>
        <v>6.202378146769915E-2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 x14ac:dyDescent="0.2">
      <c r="W52" s="2"/>
      <c r="X52" s="2"/>
    </row>
    <row r="53" spans="1:44" x14ac:dyDescent="0.2">
      <c r="W53" s="2"/>
      <c r="X53" s="2"/>
    </row>
    <row r="54" spans="1:44" x14ac:dyDescent="0.2">
      <c r="W54" s="2"/>
      <c r="X54" s="2"/>
    </row>
    <row r="55" spans="1:44" x14ac:dyDescent="0.2">
      <c r="W55" s="2"/>
      <c r="X55" s="2"/>
    </row>
    <row r="56" spans="1:44" x14ac:dyDescent="0.2">
      <c r="W56" s="2"/>
      <c r="X56" s="2"/>
    </row>
    <row r="57" spans="1:44" x14ac:dyDescent="0.2">
      <c r="W57" s="2"/>
      <c r="X57" s="2"/>
    </row>
    <row r="58" spans="1:44" x14ac:dyDescent="0.2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C45"/>
  <sheetViews>
    <sheetView view="pageBreakPreview" zoomScale="60" zoomScaleNormal="100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 x14ac:dyDescent="0.2">
      <c r="A5" s="1" t="s">
        <v>166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 x14ac:dyDescent="0.2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 x14ac:dyDescent="0.2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545</v>
      </c>
      <c r="J9" s="3" t="s">
        <v>545</v>
      </c>
      <c r="K9" s="68" t="s">
        <v>546</v>
      </c>
      <c r="L9" s="68" t="s">
        <v>546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 x14ac:dyDescent="0.2">
      <c r="A10" s="1"/>
      <c r="B10" s="2"/>
      <c r="C10" s="2"/>
      <c r="D10" s="2"/>
      <c r="E10" s="2"/>
      <c r="F10" s="21"/>
      <c r="G10" s="3" t="s">
        <v>2</v>
      </c>
      <c r="H10" s="3" t="s">
        <v>467</v>
      </c>
      <c r="I10" s="68" t="s">
        <v>547</v>
      </c>
      <c r="J10" s="68" t="s">
        <v>548</v>
      </c>
      <c r="K10" s="68" t="s">
        <v>547</v>
      </c>
      <c r="L10" s="68" t="s">
        <v>548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 x14ac:dyDescent="0.2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 x14ac:dyDescent="0.2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 x14ac:dyDescent="0.2">
      <c r="A13" s="1">
        <v>1</v>
      </c>
      <c r="B13" s="2"/>
      <c r="C13" s="2" t="s">
        <v>12</v>
      </c>
      <c r="D13" s="2"/>
      <c r="G13" s="2">
        <f>Summary!G38</f>
        <v>496111427.09512687</v>
      </c>
      <c r="H13" s="2">
        <f>'Cust. Summ.'!H13+'Demand Summ.'!H13+'Commodity Summ.'!H13</f>
        <v>282764122.9143452</v>
      </c>
      <c r="I13" s="2">
        <f>'Cust. Summ.'!I13+'Demand Summ.'!I13+'Commodity Summ.'!I13</f>
        <v>112631872.36119263</v>
      </c>
      <c r="J13" s="2">
        <f>'Cust. Summ.'!J13+'Demand Summ.'!J13+'Commodity Summ.'!J13</f>
        <v>4289230.189422478</v>
      </c>
      <c r="K13" s="2">
        <f>'Cust. Summ.'!K13+'Demand Summ.'!K13+'Commodity Summ.'!K13</f>
        <v>50530298.414007463</v>
      </c>
      <c r="L13" s="2">
        <f>'Cust. Summ.'!L13+'Demand Summ.'!L13+'Commodity Summ.'!L13</f>
        <v>45895903.216159135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 x14ac:dyDescent="0.2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 x14ac:dyDescent="0.2">
      <c r="A15" s="1">
        <f t="shared" si="0"/>
        <v>3</v>
      </c>
      <c r="B15" s="2"/>
      <c r="C15" s="2" t="s">
        <v>176</v>
      </c>
      <c r="D15" s="2"/>
      <c r="E15" s="57"/>
      <c r="F15" s="57"/>
      <c r="G15" s="2">
        <f>Summary!G36</f>
        <v>27701923.342298634</v>
      </c>
      <c r="H15" s="2">
        <f>'Cust. Summ.'!H15+'Demand Summ.'!H15+'Commodity Summ.'!H15</f>
        <v>15992154.583040899</v>
      </c>
      <c r="I15" s="2">
        <f>'Cust. Summ.'!I15+'Demand Summ.'!I15+'Commodity Summ.'!I15</f>
        <v>6757013.9162457846</v>
      </c>
      <c r="J15" s="2">
        <f>'Cust. Summ.'!J15+'Demand Summ.'!J15+'Commodity Summ.'!J15</f>
        <v>-89480.404699404578</v>
      </c>
      <c r="K15" s="2">
        <f>'Cust. Summ.'!K15+'Demand Summ.'!K15+'Commodity Summ.'!K15</f>
        <v>2729386.5873805378</v>
      </c>
      <c r="L15" s="2">
        <f>'Cust. Summ.'!L15+'Demand Summ.'!L15+'Commodity Summ.'!L15</f>
        <v>2312848.6603308083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 x14ac:dyDescent="0.2">
      <c r="A16" s="1">
        <f t="shared" si="0"/>
        <v>4</v>
      </c>
      <c r="B16" s="2"/>
      <c r="C16" s="2" t="s">
        <v>162</v>
      </c>
      <c r="D16" s="2"/>
      <c r="G16" s="2">
        <f>Summary!G17</f>
        <v>105607335.50704698</v>
      </c>
      <c r="H16" s="2">
        <f>'Cust. Summ.'!H16+'Demand Summ.'!H16+'Commodity Summ.'!H16</f>
        <v>61780895.105051398</v>
      </c>
      <c r="I16" s="2">
        <f>'Cust. Summ.'!I16+'Demand Summ.'!I16+'Commodity Summ.'!I16</f>
        <v>37735771.089562044</v>
      </c>
      <c r="J16" s="2">
        <f>'Cust. Summ.'!J16+'Demand Summ.'!J16+'Commodity Summ.'!J16</f>
        <v>1348224.9520130139</v>
      </c>
      <c r="K16" s="2">
        <f>'Cust. Summ.'!K16+'Demand Summ.'!K16+'Commodity Summ.'!K16</f>
        <v>2494424.9598397431</v>
      </c>
      <c r="L16" s="2">
        <f>'Cust. Summ.'!L16+'Demand Summ.'!L16+'Commodity Summ.'!L16</f>
        <v>2248019.4005807894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 x14ac:dyDescent="0.2">
      <c r="A17" s="1">
        <f t="shared" si="0"/>
        <v>5</v>
      </c>
      <c r="B17" s="2"/>
      <c r="C17" s="2" t="s">
        <v>13</v>
      </c>
      <c r="D17" s="2"/>
      <c r="G17" s="2">
        <f>Summary!G18</f>
        <v>22541773.891691472</v>
      </c>
      <c r="H17" s="2">
        <f>'Cust. Summ.'!H17+'Demand Summ.'!H17+'Commodity Summ.'!H17</f>
        <v>13495034.996135945</v>
      </c>
      <c r="I17" s="2">
        <f>'Cust. Summ.'!I17+'Demand Summ.'!I17+'Commodity Summ.'!I17</f>
        <v>5556087.6763392398</v>
      </c>
      <c r="J17" s="2">
        <f>'Cust. Summ.'!J17+'Demand Summ.'!J17+'Commodity Summ.'!J17</f>
        <v>163535.47837343777</v>
      </c>
      <c r="K17" s="2">
        <f>'Cust. Summ.'!K17+'Demand Summ.'!K17+'Commodity Summ.'!K17</f>
        <v>1761592.1965896536</v>
      </c>
      <c r="L17" s="2">
        <f>'Cust. Summ.'!L17+'Demand Summ.'!L17+'Commodity Summ.'!L17</f>
        <v>1565523.5442532033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 x14ac:dyDescent="0.2">
      <c r="A18" s="1">
        <f t="shared" si="0"/>
        <v>6</v>
      </c>
      <c r="B18" s="2"/>
      <c r="C18" s="2" t="s">
        <v>14</v>
      </c>
      <c r="D18" s="2"/>
      <c r="G18" s="2">
        <f>Summary!G19</f>
        <v>7511836.9326441754</v>
      </c>
      <c r="H18" s="2">
        <f>'Cust. Summ.'!H18+'Demand Summ.'!H18+'Commodity Summ.'!H18</f>
        <v>4240198.6559581896</v>
      </c>
      <c r="I18" s="2">
        <f>'Cust. Summ.'!I18+'Demand Summ.'!I18+'Commodity Summ.'!I18</f>
        <v>1941619.8025832488</v>
      </c>
      <c r="J18" s="2">
        <f>'Cust. Summ.'!J18+'Demand Summ.'!J18+'Commodity Summ.'!J18</f>
        <v>69492.880956941517</v>
      </c>
      <c r="K18" s="2">
        <f>'Cust. Summ.'!K18+'Demand Summ.'!K18+'Commodity Summ.'!K18</f>
        <v>655177.41802674858</v>
      </c>
      <c r="L18" s="2">
        <f>'Cust. Summ.'!L18+'Demand Summ.'!L18+'Commodity Summ.'!L18</f>
        <v>605348.17511904694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 x14ac:dyDescent="0.2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 x14ac:dyDescent="0.2">
      <c r="A20" s="1">
        <f t="shared" si="0"/>
        <v>8</v>
      </c>
      <c r="B20" s="1"/>
      <c r="C20" s="2" t="s">
        <v>434</v>
      </c>
      <c r="D20" s="1"/>
      <c r="E20" s="1"/>
      <c r="F20" s="2"/>
      <c r="G20" s="2">
        <f>Summary!G25</f>
        <v>9367734.7220668551</v>
      </c>
      <c r="H20" s="2">
        <f>'Cust. Summ.'!H20+'Demand Summ.'!H20+'Commodity Summ.'!H20</f>
        <v>5339242.6533879982</v>
      </c>
      <c r="I20" s="2">
        <f>'Cust. Summ.'!I20+'Demand Summ.'!I20+'Commodity Summ.'!I20</f>
        <v>2126751.0561231943</v>
      </c>
      <c r="J20" s="2">
        <f>'Cust. Summ.'!J20+'Demand Summ.'!J20+'Commodity Summ.'!J20</f>
        <v>80990.616990335795</v>
      </c>
      <c r="K20" s="2">
        <f>'Cust. Summ.'!K20+'Demand Summ.'!K20+'Commodity Summ.'!K20</f>
        <v>954129.26434878085</v>
      </c>
      <c r="L20" s="2">
        <f>'Cust. Summ.'!L20+'Demand Summ.'!L20+'Commodity Summ.'!L20</f>
        <v>866621.13121654547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 x14ac:dyDescent="0.2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 x14ac:dyDescent="0.2">
      <c r="A22" s="1">
        <f t="shared" si="0"/>
        <v>10</v>
      </c>
      <c r="B22" s="1"/>
      <c r="C22" s="1" t="s">
        <v>146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 x14ac:dyDescent="0.2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 x14ac:dyDescent="0.2">
      <c r="A24" s="1">
        <f t="shared" si="0"/>
        <v>12</v>
      </c>
      <c r="B24" s="1"/>
      <c r="C24" s="1"/>
      <c r="D24" s="75" t="s">
        <v>396</v>
      </c>
      <c r="F24" s="1"/>
      <c r="G24" s="2">
        <f>+Summary!G29</f>
        <v>1481351.0870103778</v>
      </c>
      <c r="H24" s="2">
        <f>'Cust. Summ.'!H24+'Demand Summ.'!H24+'Commodity Summ.'!H24</f>
        <v>860725.44543384609</v>
      </c>
      <c r="I24" s="2">
        <f>'Cust. Summ.'!I24+'Demand Summ.'!I24+'Commodity Summ.'!I24</f>
        <v>374112.2698725498</v>
      </c>
      <c r="J24" s="2">
        <f>'Cust. Summ.'!J24+'Demand Summ.'!J24+'Commodity Summ.'!J24</f>
        <v>-13773.581068387321</v>
      </c>
      <c r="K24" s="2">
        <f>'Cust. Summ.'!K24+'Demand Summ.'!K24+'Commodity Summ.'!K24</f>
        <v>143435.81925923168</v>
      </c>
      <c r="L24" s="2">
        <f>'Cust. Summ.'!L24+'Demand Summ.'!L24+'Commodity Summ.'!L24</f>
        <v>116851.13351313733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 x14ac:dyDescent="0.2">
      <c r="A25" s="1">
        <f t="shared" si="0"/>
        <v>13</v>
      </c>
      <c r="B25" s="1"/>
      <c r="C25" s="1"/>
      <c r="D25" s="75" t="s">
        <v>397</v>
      </c>
      <c r="F25" s="1"/>
      <c r="G25" s="2">
        <f>+Summary!G30</f>
        <v>4873645.076264143</v>
      </c>
      <c r="H25" s="2">
        <f>'Cust. Summ.'!H25+'Demand Summ.'!H25+'Commodity Summ.'!H25</f>
        <v>2831786.7154773534</v>
      </c>
      <c r="I25" s="2">
        <f>'Cust. Summ.'!I25+'Demand Summ.'!I25+'Commodity Summ.'!I25</f>
        <v>1230829.367880689</v>
      </c>
      <c r="J25" s="2">
        <f>'Cust. Summ.'!J25+'Demand Summ.'!J25+'Commodity Summ.'!J25</f>
        <v>-45315.081714994281</v>
      </c>
      <c r="K25" s="2">
        <f>'Cust. Summ.'!K25+'Demand Summ.'!K25+'Commodity Summ.'!K25</f>
        <v>471903.84536287218</v>
      </c>
      <c r="L25" s="2">
        <f>'Cust. Summ.'!L25+'Demand Summ.'!L25+'Commodity Summ.'!L25</f>
        <v>384440.22925822181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 x14ac:dyDescent="0.2">
      <c r="A26" s="1">
        <f t="shared" si="0"/>
        <v>14</v>
      </c>
      <c r="B26" s="1"/>
      <c r="C26" s="1"/>
      <c r="D26" s="1" t="s">
        <v>165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 x14ac:dyDescent="0.2">
      <c r="A27" s="1">
        <f t="shared" si="0"/>
        <v>15</v>
      </c>
      <c r="B27" s="1"/>
      <c r="C27" s="1"/>
      <c r="D27" s="1" t="s">
        <v>144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 x14ac:dyDescent="0.2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 x14ac:dyDescent="0.2">
      <c r="A29" s="1">
        <f>A28+1</f>
        <v>17</v>
      </c>
      <c r="B29" s="1"/>
      <c r="C29" s="1" t="s">
        <v>145</v>
      </c>
      <c r="D29" s="1"/>
      <c r="G29" s="2">
        <f>Summary!G34</f>
        <v>6354996.163274521</v>
      </c>
      <c r="H29" s="2">
        <f t="shared" ref="H29:V29" si="1">SUM(H24:H27)</f>
        <v>3692512.1609111996</v>
      </c>
      <c r="I29" s="2">
        <f t="shared" si="1"/>
        <v>1604941.6377532389</v>
      </c>
      <c r="J29" s="2">
        <f t="shared" si="1"/>
        <v>-59088.662783381602</v>
      </c>
      <c r="K29" s="2">
        <f t="shared" si="1"/>
        <v>615339.6646221038</v>
      </c>
      <c r="L29" s="2">
        <f t="shared" si="1"/>
        <v>501291.36277135916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 x14ac:dyDescent="0.2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 x14ac:dyDescent="0.2">
      <c r="A31" s="1">
        <f>A30+1</f>
        <v>19</v>
      </c>
      <c r="B31" s="2"/>
      <c r="C31" s="2" t="s">
        <v>184</v>
      </c>
      <c r="D31" s="2"/>
      <c r="G31" s="54">
        <f>+Summary!G13</f>
        <v>169717865.83695579</v>
      </c>
      <c r="H31" s="54">
        <f t="shared" ref="H31:V31" si="2">SUM(H15:H18)+H29</f>
        <v>99200795.501097634</v>
      </c>
      <c r="I31" s="54">
        <f t="shared" si="2"/>
        <v>53595434.122483559</v>
      </c>
      <c r="J31" s="54">
        <f t="shared" si="2"/>
        <v>1432684.2438606073</v>
      </c>
      <c r="K31" s="54">
        <f t="shared" si="2"/>
        <v>8255920.8264587857</v>
      </c>
      <c r="L31" s="54">
        <f t="shared" si="2"/>
        <v>7233031.1430552071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 x14ac:dyDescent="0.2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 x14ac:dyDescent="0.2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 x14ac:dyDescent="0.2">
      <c r="A34" s="1">
        <f t="shared" si="3"/>
        <v>22</v>
      </c>
      <c r="B34" s="2"/>
      <c r="C34" s="2" t="s">
        <v>170</v>
      </c>
      <c r="D34" s="2"/>
      <c r="E34" s="57"/>
      <c r="F34" s="57"/>
      <c r="G34" s="2">
        <f>Summary!G45</f>
        <v>11738935.111763954</v>
      </c>
      <c r="H34" s="2">
        <f>+'Cust. Summ.'!H36+'Demand Summ.'!H34+'Commodity Summ.'!H36</f>
        <v>6487593.1886495464</v>
      </c>
      <c r="I34" s="2">
        <f>+'Cust. Summ.'!I36+'Demand Summ.'!I34+'Commodity Summ.'!I36</f>
        <v>2197219.9364690296</v>
      </c>
      <c r="J34" s="2">
        <f>+'Cust. Summ.'!J36+'Demand Summ.'!J34+'Commodity Summ.'!J36</f>
        <v>430474.2047584916</v>
      </c>
      <c r="K34" s="2">
        <f>+'Cust. Summ.'!K36+'Demand Summ.'!K34+'Commodity Summ.'!K36</f>
        <v>1287772.1365330557</v>
      </c>
      <c r="L34" s="2">
        <f>+'Cust. Summ.'!L36+'Demand Summ.'!L34+'Commodity Summ.'!L36</f>
        <v>1335875.6453538423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0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 x14ac:dyDescent="0.2">
      <c r="A35" s="1">
        <f t="shared" si="3"/>
        <v>23</v>
      </c>
      <c r="B35" s="1"/>
      <c r="C35" s="1" t="s">
        <v>163</v>
      </c>
      <c r="D35" s="1"/>
      <c r="F35" s="1"/>
      <c r="G35" s="2">
        <f>Summary!G47</f>
        <v>4068949.4987450056</v>
      </c>
      <c r="H35" s="2">
        <f>+'Cust. Summ.'!H37+'Demand Summ.'!H35+'Commodity Summ.'!H37</f>
        <v>2248729.4462138345</v>
      </c>
      <c r="I35" s="2">
        <f>+'Cust. Summ.'!I37+'Demand Summ.'!I35+'Commodity Summ.'!I37</f>
        <v>761600.33887305169</v>
      </c>
      <c r="J35" s="2">
        <f>+'Cust. Summ.'!J37+'Demand Summ.'!J35+'Commodity Summ.'!J37</f>
        <v>149210.96189716636</v>
      </c>
      <c r="K35" s="2">
        <f>+'Cust. Summ.'!K37+'Demand Summ.'!K35+'Commodity Summ.'!K37</f>
        <v>446367.55715541146</v>
      </c>
      <c r="L35" s="2">
        <f>+'Cust. Summ.'!L37+'Demand Summ.'!L35+'Commodity Summ.'!L37</f>
        <v>463041.19460554677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5.5879354476928711E-9</v>
      </c>
      <c r="X35" s="2"/>
    </row>
    <row r="36" spans="1:55" s="29" customFormat="1" x14ac:dyDescent="0.2">
      <c r="A36" s="1">
        <f t="shared" si="3"/>
        <v>24</v>
      </c>
      <c r="B36" s="1"/>
      <c r="C36" s="67" t="s">
        <v>436</v>
      </c>
      <c r="D36" s="1"/>
      <c r="F36" s="1"/>
      <c r="G36" s="2">
        <f>Summary!G46</f>
        <v>111435.23894618603</v>
      </c>
      <c r="H36" s="2">
        <f>+'Cust. Summ.'!H38+'Demand Summ.'!H36+'Commodity Summ.'!H38</f>
        <v>61585.355935592808</v>
      </c>
      <c r="I36" s="2">
        <f>+'Cust. Summ.'!I38+'Demand Summ.'!I36+'Commodity Summ.'!I38</f>
        <v>20857.746150447703</v>
      </c>
      <c r="J36" s="2">
        <f>+'Cust. Summ.'!J38+'Demand Summ.'!J36+'Commodity Summ.'!J38</f>
        <v>4086.4009734034298</v>
      </c>
      <c r="K36" s="2">
        <f>+'Cust. Summ.'!K38+'Demand Summ.'!K36+'Commodity Summ.'!K38</f>
        <v>12224.54970374549</v>
      </c>
      <c r="L36" s="2">
        <f>+'Cust. Summ.'!L38+'Demand Summ.'!L36+'Commodity Summ.'!L38</f>
        <v>12681.1861829967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0</v>
      </c>
      <c r="X36" s="2"/>
    </row>
    <row r="37" spans="1:55" x14ac:dyDescent="0.2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 x14ac:dyDescent="0.2">
      <c r="A38" s="1">
        <f t="shared" si="3"/>
        <v>26</v>
      </c>
      <c r="B38" s="2"/>
      <c r="C38" s="2" t="s">
        <v>182</v>
      </c>
      <c r="D38" s="2"/>
      <c r="G38" s="2">
        <f>Summary!G48</f>
        <v>185637185.68641093</v>
      </c>
      <c r="H38" s="2">
        <f>'Cust. Summ.'!H40+'Demand Summ.'!H38+'Commodity Summ.'!H40</f>
        <v>107998703.4918966</v>
      </c>
      <c r="I38" s="2">
        <f>'Cust. Summ.'!I40+'Demand Summ.'!I38+'Commodity Summ.'!I40</f>
        <v>56575112.143976092</v>
      </c>
      <c r="J38" s="2">
        <f>'Cust. Summ.'!J40+'Demand Summ.'!J38+'Commodity Summ.'!J40</f>
        <v>2016455.8114896684</v>
      </c>
      <c r="K38" s="2">
        <f>'Cust. Summ.'!K40+'Demand Summ.'!K38+'Commodity Summ.'!K40</f>
        <v>10002285.069851</v>
      </c>
      <c r="L38" s="2">
        <f>'Cust. Summ.'!L40+'Demand Summ.'!L38+'Commodity Summ.'!L40</f>
        <v>9044629.1691975929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x14ac:dyDescent="0.2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 x14ac:dyDescent="0.2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 x14ac:dyDescent="0.2">
      <c r="A41" s="1">
        <f t="shared" si="3"/>
        <v>29</v>
      </c>
      <c r="B41" s="2"/>
      <c r="C41" s="2" t="s">
        <v>174</v>
      </c>
      <c r="D41" s="2"/>
      <c r="E41" s="57"/>
      <c r="F41" s="57"/>
      <c r="G41" s="2">
        <f>Summary!G56</f>
        <v>11738923.451617323</v>
      </c>
      <c r="H41" s="2">
        <f>'Cust. Summ.'!H45+'Demand Summ.'!H41+'Commodity Summ.'!H45</f>
        <v>6826513.6953692939</v>
      </c>
      <c r="I41" s="2">
        <f>'Cust. Summ.'!I45+'Demand Summ.'!I41+'Commodity Summ.'!I45</f>
        <v>2847764.2440897925</v>
      </c>
      <c r="J41" s="2">
        <f>'Cust. Summ.'!J45+'Demand Summ.'!J41+'Commodity Summ.'!J45</f>
        <v>52394.605368436445</v>
      </c>
      <c r="K41" s="2">
        <f>'Cust. Summ.'!K45+'Demand Summ.'!K41+'Commodity Summ.'!K45</f>
        <v>1165152.9615327131</v>
      </c>
      <c r="L41" s="2">
        <f>'Cust. Summ.'!L45+'Demand Summ.'!L41+'Commodity Summ.'!L45</f>
        <v>847097.94525708538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 x14ac:dyDescent="0.2">
      <c r="A42" s="1">
        <f t="shared" si="3"/>
        <v>30</v>
      </c>
      <c r="B42" s="1"/>
      <c r="C42" s="1" t="s">
        <v>163</v>
      </c>
      <c r="D42" s="1"/>
      <c r="F42" s="1"/>
      <c r="G42" s="2">
        <f>Summary!G58</f>
        <v>4068945.45710517</v>
      </c>
      <c r="H42" s="2">
        <f>'Cust. Summ.'!H46+'Demand Summ.'!H42+'Commodity Summ.'!H46</f>
        <v>2366206.0667762673</v>
      </c>
      <c r="I42" s="2">
        <f>'Cust. Summ.'!I46+'Demand Summ.'!I42+'Commodity Summ.'!I46</f>
        <v>987091.99626812909</v>
      </c>
      <c r="J42" s="2">
        <f>'Cust. Summ.'!J46+'Demand Summ.'!J42+'Commodity Summ.'!J46</f>
        <v>18161.01726613997</v>
      </c>
      <c r="K42" s="2">
        <f>'Cust. Summ.'!K46+'Demand Summ.'!K42+'Commodity Summ.'!K46</f>
        <v>403865.30069824995</v>
      </c>
      <c r="L42" s="2">
        <f>'Cust. Summ.'!L46+'Demand Summ.'!L42+'Commodity Summ.'!L46</f>
        <v>293621.07609638269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 x14ac:dyDescent="0.2">
      <c r="A43" s="1">
        <f t="shared" si="3"/>
        <v>31</v>
      </c>
      <c r="B43" s="1"/>
      <c r="C43" s="67" t="s">
        <v>436</v>
      </c>
      <c r="D43" s="1"/>
      <c r="F43" s="1"/>
      <c r="G43" s="2">
        <f>Summary!G57</f>
        <v>111435.12825886955</v>
      </c>
      <c r="H43" s="2">
        <f>+'Cust. Summ.'!H47+'Demand Summ.'!H43+'Commodity Summ.'!H47</f>
        <v>64802.656933553801</v>
      </c>
      <c r="I43" s="2">
        <f>+'Cust. Summ.'!I47+'Demand Summ.'!I43+'Commodity Summ.'!I47</f>
        <v>27033.226266370042</v>
      </c>
      <c r="J43" s="2">
        <f>+'Cust. Summ.'!J47+'Demand Summ.'!J43+'Commodity Summ.'!J47</f>
        <v>497.37095512793042</v>
      </c>
      <c r="K43" s="2">
        <f>+'Cust. Summ.'!K47+'Demand Summ.'!K43+'Commodity Summ.'!K47</f>
        <v>11060.551697499237</v>
      </c>
      <c r="L43" s="2">
        <f>+'Cust. Summ.'!L47+'Demand Summ.'!L43+'Commodity Summ.'!L47</f>
        <v>8041.3224063185071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 x14ac:dyDescent="0.2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 x14ac:dyDescent="0.2">
      <c r="A45" s="1">
        <f t="shared" si="3"/>
        <v>33</v>
      </c>
      <c r="B45" s="2"/>
      <c r="C45" s="2" t="s">
        <v>183</v>
      </c>
      <c r="D45" s="2"/>
      <c r="G45" s="54">
        <f>Summary!G59</f>
        <v>185637169.87393716</v>
      </c>
      <c r="H45" s="2">
        <f>'Cust. Summ.'!H49+'Demand Summ.'!H45+'Commodity Summ.'!H49</f>
        <v>108458317.92017673</v>
      </c>
      <c r="I45" s="2">
        <f>'Cust. Summ.'!I49+'Demand Summ.'!I45+'Commodity Summ.'!I49</f>
        <v>57457323.589107849</v>
      </c>
      <c r="J45" s="2">
        <f>'Cust. Summ.'!J49+'Demand Summ.'!J45+'Commodity Summ.'!J49</f>
        <v>1503737.2374503114</v>
      </c>
      <c r="K45" s="2">
        <f>'Cust. Summ.'!K49+'Demand Summ.'!K45+'Commodity Summ.'!K49</f>
        <v>9835999.6403872482</v>
      </c>
      <c r="L45" s="2">
        <f>'Cust. Summ.'!L49+'Demand Summ.'!L45+'Commodity Summ.'!L49</f>
        <v>8381791.4868149944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PHR-3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420"/>
  <sheetViews>
    <sheetView defaultGridColor="0" view="pageBreakPreview" topLeftCell="A220" colorId="22" zoomScale="60" zoomScaleNormal="57" workbookViewId="0">
      <selection activeCell="Z54" sqref="Z54"/>
    </sheetView>
  </sheetViews>
  <sheetFormatPr defaultRowHeight="15" x14ac:dyDescent="0.2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8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36" style="129" bestFit="1" customWidth="1"/>
    <col min="15" max="30" width="12.77734375" style="129" customWidth="1"/>
    <col min="31" max="16384" width="8.88671875" style="129"/>
  </cols>
  <sheetData>
    <row r="1" spans="1:44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 x14ac:dyDescent="0.2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 x14ac:dyDescent="0.2">
      <c r="A5" s="44" t="s">
        <v>16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 x14ac:dyDescent="0.2">
      <c r="A6" s="44"/>
      <c r="B6" s="44"/>
      <c r="C6" s="44"/>
      <c r="D6" s="44"/>
      <c r="E6" s="44"/>
      <c r="F6" s="44"/>
      <c r="G6" s="44"/>
      <c r="H6" s="12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 x14ac:dyDescent="0.2">
      <c r="A7" s="44"/>
      <c r="B7" s="44"/>
      <c r="C7" s="44"/>
      <c r="D7" s="44"/>
      <c r="E7" s="44"/>
      <c r="F7" s="44"/>
      <c r="G7" s="44"/>
      <c r="H7" s="12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 x14ac:dyDescent="0.2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 x14ac:dyDescent="0.2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 x14ac:dyDescent="0.2">
      <c r="A10" s="131" t="s">
        <v>290</v>
      </c>
      <c r="B10" s="44"/>
      <c r="C10" s="131" t="s">
        <v>288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 x14ac:dyDescent="0.2">
      <c r="A11" s="132" t="s">
        <v>289</v>
      </c>
      <c r="B11" s="133"/>
      <c r="C11" s="132" t="s">
        <v>289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 x14ac:dyDescent="0.2">
      <c r="A12" s="44">
        <v>1</v>
      </c>
      <c r="B12" s="44"/>
      <c r="C12" s="44"/>
      <c r="D12" s="44" t="s">
        <v>322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 x14ac:dyDescent="0.2">
      <c r="A13" s="44">
        <f t="shared" ref="A13:A155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3229.2751317850289</v>
      </c>
      <c r="K14" s="135">
        <f>$G14*VLOOKUP($H14,class,7)</f>
        <v>5008.7043903781378</v>
      </c>
      <c r="L14" s="135">
        <f>$G14*VLOOKUP($H14,class,8)</f>
        <v>91.74047783683146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46464.624416491803</v>
      </c>
      <c r="K15" s="135">
        <f>$G15*VLOOKUP($H15,class,7)</f>
        <v>72068.052059568596</v>
      </c>
      <c r="L15" s="135">
        <f>$G15*VLOOKUP($H15,class,8)</f>
        <v>1320.0135239395356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 x14ac:dyDescent="0.2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 x14ac:dyDescent="0.2">
      <c r="A18" s="44">
        <f t="shared" si="0"/>
        <v>7</v>
      </c>
      <c r="B18" s="44"/>
      <c r="C18" s="44"/>
      <c r="D18" s="44" t="s">
        <v>325</v>
      </c>
      <c r="E18" s="44"/>
      <c r="G18" s="42">
        <f>SUM(G14:G16)</f>
        <v>128182.40999999996</v>
      </c>
      <c r="H18" s="130"/>
      <c r="I18" s="42"/>
      <c r="J18" s="42">
        <f>SUM(J14:J16)</f>
        <v>49693.89954827683</v>
      </c>
      <c r="K18" s="42">
        <f>SUM(K14:K16)</f>
        <v>77076.756449946726</v>
      </c>
      <c r="L18" s="42">
        <f>SUM(L14:L16)</f>
        <v>1411.754001776367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 x14ac:dyDescent="0.2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 x14ac:dyDescent="0.2">
      <c r="A20" s="44">
        <f t="shared" si="0"/>
        <v>9</v>
      </c>
      <c r="B20" s="44"/>
      <c r="C20" s="44"/>
      <c r="D20" s="44" t="s">
        <v>334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 x14ac:dyDescent="0.2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 x14ac:dyDescent="0.2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 x14ac:dyDescent="0.2">
      <c r="A30" s="44">
        <f t="shared" si="0"/>
        <v>19</v>
      </c>
      <c r="B30" s="44"/>
      <c r="C30" s="44"/>
      <c r="D30" s="44" t="s">
        <v>333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 x14ac:dyDescent="0.2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 x14ac:dyDescent="0.2">
      <c r="A32" s="44">
        <f t="shared" si="0"/>
        <v>21</v>
      </c>
      <c r="B32" s="44"/>
      <c r="C32" s="44"/>
      <c r="D32" s="44" t="s">
        <v>346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 x14ac:dyDescent="0.2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134">
        <v>261126.68999999997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130563.34499999999</v>
      </c>
      <c r="L34" s="135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134">
        <v>4681.5800000000008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2340.7900000000004</v>
      </c>
      <c r="L35" s="135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134">
        <v>17916.189999999999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8958.0949999999993</v>
      </c>
      <c r="L36" s="135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134">
        <v>153261.30000000002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76630.650000000009</v>
      </c>
      <c r="L37" s="135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134">
        <v>23138.38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11569.19</v>
      </c>
      <c r="L38" s="135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134">
        <v>137442.53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68721.264999999999</v>
      </c>
      <c r="L39" s="135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134">
        <v>8348395.5483970111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4174197.7741985056</v>
      </c>
      <c r="L40" s="135">
        <f t="shared" si="9"/>
        <v>4174197.7741985056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134">
        <v>1699998.5399999993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849999.26999999967</v>
      </c>
      <c r="L41" s="135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134">
        <v>449309.05999999988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224654.52999999994</v>
      </c>
      <c r="L42" s="135">
        <f t="shared" si="9"/>
        <v>224654.52999999994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134">
        <v>1694832.9600000007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847416.48000000033</v>
      </c>
      <c r="L43" s="135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134">
        <v>178530.09000000003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89265.045000000013</v>
      </c>
      <c r="L44" s="135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134">
        <v>54614.270000000011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27307.135000000006</v>
      </c>
      <c r="L45" s="135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134">
        <v>175350.37000000005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87675.185000000027</v>
      </c>
      <c r="L46" s="135">
        <f t="shared" si="9"/>
        <v>87675.185000000027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134">
        <v>209318.89999999994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104659.44999999997</v>
      </c>
      <c r="L47" s="135">
        <f t="shared" si="9"/>
        <v>104659.44999999997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134">
        <v>923446.05000000016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461723.02500000008</v>
      </c>
      <c r="L48" s="135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134">
        <v>273084.37999999995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136542.18999999997</v>
      </c>
      <c r="L49" s="135">
        <f t="shared" si="9"/>
        <v>136542.18999999997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139">
        <v>414663.45000000013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207331.72500000006</v>
      </c>
      <c r="L50" s="135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 x14ac:dyDescent="0.2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 x14ac:dyDescent="0.2">
      <c r="A52" s="44">
        <f t="shared" si="0"/>
        <v>41</v>
      </c>
      <c r="B52" s="44"/>
      <c r="C52" s="44"/>
      <c r="D52" s="44" t="s">
        <v>345</v>
      </c>
      <c r="E52" s="44"/>
      <c r="G52" s="42">
        <f>SUM(G34:G50)</f>
        <v>15019110.288397012</v>
      </c>
      <c r="H52" s="130"/>
      <c r="I52" s="42"/>
      <c r="J52" s="42">
        <f>SUM(J34:J50)</f>
        <v>0</v>
      </c>
      <c r="K52" s="42">
        <f>SUM(K34:K50)</f>
        <v>7509555.1441985061</v>
      </c>
      <c r="L52" s="42">
        <f>SUM(L34:L50)</f>
        <v>7509555.1441985061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 x14ac:dyDescent="0.2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 x14ac:dyDescent="0.2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 x14ac:dyDescent="0.2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 x14ac:dyDescent="0.2">
      <c r="A56" s="44">
        <f t="shared" si="0"/>
        <v>45</v>
      </c>
      <c r="B56" s="44"/>
      <c r="C56" s="136">
        <v>36510</v>
      </c>
      <c r="E56" s="44" t="s">
        <v>115</v>
      </c>
      <c r="G56" s="134">
        <v>26970.37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26970.37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 x14ac:dyDescent="0.2">
      <c r="A57" s="44">
        <f t="shared" si="0"/>
        <v>46</v>
      </c>
      <c r="B57" s="44"/>
      <c r="C57" s="136">
        <v>36520</v>
      </c>
      <c r="E57" s="44" t="s">
        <v>137</v>
      </c>
      <c r="G57" s="134">
        <v>867772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867772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 x14ac:dyDescent="0.2">
      <c r="A58" s="44">
        <f t="shared" si="0"/>
        <v>47</v>
      </c>
      <c r="B58" s="44"/>
      <c r="C58" s="136">
        <v>36602</v>
      </c>
      <c r="E58" s="137" t="s">
        <v>139</v>
      </c>
      <c r="G58" s="134">
        <v>49001.719999999987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49001.719999999987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 x14ac:dyDescent="0.2">
      <c r="A59" s="44">
        <f t="shared" si="0"/>
        <v>48</v>
      </c>
      <c r="B59" s="44"/>
      <c r="C59" s="136">
        <v>36603</v>
      </c>
      <c r="E59" s="137" t="s">
        <v>270</v>
      </c>
      <c r="G59" s="134">
        <v>60826.290000000008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60826.290000000008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 x14ac:dyDescent="0.2">
      <c r="A60" s="44">
        <f t="shared" si="0"/>
        <v>49</v>
      </c>
      <c r="B60" s="44"/>
      <c r="C60" s="136">
        <v>36700</v>
      </c>
      <c r="E60" s="137" t="s">
        <v>271</v>
      </c>
      <c r="G60" s="134">
        <v>139637.67999999996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139637.67999999996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 x14ac:dyDescent="0.2">
      <c r="A61" s="44">
        <f t="shared" si="0"/>
        <v>50</v>
      </c>
      <c r="B61" s="44"/>
      <c r="C61" s="136">
        <v>36701</v>
      </c>
      <c r="E61" s="137" t="s">
        <v>272</v>
      </c>
      <c r="G61" s="134">
        <v>27047830.765633367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27047830.765633367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 x14ac:dyDescent="0.2">
      <c r="A62" s="44">
        <f t="shared" si="0"/>
        <v>51</v>
      </c>
      <c r="B62" s="44"/>
      <c r="C62" s="136">
        <v>36900</v>
      </c>
      <c r="E62" s="137" t="s">
        <v>273</v>
      </c>
      <c r="G62" s="134">
        <v>731466.6399999999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731466.6399999999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 x14ac:dyDescent="0.2">
      <c r="A63" s="44">
        <f t="shared" si="0"/>
        <v>52</v>
      </c>
      <c r="B63" s="44"/>
      <c r="C63" s="136">
        <v>36901</v>
      </c>
      <c r="E63" s="137" t="s">
        <v>273</v>
      </c>
      <c r="G63" s="139">
        <v>2269555.91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2269555.91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 x14ac:dyDescent="0.2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 x14ac:dyDescent="0.2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31193061.375633366</v>
      </c>
      <c r="H65" s="130"/>
      <c r="I65" s="42"/>
      <c r="J65" s="42">
        <f>SUM(J56:J63)</f>
        <v>0</v>
      </c>
      <c r="K65" s="42">
        <f>SUM(K56:K63)</f>
        <v>31193061.375633366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 x14ac:dyDescent="0.2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 x14ac:dyDescent="0.2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 x14ac:dyDescent="0.2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 x14ac:dyDescent="0.2">
      <c r="A69" s="44">
        <f t="shared" si="0"/>
        <v>58</v>
      </c>
      <c r="B69" s="44"/>
      <c r="C69" s="136">
        <v>37400</v>
      </c>
      <c r="E69" s="137" t="s">
        <v>115</v>
      </c>
      <c r="G69" s="134">
        <v>531166.79</v>
      </c>
      <c r="H69" s="130">
        <v>4</v>
      </c>
      <c r="I69" s="135" t="str">
        <f t="shared" ref="I69:I89" si="16">VLOOKUP($H69,class,3)</f>
        <v>Mains (All Demand)</v>
      </c>
      <c r="J69" s="135">
        <f t="shared" ref="J69:J89" si="17">$G69*VLOOKUP($H69,class,6)</f>
        <v>0</v>
      </c>
      <c r="K69" s="135">
        <f t="shared" ref="K69:K89" si="18">$G69*VLOOKUP($H69,class,7)</f>
        <v>531166.79</v>
      </c>
      <c r="L69" s="135">
        <f t="shared" ref="L69:L89" si="19">$G69*VLOOKUP($H69,class,8)</f>
        <v>0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 x14ac:dyDescent="0.2">
      <c r="A70" s="44">
        <f t="shared" si="0"/>
        <v>59</v>
      </c>
      <c r="B70" s="44"/>
      <c r="C70" s="136">
        <v>37401</v>
      </c>
      <c r="E70" s="137" t="s">
        <v>274</v>
      </c>
      <c r="G70" s="134">
        <v>37326.419999999991</v>
      </c>
      <c r="H70" s="130">
        <v>4</v>
      </c>
      <c r="I70" s="135" t="str">
        <f t="shared" si="16"/>
        <v>Mains (All Demand)</v>
      </c>
      <c r="J70" s="135">
        <f t="shared" si="17"/>
        <v>0</v>
      </c>
      <c r="K70" s="135">
        <f t="shared" si="18"/>
        <v>37326.419999999991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 x14ac:dyDescent="0.2">
      <c r="A71" s="44">
        <f t="shared" si="0"/>
        <v>60</v>
      </c>
      <c r="B71" s="44"/>
      <c r="C71" s="136">
        <v>37402</v>
      </c>
      <c r="E71" s="137" t="s">
        <v>275</v>
      </c>
      <c r="G71" s="134">
        <v>3645748.7823199756</v>
      </c>
      <c r="H71" s="130">
        <v>4</v>
      </c>
      <c r="I71" s="135" t="str">
        <f t="shared" si="16"/>
        <v>Mains (All Demand)</v>
      </c>
      <c r="J71" s="135">
        <f t="shared" si="17"/>
        <v>0</v>
      </c>
      <c r="K71" s="135">
        <f t="shared" si="18"/>
        <v>3645748.7823199756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 x14ac:dyDescent="0.2">
      <c r="A72" s="44">
        <f t="shared" si="0"/>
        <v>61</v>
      </c>
      <c r="B72" s="44"/>
      <c r="C72" s="136">
        <v>37403</v>
      </c>
      <c r="E72" s="137" t="s">
        <v>276</v>
      </c>
      <c r="G72" s="134">
        <v>2783.89</v>
      </c>
      <c r="H72" s="130">
        <v>4</v>
      </c>
      <c r="I72" s="135" t="str">
        <f t="shared" si="16"/>
        <v>Mains (All Demand)</v>
      </c>
      <c r="J72" s="135">
        <f t="shared" si="17"/>
        <v>0</v>
      </c>
      <c r="K72" s="135">
        <f t="shared" si="18"/>
        <v>2783.89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 x14ac:dyDescent="0.2">
      <c r="A73" s="44">
        <f t="shared" si="0"/>
        <v>62</v>
      </c>
      <c r="B73" s="44"/>
      <c r="C73" s="136">
        <v>37500</v>
      </c>
      <c r="E73" s="137" t="s">
        <v>139</v>
      </c>
      <c r="G73" s="134">
        <v>336167.54</v>
      </c>
      <c r="H73" s="130">
        <v>4</v>
      </c>
      <c r="I73" s="135" t="str">
        <f t="shared" si="16"/>
        <v>Mains (All Demand)</v>
      </c>
      <c r="J73" s="135">
        <f t="shared" si="17"/>
        <v>0</v>
      </c>
      <c r="K73" s="135">
        <f t="shared" si="18"/>
        <v>336167.54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 x14ac:dyDescent="0.2">
      <c r="A74" s="44">
        <f t="shared" si="0"/>
        <v>63</v>
      </c>
      <c r="B74" s="44"/>
      <c r="C74" s="136">
        <v>37501</v>
      </c>
      <c r="E74" s="137" t="s">
        <v>277</v>
      </c>
      <c r="G74" s="134">
        <v>99818.12999999999</v>
      </c>
      <c r="H74" s="130">
        <v>4</v>
      </c>
      <c r="I74" s="135" t="str">
        <f t="shared" si="16"/>
        <v>Mains (All Demand)</v>
      </c>
      <c r="J74" s="135">
        <f t="shared" si="17"/>
        <v>0</v>
      </c>
      <c r="K74" s="135">
        <f t="shared" si="18"/>
        <v>99818.12999999999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 x14ac:dyDescent="0.2">
      <c r="A75" s="44">
        <f t="shared" si="0"/>
        <v>64</v>
      </c>
      <c r="B75" s="44"/>
      <c r="C75" s="136">
        <v>37502</v>
      </c>
      <c r="E75" s="137" t="s">
        <v>275</v>
      </c>
      <c r="G75" s="134">
        <v>46264.189999999995</v>
      </c>
      <c r="H75" s="130">
        <v>4</v>
      </c>
      <c r="I75" s="135" t="str">
        <f t="shared" si="16"/>
        <v>Mains (All Demand)</v>
      </c>
      <c r="J75" s="135">
        <f t="shared" si="17"/>
        <v>0</v>
      </c>
      <c r="K75" s="135">
        <f t="shared" si="18"/>
        <v>46264.189999999995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 x14ac:dyDescent="0.2">
      <c r="A76" s="44">
        <f t="shared" si="0"/>
        <v>65</v>
      </c>
      <c r="B76" s="44"/>
      <c r="C76" s="136">
        <v>37503</v>
      </c>
      <c r="E76" s="137" t="s">
        <v>278</v>
      </c>
      <c r="G76" s="134">
        <v>4005.0800000000013</v>
      </c>
      <c r="H76" s="130">
        <v>4</v>
      </c>
      <c r="I76" s="135" t="str">
        <f t="shared" si="16"/>
        <v>Mains (All Demand)</v>
      </c>
      <c r="J76" s="135">
        <f t="shared" si="17"/>
        <v>0</v>
      </c>
      <c r="K76" s="135">
        <f t="shared" si="18"/>
        <v>4005.0800000000013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 x14ac:dyDescent="0.2">
      <c r="A77" s="44">
        <f t="shared" si="0"/>
        <v>66</v>
      </c>
      <c r="B77" s="44"/>
      <c r="C77" s="136">
        <v>37600</v>
      </c>
      <c r="E77" s="137" t="s">
        <v>271</v>
      </c>
      <c r="G77" s="134">
        <v>20611541.356392864</v>
      </c>
      <c r="H77" s="130">
        <v>4</v>
      </c>
      <c r="I77" s="135" t="str">
        <f t="shared" si="16"/>
        <v>Mains (All Demand)</v>
      </c>
      <c r="J77" s="135">
        <f t="shared" si="17"/>
        <v>0</v>
      </c>
      <c r="K77" s="135">
        <f t="shared" si="18"/>
        <v>20611541.356392864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 x14ac:dyDescent="0.2">
      <c r="A78" s="44">
        <f t="shared" si="0"/>
        <v>67</v>
      </c>
      <c r="B78" s="44"/>
      <c r="C78" s="136">
        <v>37601</v>
      </c>
      <c r="E78" s="137" t="s">
        <v>272</v>
      </c>
      <c r="G78" s="134">
        <v>176025498.32535535</v>
      </c>
      <c r="H78" s="130">
        <v>4</v>
      </c>
      <c r="I78" s="135" t="str">
        <f t="shared" si="16"/>
        <v>Mains (All Demand)</v>
      </c>
      <c r="J78" s="135">
        <f t="shared" si="17"/>
        <v>0</v>
      </c>
      <c r="K78" s="135">
        <f t="shared" si="18"/>
        <v>176025498.32535535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 x14ac:dyDescent="0.2">
      <c r="A79" s="44">
        <f t="shared" si="0"/>
        <v>68</v>
      </c>
      <c r="B79" s="44"/>
      <c r="C79" s="136">
        <v>37602</v>
      </c>
      <c r="E79" s="137" t="s">
        <v>279</v>
      </c>
      <c r="G79" s="134">
        <v>133261909.89236718</v>
      </c>
      <c r="H79" s="130">
        <v>4</v>
      </c>
      <c r="I79" s="135" t="str">
        <f t="shared" si="16"/>
        <v>Mains (All Demand)</v>
      </c>
      <c r="J79" s="135">
        <f t="shared" si="17"/>
        <v>0</v>
      </c>
      <c r="K79" s="135">
        <f t="shared" si="18"/>
        <v>133261909.89236718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 x14ac:dyDescent="0.2">
      <c r="A80" s="44">
        <f t="shared" si="0"/>
        <v>69</v>
      </c>
      <c r="B80" s="44"/>
      <c r="C80" s="136">
        <v>37800</v>
      </c>
      <c r="E80" s="137" t="s">
        <v>280</v>
      </c>
      <c r="G80" s="134">
        <v>29911912.984866656</v>
      </c>
      <c r="H80" s="130">
        <v>4</v>
      </c>
      <c r="I80" s="135" t="str">
        <f t="shared" si="16"/>
        <v>Mains (All Demand)</v>
      </c>
      <c r="J80" s="135">
        <f t="shared" si="17"/>
        <v>0</v>
      </c>
      <c r="K80" s="135">
        <f t="shared" si="18"/>
        <v>29911912.984866656</v>
      </c>
      <c r="L80" s="135">
        <f t="shared" si="19"/>
        <v>0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 x14ac:dyDescent="0.2">
      <c r="A81" s="44">
        <f t="shared" si="0"/>
        <v>70</v>
      </c>
      <c r="B81" s="44"/>
      <c r="C81" s="136">
        <v>37900</v>
      </c>
      <c r="E81" s="137" t="s">
        <v>281</v>
      </c>
      <c r="G81" s="134">
        <v>5126031.8073734026</v>
      </c>
      <c r="H81" s="130">
        <v>4</v>
      </c>
      <c r="I81" s="135" t="str">
        <f t="shared" si="16"/>
        <v>Mains (All Demand)</v>
      </c>
      <c r="J81" s="135">
        <f t="shared" si="17"/>
        <v>0</v>
      </c>
      <c r="K81" s="135">
        <f t="shared" si="18"/>
        <v>5126031.8073734026</v>
      </c>
      <c r="L81" s="135">
        <f t="shared" si="19"/>
        <v>0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 x14ac:dyDescent="0.2">
      <c r="A82" s="44">
        <f t="shared" si="0"/>
        <v>71</v>
      </c>
      <c r="B82" s="44"/>
      <c r="C82" s="136">
        <v>37905</v>
      </c>
      <c r="E82" s="137" t="s">
        <v>282</v>
      </c>
      <c r="G82" s="134">
        <v>1652258.5399999996</v>
      </c>
      <c r="H82" s="130">
        <v>4</v>
      </c>
      <c r="I82" s="135" t="str">
        <f t="shared" si="16"/>
        <v>Mains (All Demand)</v>
      </c>
      <c r="J82" s="135">
        <f t="shared" si="17"/>
        <v>0</v>
      </c>
      <c r="K82" s="135">
        <f t="shared" si="18"/>
        <v>1652258.5399999996</v>
      </c>
      <c r="L82" s="135">
        <f t="shared" si="19"/>
        <v>0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 x14ac:dyDescent="0.2">
      <c r="A83" s="44">
        <f t="shared" si="0"/>
        <v>72</v>
      </c>
      <c r="B83" s="44"/>
      <c r="C83" s="136">
        <v>38000</v>
      </c>
      <c r="E83" s="137" t="s">
        <v>52</v>
      </c>
      <c r="G83" s="134">
        <v>150274437.13210142</v>
      </c>
      <c r="H83" s="130">
        <v>1</v>
      </c>
      <c r="I83" s="135" t="str">
        <f t="shared" si="16"/>
        <v>Customer</v>
      </c>
      <c r="J83" s="135">
        <f t="shared" si="17"/>
        <v>150274437.13210142</v>
      </c>
      <c r="K83" s="135">
        <f t="shared" si="18"/>
        <v>0</v>
      </c>
      <c r="L83" s="135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 x14ac:dyDescent="0.2">
      <c r="A84" s="44">
        <f t="shared" si="0"/>
        <v>73</v>
      </c>
      <c r="B84" s="44"/>
      <c r="C84" s="136">
        <v>38100</v>
      </c>
      <c r="E84" s="137" t="s">
        <v>51</v>
      </c>
      <c r="G84" s="134">
        <v>38722014.899853833</v>
      </c>
      <c r="H84" s="130">
        <v>1</v>
      </c>
      <c r="I84" s="135" t="str">
        <f t="shared" si="16"/>
        <v>Customer</v>
      </c>
      <c r="J84" s="135">
        <f t="shared" si="17"/>
        <v>38722014.899853833</v>
      </c>
      <c r="K84" s="135">
        <f t="shared" si="18"/>
        <v>0</v>
      </c>
      <c r="L84" s="135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 x14ac:dyDescent="0.2">
      <c r="A85" s="44">
        <f t="shared" si="0"/>
        <v>74</v>
      </c>
      <c r="B85" s="44"/>
      <c r="C85" s="136">
        <v>38200</v>
      </c>
      <c r="E85" s="137" t="s">
        <v>440</v>
      </c>
      <c r="G85" s="134">
        <v>57067155.487784423</v>
      </c>
      <c r="H85" s="130">
        <v>1</v>
      </c>
      <c r="I85" s="135" t="str">
        <f t="shared" si="16"/>
        <v>Customer</v>
      </c>
      <c r="J85" s="135">
        <f t="shared" si="17"/>
        <v>57067155.487784423</v>
      </c>
      <c r="K85" s="135">
        <f t="shared" si="18"/>
        <v>0</v>
      </c>
      <c r="L85" s="135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 x14ac:dyDescent="0.2">
      <c r="A86" s="44">
        <f t="shared" si="0"/>
        <v>75</v>
      </c>
      <c r="B86" s="44"/>
      <c r="C86" s="136">
        <v>38300</v>
      </c>
      <c r="E86" s="137" t="s">
        <v>284</v>
      </c>
      <c r="G86" s="134">
        <v>12779948.061638121</v>
      </c>
      <c r="H86" s="130">
        <v>1</v>
      </c>
      <c r="I86" s="135" t="str">
        <f t="shared" si="16"/>
        <v>Customer</v>
      </c>
      <c r="J86" s="135">
        <f t="shared" si="17"/>
        <v>12779948.061638121</v>
      </c>
      <c r="K86" s="135">
        <f t="shared" si="18"/>
        <v>0</v>
      </c>
      <c r="L86" s="135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 x14ac:dyDescent="0.2">
      <c r="A87" s="44">
        <f t="shared" si="0"/>
        <v>76</v>
      </c>
      <c r="B87" s="44"/>
      <c r="C87" s="136">
        <v>38400</v>
      </c>
      <c r="E87" s="137" t="s">
        <v>285</v>
      </c>
      <c r="G87" s="134">
        <v>252586.66062917048</v>
      </c>
      <c r="H87" s="130">
        <v>1</v>
      </c>
      <c r="I87" s="135" t="str">
        <f t="shared" si="16"/>
        <v>Customer</v>
      </c>
      <c r="J87" s="135">
        <f t="shared" si="17"/>
        <v>252586.66062917048</v>
      </c>
      <c r="K87" s="135">
        <f t="shared" si="18"/>
        <v>0</v>
      </c>
      <c r="L87" s="135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 x14ac:dyDescent="0.2">
      <c r="A88" s="44">
        <f t="shared" si="0"/>
        <v>77</v>
      </c>
      <c r="B88" s="44"/>
      <c r="C88" s="136">
        <v>38500</v>
      </c>
      <c r="E88" s="137" t="s">
        <v>286</v>
      </c>
      <c r="G88" s="134">
        <v>5241042.9322416978</v>
      </c>
      <c r="H88" s="130">
        <v>1</v>
      </c>
      <c r="I88" s="135" t="str">
        <f t="shared" si="16"/>
        <v>Customer</v>
      </c>
      <c r="J88" s="135">
        <f t="shared" si="17"/>
        <v>5241042.9322416978</v>
      </c>
      <c r="K88" s="135">
        <f t="shared" si="18"/>
        <v>0</v>
      </c>
      <c r="L88" s="135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 x14ac:dyDescent="0.2">
      <c r="A89" s="44">
        <f t="shared" si="0"/>
        <v>78</v>
      </c>
      <c r="B89" s="44"/>
      <c r="C89" s="136">
        <v>38600</v>
      </c>
      <c r="E89" s="137" t="s">
        <v>287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 x14ac:dyDescent="0.2">
      <c r="A90" s="44">
        <f t="shared" si="0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 x14ac:dyDescent="0.2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635629618.90292406</v>
      </c>
      <c r="H91" s="130"/>
      <c r="I91" s="42"/>
      <c r="J91" s="42">
        <f>SUM(J69:J89)</f>
        <v>264337185.17424867</v>
      </c>
      <c r="K91" s="42">
        <f>SUM(K69:K89)</f>
        <v>371292433.72867548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 x14ac:dyDescent="0.2">
      <c r="A92" s="44">
        <f t="shared" si="0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 x14ac:dyDescent="0.2">
      <c r="A93" s="44">
        <f t="shared" si="0"/>
        <v>82</v>
      </c>
      <c r="B93" s="44"/>
      <c r="C93" s="44"/>
      <c r="D93" s="44" t="s">
        <v>148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 x14ac:dyDescent="0.2">
      <c r="A94" s="44">
        <f t="shared" si="0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 x14ac:dyDescent="0.2">
      <c r="A95" s="44">
        <f t="shared" si="0"/>
        <v>84</v>
      </c>
      <c r="B95" s="44"/>
      <c r="C95" s="136">
        <v>38900</v>
      </c>
      <c r="E95" s="137" t="s">
        <v>115</v>
      </c>
      <c r="G95" s="134">
        <f>+O95</f>
        <v>1211697.3000000003</v>
      </c>
      <c r="H95" s="130">
        <v>5.4</v>
      </c>
      <c r="I95" s="135" t="str">
        <f>VLOOKUP($H95,class,3)</f>
        <v>P, S, T &amp; D Plant</v>
      </c>
      <c r="J95" s="135">
        <f>$G95*VLOOKUP($H95,class,6)</f>
        <v>469752.15951329278</v>
      </c>
      <c r="K95" s="135">
        <f>$G95*VLOOKUP($H95,class,7)</f>
        <v>728599.95129720296</v>
      </c>
      <c r="L95" s="135">
        <f>$G95*VLOOKUP($H95,class,8)</f>
        <v>13345.189189504395</v>
      </c>
      <c r="M95" s="42">
        <f>SUM(J95:L95)-G95</f>
        <v>0</v>
      </c>
      <c r="N95" s="42" t="s">
        <v>115</v>
      </c>
      <c r="O95" s="42">
        <v>1211697.3000000003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 x14ac:dyDescent="0.2">
      <c r="A96" s="44">
        <f t="shared" si="0"/>
        <v>85</v>
      </c>
      <c r="B96" s="44"/>
      <c r="C96" s="136">
        <v>39000</v>
      </c>
      <c r="E96" s="137" t="s">
        <v>139</v>
      </c>
      <c r="G96" s="134">
        <f>+O96</f>
        <v>7595599.7675585095</v>
      </c>
      <c r="H96" s="130">
        <v>5.4</v>
      </c>
      <c r="I96" s="135" t="str">
        <f t="shared" ref="I96:I129" si="22">VLOOKUP($H96,class,3)</f>
        <v>P, S, T &amp; D Plant</v>
      </c>
      <c r="J96" s="135">
        <f t="shared" ref="J96:J129" si="23">$G96*VLOOKUP($H96,class,6)</f>
        <v>2944670.5820086203</v>
      </c>
      <c r="K96" s="135">
        <f t="shared" ref="K96:K129" si="24">$G96*VLOOKUP($H96,class,7)</f>
        <v>4567274.0384221161</v>
      </c>
      <c r="L96" s="135">
        <f t="shared" ref="L96:L129" si="25">$G96*VLOOKUP($H96,class,8)</f>
        <v>83655.147127771852</v>
      </c>
      <c r="M96" s="42">
        <f t="shared" ref="M96:M106" si="26">SUM(J96:L96)-G96</f>
        <v>0</v>
      </c>
      <c r="N96" s="42" t="s">
        <v>139</v>
      </c>
      <c r="O96" s="42">
        <v>7595599.7675585095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 x14ac:dyDescent="0.2">
      <c r="A97" s="44">
        <f t="shared" si="0"/>
        <v>86</v>
      </c>
      <c r="B97" s="44"/>
      <c r="C97" s="136">
        <v>39001</v>
      </c>
      <c r="E97" s="137" t="s">
        <v>291</v>
      </c>
      <c r="G97" s="134">
        <v>0</v>
      </c>
      <c r="H97" s="130">
        <v>5.4</v>
      </c>
      <c r="I97" s="135" t="str">
        <f t="shared" si="22"/>
        <v>P, S, T &amp; D Plant</v>
      </c>
      <c r="J97" s="135">
        <f t="shared" si="23"/>
        <v>0</v>
      </c>
      <c r="K97" s="135">
        <f t="shared" si="24"/>
        <v>0</v>
      </c>
      <c r="L97" s="135">
        <f t="shared" si="25"/>
        <v>0</v>
      </c>
      <c r="M97" s="42">
        <f t="shared" si="26"/>
        <v>0</v>
      </c>
      <c r="N97" s="42" t="s">
        <v>292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 x14ac:dyDescent="0.2">
      <c r="A98" s="44">
        <f t="shared" si="0"/>
        <v>87</v>
      </c>
      <c r="B98" s="44"/>
      <c r="C98" s="136">
        <v>39002</v>
      </c>
      <c r="E98" s="137" t="s">
        <v>292</v>
      </c>
      <c r="G98" s="134">
        <f>+O97</f>
        <v>173114.85000000003</v>
      </c>
      <c r="H98" s="130">
        <v>5.4</v>
      </c>
      <c r="I98" s="135" t="str">
        <f t="shared" si="22"/>
        <v>P, S, T &amp; D Plant</v>
      </c>
      <c r="J98" s="135">
        <f t="shared" si="23"/>
        <v>67113.357957733955</v>
      </c>
      <c r="K98" s="135">
        <f t="shared" si="24"/>
        <v>104094.86864320205</v>
      </c>
      <c r="L98" s="135">
        <f t="shared" si="25"/>
        <v>1906.623399064003</v>
      </c>
      <c r="M98" s="42">
        <f t="shared" si="26"/>
        <v>0</v>
      </c>
      <c r="N98" s="42" t="s">
        <v>278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 x14ac:dyDescent="0.2">
      <c r="A99" s="44">
        <f t="shared" si="0"/>
        <v>88</v>
      </c>
      <c r="B99" s="44"/>
      <c r="C99" s="136">
        <v>39003</v>
      </c>
      <c r="E99" s="137" t="s">
        <v>278</v>
      </c>
      <c r="G99" s="134">
        <f t="shared" ref="G99:G102" si="27">+O98</f>
        <v>709199.17999999982</v>
      </c>
      <c r="H99" s="130">
        <v>5.4</v>
      </c>
      <c r="I99" s="135" t="str">
        <f t="shared" si="22"/>
        <v>P, S, T &amp; D Plant</v>
      </c>
      <c r="J99" s="135">
        <f t="shared" si="23"/>
        <v>274943.12839523226</v>
      </c>
      <c r="K99" s="135">
        <f t="shared" si="24"/>
        <v>426445.19221757451</v>
      </c>
      <c r="L99" s="135">
        <f t="shared" si="25"/>
        <v>7810.8593871929706</v>
      </c>
      <c r="M99" s="42">
        <f t="shared" si="26"/>
        <v>0</v>
      </c>
      <c r="N99" s="42" t="s">
        <v>293</v>
      </c>
      <c r="O99" s="42">
        <v>12954.74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 x14ac:dyDescent="0.2">
      <c r="A100" s="44">
        <f t="shared" si="0"/>
        <v>89</v>
      </c>
      <c r="B100" s="44"/>
      <c r="C100" s="136">
        <v>39004</v>
      </c>
      <c r="E100" s="137" t="s">
        <v>293</v>
      </c>
      <c r="G100" s="134">
        <f t="shared" si="27"/>
        <v>12954.74</v>
      </c>
      <c r="H100" s="130">
        <v>5.4</v>
      </c>
      <c r="I100" s="135" t="str">
        <f t="shared" si="22"/>
        <v>P, S, T &amp; D Plant</v>
      </c>
      <c r="J100" s="135">
        <f t="shared" si="23"/>
        <v>5022.3080392547154</v>
      </c>
      <c r="K100" s="135">
        <f t="shared" si="24"/>
        <v>7789.753210697032</v>
      </c>
      <c r="L100" s="135">
        <f t="shared" si="25"/>
        <v>142.67875004825061</v>
      </c>
      <c r="M100" s="42">
        <f t="shared" si="26"/>
        <v>0</v>
      </c>
      <c r="N100" s="42" t="s">
        <v>294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 x14ac:dyDescent="0.2">
      <c r="A101" s="44">
        <f t="shared" si="0"/>
        <v>90</v>
      </c>
      <c r="B101" s="44"/>
      <c r="C101" s="136">
        <v>39009</v>
      </c>
      <c r="E101" s="137" t="s">
        <v>294</v>
      </c>
      <c r="G101" s="134">
        <f t="shared" si="27"/>
        <v>1246194.18</v>
      </c>
      <c r="H101" s="130">
        <v>5.4</v>
      </c>
      <c r="I101" s="135" t="str">
        <f t="shared" si="22"/>
        <v>P, S, T &amp; D Plant</v>
      </c>
      <c r="J101" s="135">
        <f t="shared" si="23"/>
        <v>483125.94839313161</v>
      </c>
      <c r="K101" s="135">
        <f t="shared" si="24"/>
        <v>749343.10644651728</v>
      </c>
      <c r="L101" s="135">
        <f t="shared" si="25"/>
        <v>13725.125160350932</v>
      </c>
      <c r="M101" s="42">
        <f t="shared" si="26"/>
        <v>0</v>
      </c>
      <c r="N101" s="42" t="s">
        <v>295</v>
      </c>
      <c r="O101" s="42">
        <v>1866038.1465637307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 x14ac:dyDescent="0.2">
      <c r="A102" s="44">
        <f t="shared" si="0"/>
        <v>91</v>
      </c>
      <c r="B102" s="44"/>
      <c r="C102" s="136">
        <v>39100</v>
      </c>
      <c r="E102" s="137" t="s">
        <v>295</v>
      </c>
      <c r="G102" s="134">
        <f t="shared" si="27"/>
        <v>1866038.1465637307</v>
      </c>
      <c r="H102" s="130">
        <v>5.4</v>
      </c>
      <c r="I102" s="135" t="str">
        <f t="shared" si="22"/>
        <v>P, S, T &amp; D Plant</v>
      </c>
      <c r="J102" s="135">
        <f t="shared" si="23"/>
        <v>723427.74807082152</v>
      </c>
      <c r="K102" s="135">
        <f t="shared" si="24"/>
        <v>1122058.5394595307</v>
      </c>
      <c r="L102" s="135">
        <f t="shared" si="25"/>
        <v>20551.859033378314</v>
      </c>
      <c r="M102" s="42">
        <f t="shared" si="26"/>
        <v>0</v>
      </c>
      <c r="N102" s="42" t="s">
        <v>297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 x14ac:dyDescent="0.2">
      <c r="A103" s="44">
        <f t="shared" si="0"/>
        <v>92</v>
      </c>
      <c r="B103" s="44"/>
      <c r="C103" s="136">
        <v>39102</v>
      </c>
      <c r="E103" s="137" t="s">
        <v>296</v>
      </c>
      <c r="G103" s="134"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298</v>
      </c>
      <c r="O103" s="42">
        <v>220986.89999999994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 x14ac:dyDescent="0.2">
      <c r="A104" s="44">
        <f t="shared" si="0"/>
        <v>93</v>
      </c>
      <c r="B104" s="44"/>
      <c r="C104" s="136">
        <v>39103</v>
      </c>
      <c r="E104" s="137" t="s">
        <v>297</v>
      </c>
      <c r="G104" s="134">
        <v>0</v>
      </c>
      <c r="H104" s="130">
        <v>5.4</v>
      </c>
      <c r="I104" s="135" t="str">
        <f t="shared" si="22"/>
        <v>P, S, T &amp; D Plant</v>
      </c>
      <c r="J104" s="135">
        <f t="shared" si="23"/>
        <v>0</v>
      </c>
      <c r="K104" s="135">
        <f t="shared" si="24"/>
        <v>0</v>
      </c>
      <c r="L104" s="135">
        <f t="shared" si="25"/>
        <v>0</v>
      </c>
      <c r="M104" s="42">
        <f t="shared" si="26"/>
        <v>0</v>
      </c>
      <c r="N104" s="42" t="s">
        <v>300</v>
      </c>
      <c r="O104" s="42">
        <v>0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 x14ac:dyDescent="0.2">
      <c r="A105" s="44">
        <f t="shared" si="0"/>
        <v>94</v>
      </c>
      <c r="B105" s="44"/>
      <c r="C105" s="136">
        <v>39200</v>
      </c>
      <c r="E105" s="137" t="s">
        <v>298</v>
      </c>
      <c r="G105" s="134">
        <f>+O103</f>
        <v>220986.89999999994</v>
      </c>
      <c r="H105" s="130">
        <v>5.4</v>
      </c>
      <c r="I105" s="135" t="str">
        <f t="shared" si="22"/>
        <v>P, S, T &amp; D Plant</v>
      </c>
      <c r="J105" s="135">
        <f t="shared" si="23"/>
        <v>85672.447647731839</v>
      </c>
      <c r="K105" s="135">
        <f t="shared" si="24"/>
        <v>132880.58377064948</v>
      </c>
      <c r="L105" s="135">
        <f t="shared" si="25"/>
        <v>2433.8685816186003</v>
      </c>
      <c r="M105" s="42">
        <f t="shared" si="26"/>
        <v>0</v>
      </c>
      <c r="N105" s="42" t="s">
        <v>301</v>
      </c>
      <c r="O105" s="42">
        <v>4078360.7595184175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 x14ac:dyDescent="0.2">
      <c r="A106" s="44">
        <f t="shared" si="0"/>
        <v>95</v>
      </c>
      <c r="B106" s="44"/>
      <c r="C106" s="136">
        <v>39201</v>
      </c>
      <c r="E106" s="137" t="s">
        <v>299</v>
      </c>
      <c r="G106" s="134"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303</v>
      </c>
      <c r="O106" s="42">
        <v>39610.080000000009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 x14ac:dyDescent="0.2">
      <c r="A107" s="44">
        <f t="shared" si="0"/>
        <v>96</v>
      </c>
      <c r="B107" s="44"/>
      <c r="C107" s="136">
        <v>39202</v>
      </c>
      <c r="E107" s="137" t="s">
        <v>300</v>
      </c>
      <c r="G107" s="134">
        <f>+O104</f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ref="M107:M129" si="28">SUM(J107:L107)-G107</f>
        <v>0</v>
      </c>
      <c r="N107" s="42" t="s">
        <v>304</v>
      </c>
      <c r="O107" s="42">
        <v>62747.290000000008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 x14ac:dyDescent="0.2">
      <c r="A108" s="44">
        <f t="shared" si="0"/>
        <v>97</v>
      </c>
      <c r="B108" s="44"/>
      <c r="C108" s="136">
        <v>39300</v>
      </c>
      <c r="E108" s="137" t="s">
        <v>186</v>
      </c>
      <c r="G108" s="134">
        <v>0</v>
      </c>
      <c r="H108" s="130">
        <v>5.4</v>
      </c>
      <c r="I108" s="135" t="str">
        <f t="shared" si="22"/>
        <v>P, S, T &amp; D Plant</v>
      </c>
      <c r="J108" s="135">
        <f t="shared" si="23"/>
        <v>0</v>
      </c>
      <c r="K108" s="135">
        <f t="shared" si="24"/>
        <v>0</v>
      </c>
      <c r="L108" s="135">
        <f t="shared" si="25"/>
        <v>0</v>
      </c>
      <c r="M108" s="42">
        <f t="shared" si="28"/>
        <v>0</v>
      </c>
      <c r="N108" s="42" t="s">
        <v>305</v>
      </c>
      <c r="O108" s="42">
        <v>19427.230000000003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 x14ac:dyDescent="0.2">
      <c r="A109" s="44">
        <f t="shared" si="0"/>
        <v>98</v>
      </c>
      <c r="B109" s="44"/>
      <c r="C109" s="136">
        <v>39400</v>
      </c>
      <c r="E109" s="137" t="s">
        <v>301</v>
      </c>
      <c r="G109" s="134">
        <f>+O105</f>
        <v>4078360.7595184175</v>
      </c>
      <c r="H109" s="130">
        <v>5.4</v>
      </c>
      <c r="I109" s="135" t="str">
        <f t="shared" si="22"/>
        <v>P, S, T &amp; D Plant</v>
      </c>
      <c r="J109" s="135">
        <f t="shared" si="23"/>
        <v>1581103.4439525853</v>
      </c>
      <c r="K109" s="135">
        <f t="shared" si="24"/>
        <v>2452339.7475240245</v>
      </c>
      <c r="L109" s="135">
        <f t="shared" si="25"/>
        <v>44917.56804180723</v>
      </c>
      <c r="M109" s="42">
        <f t="shared" si="28"/>
        <v>0</v>
      </c>
      <c r="N109" s="42" t="s">
        <v>306</v>
      </c>
      <c r="O109" s="42">
        <v>524257.15000000008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 x14ac:dyDescent="0.2">
      <c r="A110" s="44">
        <f t="shared" si="0"/>
        <v>99</v>
      </c>
      <c r="B110" s="44"/>
      <c r="C110" s="136">
        <v>39600</v>
      </c>
      <c r="E110" s="137" t="s">
        <v>302</v>
      </c>
      <c r="G110" s="134">
        <v>0</v>
      </c>
      <c r="H110" s="130">
        <v>5.4</v>
      </c>
      <c r="I110" s="135" t="str">
        <f t="shared" si="22"/>
        <v>P, S, T &amp; D Plant</v>
      </c>
      <c r="J110" s="135">
        <f t="shared" si="23"/>
        <v>0</v>
      </c>
      <c r="K110" s="135">
        <f t="shared" si="24"/>
        <v>0</v>
      </c>
      <c r="L110" s="135">
        <f t="shared" si="25"/>
        <v>0</v>
      </c>
      <c r="M110" s="42">
        <f t="shared" si="28"/>
        <v>0</v>
      </c>
      <c r="N110" s="42" t="s">
        <v>506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 x14ac:dyDescent="0.2">
      <c r="A111" s="44">
        <f t="shared" si="0"/>
        <v>100</v>
      </c>
      <c r="B111" s="44"/>
      <c r="C111" s="136">
        <v>39603</v>
      </c>
      <c r="E111" s="137" t="s">
        <v>303</v>
      </c>
      <c r="G111" s="134">
        <f>+O106</f>
        <v>39610.080000000009</v>
      </c>
      <c r="H111" s="130">
        <v>5.4</v>
      </c>
      <c r="I111" s="135" t="str">
        <f t="shared" si="22"/>
        <v>P, S, T &amp; D Plant</v>
      </c>
      <c r="J111" s="135">
        <f t="shared" si="23"/>
        <v>15356.079953709797</v>
      </c>
      <c r="K111" s="135">
        <f t="shared" si="24"/>
        <v>23817.749167946742</v>
      </c>
      <c r="L111" s="135">
        <f t="shared" si="25"/>
        <v>436.25087834346442</v>
      </c>
      <c r="M111" s="42">
        <f t="shared" si="28"/>
        <v>0</v>
      </c>
      <c r="N111" s="42" t="s">
        <v>506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 x14ac:dyDescent="0.2">
      <c r="A112" s="44">
        <f t="shared" si="0"/>
        <v>101</v>
      </c>
      <c r="B112" s="44"/>
      <c r="C112" s="136">
        <v>39604</v>
      </c>
      <c r="E112" s="137" t="s">
        <v>304</v>
      </c>
      <c r="G112" s="134">
        <f t="shared" ref="G112:G114" si="29">+O107</f>
        <v>62747.290000000008</v>
      </c>
      <c r="H112" s="130">
        <v>5.4</v>
      </c>
      <c r="I112" s="135" t="str">
        <f t="shared" si="22"/>
        <v>P, S, T &amp; D Plant</v>
      </c>
      <c r="J112" s="135">
        <f t="shared" si="23"/>
        <v>24325.939309352951</v>
      </c>
      <c r="K112" s="135">
        <f t="shared" si="24"/>
        <v>37730.275076152655</v>
      </c>
      <c r="L112" s="135">
        <f t="shared" si="25"/>
        <v>691.07561449439334</v>
      </c>
      <c r="M112" s="42">
        <f t="shared" si="28"/>
        <v>0</v>
      </c>
      <c r="N112" s="42" t="s">
        <v>309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 x14ac:dyDescent="0.2">
      <c r="A113" s="44">
        <f t="shared" si="0"/>
        <v>102</v>
      </c>
      <c r="B113" s="44"/>
      <c r="C113" s="136">
        <v>39605</v>
      </c>
      <c r="E113" s="140" t="s">
        <v>305</v>
      </c>
      <c r="G113" s="134">
        <f t="shared" si="29"/>
        <v>19427.230000000003</v>
      </c>
      <c r="H113" s="130">
        <v>5.4</v>
      </c>
      <c r="I113" s="135" t="str">
        <f t="shared" si="22"/>
        <v>P, S, T &amp; D Plant</v>
      </c>
      <c r="J113" s="135">
        <f t="shared" si="23"/>
        <v>7531.5701750440694</v>
      </c>
      <c r="K113" s="135">
        <f t="shared" si="24"/>
        <v>11681.695446411872</v>
      </c>
      <c r="L113" s="135">
        <f t="shared" si="25"/>
        <v>213.96437854406003</v>
      </c>
      <c r="M113" s="42">
        <f t="shared" si="28"/>
        <v>0</v>
      </c>
      <c r="N113" s="42" t="s">
        <v>310</v>
      </c>
      <c r="O113" s="42">
        <v>3891771.0900000012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 x14ac:dyDescent="0.2">
      <c r="A114" s="44">
        <f t="shared" si="0"/>
        <v>103</v>
      </c>
      <c r="B114" s="44"/>
      <c r="C114" s="136">
        <v>39700</v>
      </c>
      <c r="E114" s="137" t="s">
        <v>306</v>
      </c>
      <c r="G114" s="134">
        <f t="shared" si="29"/>
        <v>524257.15000000008</v>
      </c>
      <c r="H114" s="130">
        <v>5.4</v>
      </c>
      <c r="I114" s="135" t="str">
        <f t="shared" si="22"/>
        <v>P, S, T &amp; D Plant</v>
      </c>
      <c r="J114" s="135">
        <f t="shared" si="23"/>
        <v>203244.59611553498</v>
      </c>
      <c r="K114" s="135">
        <f t="shared" si="24"/>
        <v>315238.57811452611</v>
      </c>
      <c r="L114" s="135">
        <f t="shared" si="25"/>
        <v>5773.9757699388983</v>
      </c>
      <c r="M114" s="42">
        <f t="shared" si="28"/>
        <v>0</v>
      </c>
      <c r="N114" s="42" t="s">
        <v>509</v>
      </c>
      <c r="O114" s="42">
        <v>14389.76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 x14ac:dyDescent="0.2">
      <c r="A115" s="44">
        <f t="shared" si="0"/>
        <v>104</v>
      </c>
      <c r="B115" s="44"/>
      <c r="C115" s="136">
        <v>39701</v>
      </c>
      <c r="E115" s="137" t="s">
        <v>307</v>
      </c>
      <c r="G115" s="134"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8"/>
        <v>0</v>
      </c>
      <c r="N115" s="42" t="s">
        <v>510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 x14ac:dyDescent="0.2">
      <c r="A116" s="44">
        <f t="shared" si="0"/>
        <v>105</v>
      </c>
      <c r="B116" s="44"/>
      <c r="C116" s="136">
        <v>39702</v>
      </c>
      <c r="E116" s="137" t="s">
        <v>308</v>
      </c>
      <c r="G116" s="134"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8"/>
        <v>0</v>
      </c>
      <c r="N116" s="42" t="s">
        <v>314</v>
      </c>
      <c r="O116" s="42">
        <v>134598.85999999993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 x14ac:dyDescent="0.2">
      <c r="A117" s="44">
        <f t="shared" si="0"/>
        <v>106</v>
      </c>
      <c r="B117" s="44"/>
      <c r="C117" s="136">
        <v>39705</v>
      </c>
      <c r="E117" s="137" t="s">
        <v>309</v>
      </c>
      <c r="G117" s="134">
        <v>0</v>
      </c>
      <c r="H117" s="130">
        <v>5.4</v>
      </c>
      <c r="I117" s="135" t="str">
        <f t="shared" si="22"/>
        <v>P, S, T &amp; D Plant</v>
      </c>
      <c r="J117" s="135">
        <f t="shared" si="23"/>
        <v>0</v>
      </c>
      <c r="K117" s="135">
        <f t="shared" si="24"/>
        <v>0</v>
      </c>
      <c r="L117" s="135">
        <f t="shared" si="25"/>
        <v>0</v>
      </c>
      <c r="M117" s="42">
        <f t="shared" si="28"/>
        <v>0</v>
      </c>
      <c r="N117" s="42" t="s">
        <v>317</v>
      </c>
      <c r="O117" s="42">
        <v>461887.9076963847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 x14ac:dyDescent="0.2">
      <c r="A118" s="44">
        <f t="shared" si="0"/>
        <v>107</v>
      </c>
      <c r="B118" s="44"/>
      <c r="C118" s="136">
        <v>39800</v>
      </c>
      <c r="E118" s="137" t="s">
        <v>310</v>
      </c>
      <c r="G118" s="134">
        <f>+O113</f>
        <v>3891771.0900000012</v>
      </c>
      <c r="H118" s="130">
        <v>5.4</v>
      </c>
      <c r="I118" s="135" t="str">
        <f t="shared" si="22"/>
        <v>P, S, T &amp; D Plant</v>
      </c>
      <c r="J118" s="135">
        <f t="shared" si="23"/>
        <v>1508766.1529483488</v>
      </c>
      <c r="K118" s="135">
        <f t="shared" si="24"/>
        <v>2340142.3991238265</v>
      </c>
      <c r="L118" s="135">
        <f t="shared" si="25"/>
        <v>42862.537927825491</v>
      </c>
      <c r="M118" s="42">
        <f t="shared" si="28"/>
        <v>0</v>
      </c>
      <c r="N118" s="42" t="s">
        <v>318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 x14ac:dyDescent="0.2">
      <c r="A119" s="44">
        <f t="shared" si="0"/>
        <v>108</v>
      </c>
      <c r="B119" s="44"/>
      <c r="C119" s="136">
        <v>39900</v>
      </c>
      <c r="E119" s="137" t="s">
        <v>311</v>
      </c>
      <c r="G119" s="134">
        <v>0</v>
      </c>
      <c r="H119" s="130">
        <v>5.4</v>
      </c>
      <c r="I119" s="135" t="str">
        <f t="shared" si="22"/>
        <v>P, S, T &amp; D Plant</v>
      </c>
      <c r="J119" s="135">
        <f t="shared" si="23"/>
        <v>0</v>
      </c>
      <c r="K119" s="135">
        <f t="shared" si="24"/>
        <v>0</v>
      </c>
      <c r="L119" s="135">
        <f t="shared" si="25"/>
        <v>0</v>
      </c>
      <c r="M119" s="42">
        <f t="shared" si="28"/>
        <v>0</v>
      </c>
      <c r="N119" s="42" t="s">
        <v>319</v>
      </c>
      <c r="O119" s="42">
        <v>123514.83000000002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 x14ac:dyDescent="0.2">
      <c r="A120" s="44">
        <f t="shared" si="0"/>
        <v>109</v>
      </c>
      <c r="B120" s="44"/>
      <c r="C120" s="136">
        <v>39901</v>
      </c>
      <c r="E120" s="137" t="s">
        <v>312</v>
      </c>
      <c r="G120" s="134">
        <f>+O114</f>
        <v>14389.76</v>
      </c>
      <c r="H120" s="130">
        <v>5.4</v>
      </c>
      <c r="I120" s="135" t="str">
        <f t="shared" si="22"/>
        <v>P, S, T &amp; D Plant</v>
      </c>
      <c r="J120" s="135">
        <f t="shared" si="23"/>
        <v>5578.6381919626283</v>
      </c>
      <c r="K120" s="135">
        <f t="shared" si="24"/>
        <v>8652.6382745743813</v>
      </c>
      <c r="L120" s="135">
        <f t="shared" si="25"/>
        <v>158.48353346298845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 x14ac:dyDescent="0.2">
      <c r="A121" s="44">
        <f t="shared" si="0"/>
        <v>110</v>
      </c>
      <c r="B121" s="44"/>
      <c r="C121" s="136">
        <v>39902</v>
      </c>
      <c r="E121" s="137" t="s">
        <v>313</v>
      </c>
      <c r="G121" s="134">
        <f>+O115</f>
        <v>0</v>
      </c>
      <c r="H121" s="130">
        <v>5.4</v>
      </c>
      <c r="I121" s="135" t="str">
        <f t="shared" si="22"/>
        <v>P, S, T &amp; D Plant</v>
      </c>
      <c r="J121" s="135">
        <f t="shared" si="23"/>
        <v>0</v>
      </c>
      <c r="K121" s="135">
        <f t="shared" si="24"/>
        <v>0</v>
      </c>
      <c r="L121" s="135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 x14ac:dyDescent="0.2">
      <c r="A122" s="44">
        <f t="shared" si="0"/>
        <v>111</v>
      </c>
      <c r="B122" s="44"/>
      <c r="C122" s="136">
        <v>39903</v>
      </c>
      <c r="E122" s="137" t="s">
        <v>314</v>
      </c>
      <c r="G122" s="134">
        <f>+O116</f>
        <v>134598.85999999993</v>
      </c>
      <c r="H122" s="130">
        <v>5.4</v>
      </c>
      <c r="I122" s="135" t="str">
        <f t="shared" si="22"/>
        <v>P, S, T &amp; D Plant</v>
      </c>
      <c r="J122" s="135">
        <f t="shared" si="23"/>
        <v>52181.436034418257</v>
      </c>
      <c r="K122" s="135">
        <f t="shared" si="24"/>
        <v>80935.001539294477</v>
      </c>
      <c r="L122" s="135">
        <f t="shared" si="25"/>
        <v>1482.4224262871712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 x14ac:dyDescent="0.2">
      <c r="A123" s="44">
        <f t="shared" si="0"/>
        <v>112</v>
      </c>
      <c r="B123" s="44"/>
      <c r="C123" s="136">
        <v>39904</v>
      </c>
      <c r="E123" s="137" t="s">
        <v>315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 x14ac:dyDescent="0.2">
      <c r="A124" s="44">
        <f t="shared" si="0"/>
        <v>113</v>
      </c>
      <c r="B124" s="44"/>
      <c r="C124" s="136">
        <v>39905</v>
      </c>
      <c r="E124" s="137" t="s">
        <v>316</v>
      </c>
      <c r="G124" s="134">
        <v>0</v>
      </c>
      <c r="H124" s="130">
        <v>5.4</v>
      </c>
      <c r="I124" s="135" t="str">
        <f t="shared" si="22"/>
        <v>P, S, T &amp; D Plant</v>
      </c>
      <c r="J124" s="135">
        <f t="shared" si="23"/>
        <v>0</v>
      </c>
      <c r="K124" s="135">
        <f t="shared" si="24"/>
        <v>0</v>
      </c>
      <c r="L124" s="135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 x14ac:dyDescent="0.2">
      <c r="A125" s="44">
        <f t="shared" si="0"/>
        <v>114</v>
      </c>
      <c r="B125" s="44"/>
      <c r="C125" s="136">
        <v>39906</v>
      </c>
      <c r="E125" s="137" t="s">
        <v>317</v>
      </c>
      <c r="G125" s="134">
        <f>+O117</f>
        <v>461887.9076963847</v>
      </c>
      <c r="H125" s="130">
        <v>5.4</v>
      </c>
      <c r="I125" s="135" t="str">
        <f t="shared" si="22"/>
        <v>P, S, T &amp; D Plant</v>
      </c>
      <c r="J125" s="135">
        <f t="shared" si="23"/>
        <v>179065.21875839212</v>
      </c>
      <c r="K125" s="135">
        <f t="shared" si="24"/>
        <v>277735.62510401959</v>
      </c>
      <c r="L125" s="135">
        <f t="shared" si="25"/>
        <v>5087.0638339728876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 x14ac:dyDescent="0.2">
      <c r="A126" s="44">
        <f t="shared" si="0"/>
        <v>115</v>
      </c>
      <c r="B126" s="44"/>
      <c r="C126" s="136">
        <v>39907</v>
      </c>
      <c r="E126" s="137" t="s">
        <v>318</v>
      </c>
      <c r="G126" s="134">
        <f>+O118</f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 x14ac:dyDescent="0.2">
      <c r="A127" s="44">
        <f t="shared" si="0"/>
        <v>116</v>
      </c>
      <c r="B127" s="44"/>
      <c r="C127" s="136">
        <v>39908</v>
      </c>
      <c r="E127" s="137" t="s">
        <v>319</v>
      </c>
      <c r="G127" s="134">
        <f>+O119</f>
        <v>123514.83000000002</v>
      </c>
      <c r="H127" s="130">
        <v>5.4</v>
      </c>
      <c r="I127" s="135" t="str">
        <f t="shared" si="22"/>
        <v>P, S, T &amp; D Plant</v>
      </c>
      <c r="J127" s="135">
        <f t="shared" si="23"/>
        <v>47884.366932580633</v>
      </c>
      <c r="K127" s="135">
        <f t="shared" si="24"/>
        <v>74270.11607806859</v>
      </c>
      <c r="L127" s="135">
        <f t="shared" si="25"/>
        <v>1360.3469893507834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 x14ac:dyDescent="0.2">
      <c r="A128" s="44">
        <f t="shared" si="0"/>
        <v>117</v>
      </c>
      <c r="B128" s="44"/>
      <c r="C128" s="136">
        <v>39909</v>
      </c>
      <c r="E128" s="137" t="s">
        <v>320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 x14ac:dyDescent="0.2">
      <c r="A129" s="44">
        <f t="shared" si="0"/>
        <v>118</v>
      </c>
      <c r="B129" s="44"/>
      <c r="C129" s="136">
        <v>39924</v>
      </c>
      <c r="E129" s="137" t="s">
        <v>321</v>
      </c>
      <c r="G129" s="139">
        <v>0</v>
      </c>
      <c r="H129" s="130">
        <v>5.4</v>
      </c>
      <c r="I129" s="135" t="str">
        <f t="shared" si="22"/>
        <v>P, S, T &amp; D Plant</v>
      </c>
      <c r="J129" s="135">
        <f t="shared" si="23"/>
        <v>0</v>
      </c>
      <c r="K129" s="135">
        <f t="shared" si="24"/>
        <v>0</v>
      </c>
      <c r="L129" s="135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 x14ac:dyDescent="0.2">
      <c r="A130" s="44">
        <f t="shared" si="0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 x14ac:dyDescent="0.2">
      <c r="A131" s="44">
        <f t="shared" si="0"/>
        <v>120</v>
      </c>
      <c r="B131" s="44"/>
      <c r="C131" s="44"/>
      <c r="D131" s="44" t="s">
        <v>149</v>
      </c>
      <c r="E131" s="44"/>
      <c r="G131" s="42">
        <f>SUM(G95:G129)</f>
        <v>22386350.02133704</v>
      </c>
      <c r="H131" s="130"/>
      <c r="I131" s="135"/>
      <c r="J131" s="42">
        <f>SUM(J95:J129)</f>
        <v>8678765.1223977469</v>
      </c>
      <c r="K131" s="42">
        <f>SUM(K95:K129)</f>
        <v>13461029.858916337</v>
      </c>
      <c r="L131" s="42">
        <f>SUM(L95:L129)</f>
        <v>246555.04002295667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 x14ac:dyDescent="0.2">
      <c r="A132" s="44">
        <f t="shared" si="0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 x14ac:dyDescent="0.2">
      <c r="A133" s="44">
        <f t="shared" si="0"/>
        <v>122</v>
      </c>
      <c r="B133" s="44"/>
      <c r="C133" s="44"/>
      <c r="D133" s="44" t="s">
        <v>349</v>
      </c>
      <c r="E133" s="44"/>
      <c r="G133" s="42">
        <f>G131+G91+G65+G52+G30+G18</f>
        <v>704356322.99829137</v>
      </c>
      <c r="H133" s="130"/>
      <c r="I133" s="135"/>
      <c r="J133" s="42">
        <f>J131+J91+J65+J52+J30+J18</f>
        <v>273065644.19619471</v>
      </c>
      <c r="K133" s="42">
        <f>K131+K91+K65+K52+K30+K18</f>
        <v>423533156.8638736</v>
      </c>
      <c r="L133" s="42">
        <f>L131+L91+L65+L52+L30+L18</f>
        <v>7757521.93822324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 x14ac:dyDescent="0.2">
      <c r="A134" s="44">
        <f t="shared" si="0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 x14ac:dyDescent="0.2">
      <c r="A135" s="44">
        <f t="shared" si="0"/>
        <v>124</v>
      </c>
      <c r="B135" s="44"/>
      <c r="C135" s="44"/>
      <c r="D135" s="44" t="s">
        <v>348</v>
      </c>
      <c r="E135" s="44"/>
      <c r="G135" s="139">
        <v>38154808.559999995</v>
      </c>
      <c r="H135" s="130">
        <v>5.4</v>
      </c>
      <c r="I135" s="135" t="str">
        <f>VLOOKUP($H135,class,3)</f>
        <v>P, S, T &amp; D Plant</v>
      </c>
      <c r="J135" s="135">
        <f>$G135*VLOOKUP($H135,class,6)</f>
        <v>14791898.700175581</v>
      </c>
      <c r="K135" s="135">
        <f>$G135*VLOOKUP($H135,class,7)</f>
        <v>22942686.80682056</v>
      </c>
      <c r="L135" s="135">
        <f>$G135*VLOOKUP($H135,class,8)</f>
        <v>420223.05300384975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 x14ac:dyDescent="0.2">
      <c r="A136" s="44">
        <f t="shared" si="0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 x14ac:dyDescent="0.2">
      <c r="A137" s="44">
        <f t="shared" si="0"/>
        <v>126</v>
      </c>
      <c r="B137" s="44"/>
      <c r="C137" s="44"/>
      <c r="D137" s="44" t="s">
        <v>347</v>
      </c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 x14ac:dyDescent="0.2">
      <c r="A138" s="44">
        <f t="shared" si="0"/>
        <v>127</v>
      </c>
      <c r="B138" s="44"/>
      <c r="C138" s="44"/>
      <c r="D138" s="44"/>
      <c r="E138" s="44"/>
      <c r="G138" s="42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 x14ac:dyDescent="0.2">
      <c r="A139" s="44">
        <f t="shared" si="0"/>
        <v>128</v>
      </c>
      <c r="B139" s="44"/>
      <c r="C139" s="44"/>
      <c r="D139" s="44" t="s">
        <v>322</v>
      </c>
      <c r="E139" s="44"/>
      <c r="G139" s="134"/>
      <c r="H139" s="130"/>
      <c r="I139" s="135"/>
      <c r="J139" s="135"/>
      <c r="K139" s="135"/>
      <c r="L139" s="135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 x14ac:dyDescent="0.2">
      <c r="A140" s="44">
        <f t="shared" si="0"/>
        <v>129</v>
      </c>
      <c r="B140" s="44"/>
      <c r="C140" s="44"/>
      <c r="D140" s="44"/>
      <c r="E140" s="44"/>
      <c r="G140" s="42"/>
      <c r="H140" s="130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 x14ac:dyDescent="0.2">
      <c r="A141" s="44">
        <f t="shared" si="0"/>
        <v>130</v>
      </c>
      <c r="B141" s="44"/>
      <c r="C141" s="136">
        <v>30100</v>
      </c>
      <c r="D141" s="44"/>
      <c r="E141" s="137" t="s">
        <v>323</v>
      </c>
      <c r="G141" s="134">
        <v>92246.954605999999</v>
      </c>
      <c r="H141" s="130">
        <v>5.4</v>
      </c>
      <c r="I141" s="135" t="str">
        <f>VLOOKUP($H141,class,3)</f>
        <v>P, S, T &amp; D Plant</v>
      </c>
      <c r="J141" s="135">
        <f>$G141*VLOOKUP($H141,class,6)</f>
        <v>35762.402156622098</v>
      </c>
      <c r="K141" s="135">
        <f>$G141*VLOOKUP($H141,class,7)</f>
        <v>55468.57835966695</v>
      </c>
      <c r="L141" s="135">
        <f>$G141*VLOOKUP($H141,class,8)</f>
        <v>1015.9740897109316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 x14ac:dyDescent="0.2">
      <c r="A142" s="44">
        <f t="shared" si="0"/>
        <v>131</v>
      </c>
      <c r="B142" s="44"/>
      <c r="C142" s="136">
        <v>30200</v>
      </c>
      <c r="D142" s="44"/>
      <c r="E142" s="137" t="s">
        <v>185</v>
      </c>
      <c r="G142" s="134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 x14ac:dyDescent="0.2">
      <c r="A143" s="44">
        <f t="shared" si="0"/>
        <v>132</v>
      </c>
      <c r="B143" s="44"/>
      <c r="C143" s="138">
        <v>30300</v>
      </c>
      <c r="D143" s="44"/>
      <c r="E143" s="137" t="s">
        <v>324</v>
      </c>
      <c r="G143" s="134">
        <v>552334.82630399999</v>
      </c>
      <c r="H143" s="130">
        <v>5.4</v>
      </c>
      <c r="I143" s="135" t="str">
        <f>VLOOKUP($H143,class,3)</f>
        <v>P, S, T &amp; D Plant</v>
      </c>
      <c r="J143" s="135">
        <f>$G143*VLOOKUP($H143,class,6)</f>
        <v>214129.78095329864</v>
      </c>
      <c r="K143" s="135">
        <f>$G143*VLOOKUP($H143,class,7)</f>
        <v>332121.83236262336</v>
      </c>
      <c r="L143" s="135">
        <f>$G143*VLOOKUP($H143,class,8)</f>
        <v>6083.212988077903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 x14ac:dyDescent="0.2">
      <c r="A144" s="44">
        <f t="shared" si="0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 x14ac:dyDescent="0.2">
      <c r="A145" s="44">
        <f t="shared" si="0"/>
        <v>134</v>
      </c>
      <c r="B145" s="44"/>
      <c r="C145" s="44"/>
      <c r="D145" s="44" t="s">
        <v>325</v>
      </c>
      <c r="E145" s="44"/>
      <c r="G145" s="42">
        <f>SUM(G141:G143)</f>
        <v>644581.78090999997</v>
      </c>
      <c r="H145" s="130"/>
      <c r="I145" s="42"/>
      <c r="J145" s="42">
        <f>SUM(J141:J143)</f>
        <v>249892.18310992073</v>
      </c>
      <c r="K145" s="42">
        <f>SUM(K141:K143)</f>
        <v>387590.41072229028</v>
      </c>
      <c r="L145" s="42">
        <f>SUM(L141:L143)</f>
        <v>7099.1870777888344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 x14ac:dyDescent="0.2">
      <c r="A146" s="44">
        <f t="shared" si="0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 x14ac:dyDescent="0.2">
      <c r="A147" s="44">
        <f t="shared" si="0"/>
        <v>136</v>
      </c>
      <c r="B147" s="44"/>
      <c r="C147" s="44"/>
      <c r="D147" s="44" t="s">
        <v>148</v>
      </c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 x14ac:dyDescent="0.2">
      <c r="A148" s="44">
        <f t="shared" si="0"/>
        <v>137</v>
      </c>
      <c r="B148" s="44"/>
      <c r="C148" s="44"/>
      <c r="D148" s="44"/>
      <c r="E148" s="44"/>
      <c r="G148" s="42"/>
      <c r="H148" s="130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 x14ac:dyDescent="0.2">
      <c r="A149" s="44">
        <f t="shared" si="0"/>
        <v>138</v>
      </c>
      <c r="B149" s="44"/>
      <c r="C149" s="141">
        <v>37400</v>
      </c>
      <c r="E149" s="137" t="s">
        <v>115</v>
      </c>
      <c r="G149" s="134">
        <v>0</v>
      </c>
      <c r="H149" s="130">
        <v>5.4</v>
      </c>
      <c r="I149" s="135" t="str">
        <f>VLOOKUP($H149,class,3)</f>
        <v>P, S, T &amp; D Plant</v>
      </c>
      <c r="J149" s="135">
        <f>$G149*VLOOKUP($H149,class,6)</f>
        <v>0</v>
      </c>
      <c r="K149" s="135">
        <f>$G149*VLOOKUP($H149,class,7)</f>
        <v>0</v>
      </c>
      <c r="L149" s="135">
        <f>$G149*VLOOKUP($H149,class,8)</f>
        <v>0</v>
      </c>
      <c r="M149" s="42">
        <f>SUM(J149:L149)-G149</f>
        <v>0</v>
      </c>
      <c r="N149" s="42" t="s">
        <v>291</v>
      </c>
      <c r="O149" s="42">
        <v>89274.715255999996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 x14ac:dyDescent="0.2">
      <c r="A150" s="44">
        <f t="shared" si="0"/>
        <v>139</v>
      </c>
      <c r="B150" s="44"/>
      <c r="C150" s="141">
        <v>39001</v>
      </c>
      <c r="E150" s="137" t="s">
        <v>291</v>
      </c>
      <c r="G150" s="134">
        <f>+O149</f>
        <v>89274.715255999996</v>
      </c>
      <c r="H150" s="130">
        <v>5.4</v>
      </c>
      <c r="I150" s="135" t="str">
        <f t="shared" ref="I150:I182" si="30">VLOOKUP($H150,class,3)</f>
        <v>P, S, T &amp; D Plant</v>
      </c>
      <c r="J150" s="135">
        <f t="shared" ref="J150:J182" si="31">$G150*VLOOKUP($H150,class,6)</f>
        <v>34610.121093312904</v>
      </c>
      <c r="K150" s="135">
        <f t="shared" ref="K150:K182" si="32">$G150*VLOOKUP($H150,class,7)</f>
        <v>53681.355225924199</v>
      </c>
      <c r="L150" s="135">
        <f t="shared" ref="L150:L182" si="33">$G150*VLOOKUP($H150,class,8)</f>
        <v>983.23893676288128</v>
      </c>
      <c r="M150" s="42">
        <f t="shared" ref="M150:M182" si="34">SUM(J150:L150)-G150</f>
        <v>0</v>
      </c>
      <c r="N150" s="42" t="s">
        <v>293</v>
      </c>
      <c r="O150" s="42">
        <v>7658.1103980000007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 x14ac:dyDescent="0.2">
      <c r="A151" s="44">
        <f t="shared" si="0"/>
        <v>140</v>
      </c>
      <c r="B151" s="44"/>
      <c r="C151" s="141">
        <v>36602</v>
      </c>
      <c r="E151" s="137" t="s">
        <v>139</v>
      </c>
      <c r="G151" s="134">
        <v>0</v>
      </c>
      <c r="H151" s="130">
        <v>5.4</v>
      </c>
      <c r="I151" s="135" t="str">
        <f t="shared" si="30"/>
        <v>P, S, T &amp; D Plant</v>
      </c>
      <c r="J151" s="135">
        <f t="shared" si="31"/>
        <v>0</v>
      </c>
      <c r="K151" s="135">
        <f t="shared" si="32"/>
        <v>0</v>
      </c>
      <c r="L151" s="135">
        <f t="shared" si="33"/>
        <v>0</v>
      </c>
      <c r="M151" s="42">
        <f t="shared" si="34"/>
        <v>0</v>
      </c>
      <c r="N151" s="42" t="s">
        <v>294</v>
      </c>
      <c r="O151" s="42">
        <v>19331.565200000001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 x14ac:dyDescent="0.2">
      <c r="A152" s="44">
        <f t="shared" si="0"/>
        <v>141</v>
      </c>
      <c r="B152" s="44"/>
      <c r="C152" s="141">
        <v>38900</v>
      </c>
      <c r="E152" s="137" t="s">
        <v>115</v>
      </c>
      <c r="G152" s="134">
        <v>0</v>
      </c>
      <c r="H152" s="130">
        <v>5.4</v>
      </c>
      <c r="I152" s="135" t="str">
        <f t="shared" si="30"/>
        <v>P, S, T &amp; D Plant</v>
      </c>
      <c r="J152" s="135">
        <f t="shared" si="31"/>
        <v>0</v>
      </c>
      <c r="K152" s="135">
        <f t="shared" si="32"/>
        <v>0</v>
      </c>
      <c r="L152" s="135">
        <f t="shared" si="33"/>
        <v>0</v>
      </c>
      <c r="M152" s="42">
        <f t="shared" si="34"/>
        <v>0</v>
      </c>
      <c r="N152" s="42" t="s">
        <v>295</v>
      </c>
      <c r="O152" s="42">
        <v>19219.724474000006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 x14ac:dyDescent="0.2">
      <c r="A153" s="44">
        <f t="shared" si="0"/>
        <v>142</v>
      </c>
      <c r="B153" s="44"/>
      <c r="C153" s="141">
        <v>39004</v>
      </c>
      <c r="E153" s="137" t="s">
        <v>293</v>
      </c>
      <c r="G153" s="134">
        <f>+O150</f>
        <v>7658.1103980000007</v>
      </c>
      <c r="H153" s="130">
        <v>5.4</v>
      </c>
      <c r="I153" s="135" t="str">
        <f t="shared" si="30"/>
        <v>P, S, T &amp; D Plant</v>
      </c>
      <c r="J153" s="135">
        <f t="shared" si="31"/>
        <v>2968.90477287661</v>
      </c>
      <c r="K153" s="135">
        <f t="shared" si="32"/>
        <v>4604.8620088626121</v>
      </c>
      <c r="L153" s="135">
        <f t="shared" si="33"/>
        <v>84.343616260777992</v>
      </c>
      <c r="M153" s="42">
        <f t="shared" si="34"/>
        <v>0</v>
      </c>
      <c r="N153" s="42" t="s">
        <v>482</v>
      </c>
      <c r="O153" s="42">
        <v>0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 x14ac:dyDescent="0.2">
      <c r="A154" s="44">
        <f t="shared" si="0"/>
        <v>143</v>
      </c>
      <c r="B154" s="44"/>
      <c r="C154" s="141">
        <v>39009</v>
      </c>
      <c r="E154" s="137" t="s">
        <v>294</v>
      </c>
      <c r="G154" s="134">
        <f t="shared" ref="G154:G155" si="35">+O151</f>
        <v>19331.565200000001</v>
      </c>
      <c r="H154" s="130">
        <v>5.4</v>
      </c>
      <c r="I154" s="135" t="str">
        <f t="shared" si="30"/>
        <v>P, S, T &amp; D Plant</v>
      </c>
      <c r="J154" s="135">
        <f t="shared" si="31"/>
        <v>7494.4827387764399</v>
      </c>
      <c r="K154" s="135">
        <f t="shared" si="32"/>
        <v>11624.171699663522</v>
      </c>
      <c r="L154" s="135">
        <f t="shared" si="33"/>
        <v>212.91076156003595</v>
      </c>
      <c r="M154" s="42">
        <f t="shared" si="34"/>
        <v>0</v>
      </c>
      <c r="N154" s="42" t="s">
        <v>297</v>
      </c>
      <c r="O154" s="42">
        <v>0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 x14ac:dyDescent="0.2">
      <c r="A155" s="44">
        <f t="shared" si="0"/>
        <v>144</v>
      </c>
      <c r="B155" s="44"/>
      <c r="C155" s="141">
        <v>39100</v>
      </c>
      <c r="E155" s="137" t="s">
        <v>295</v>
      </c>
      <c r="G155" s="134">
        <f t="shared" si="35"/>
        <v>19219.724474000006</v>
      </c>
      <c r="H155" s="130">
        <v>5.4</v>
      </c>
      <c r="I155" s="135" t="str">
        <f t="shared" si="30"/>
        <v>P, S, T &amp; D Plant</v>
      </c>
      <c r="J155" s="135">
        <f t="shared" si="31"/>
        <v>7451.1242014915651</v>
      </c>
      <c r="K155" s="135">
        <f t="shared" si="32"/>
        <v>11556.921283642425</v>
      </c>
      <c r="L155" s="135">
        <f t="shared" si="33"/>
        <v>211.6789888660129</v>
      </c>
      <c r="M155" s="42">
        <f t="shared" si="34"/>
        <v>0</v>
      </c>
      <c r="N155" s="42" t="s">
        <v>298</v>
      </c>
      <c r="O155" s="42">
        <v>13582.318681999999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 x14ac:dyDescent="0.2">
      <c r="A156" s="44">
        <f t="shared" ref="A156:A174" si="36">A155+1</f>
        <v>145</v>
      </c>
      <c r="B156" s="44"/>
      <c r="C156" s="141">
        <v>39102</v>
      </c>
      <c r="E156" s="137" t="s">
        <v>296</v>
      </c>
      <c r="G156" s="134">
        <v>0</v>
      </c>
      <c r="H156" s="130">
        <v>5.4</v>
      </c>
      <c r="I156" s="135" t="str">
        <f t="shared" si="30"/>
        <v>P, S, T &amp; D Plant</v>
      </c>
      <c r="J156" s="135">
        <f t="shared" si="31"/>
        <v>0</v>
      </c>
      <c r="K156" s="135">
        <f t="shared" si="32"/>
        <v>0</v>
      </c>
      <c r="L156" s="135">
        <f t="shared" si="33"/>
        <v>0</v>
      </c>
      <c r="M156" s="42">
        <f t="shared" si="34"/>
        <v>0</v>
      </c>
      <c r="N156" s="42" t="s">
        <v>186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 x14ac:dyDescent="0.2">
      <c r="A157" s="44">
        <f t="shared" si="36"/>
        <v>146</v>
      </c>
      <c r="B157" s="44"/>
      <c r="C157" s="141">
        <v>39103</v>
      </c>
      <c r="E157" s="137" t="s">
        <v>297</v>
      </c>
      <c r="G157" s="134">
        <v>0</v>
      </c>
      <c r="H157" s="130">
        <v>5.4</v>
      </c>
      <c r="I157" s="135" t="str">
        <f t="shared" si="30"/>
        <v>P, S, T &amp; D Plant</v>
      </c>
      <c r="J157" s="135">
        <f t="shared" si="31"/>
        <v>0</v>
      </c>
      <c r="K157" s="135">
        <f t="shared" si="32"/>
        <v>0</v>
      </c>
      <c r="L157" s="135">
        <f t="shared" si="33"/>
        <v>0</v>
      </c>
      <c r="M157" s="42">
        <f t="shared" si="34"/>
        <v>0</v>
      </c>
      <c r="N157" s="42" t="s">
        <v>301</v>
      </c>
      <c r="O157" s="42">
        <v>87546.811631999997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 x14ac:dyDescent="0.2">
      <c r="A158" s="44">
        <f t="shared" si="36"/>
        <v>147</v>
      </c>
      <c r="B158" s="44"/>
      <c r="C158" s="141">
        <v>39200</v>
      </c>
      <c r="E158" s="137" t="s">
        <v>298</v>
      </c>
      <c r="G158" s="134">
        <f>+O155</f>
        <v>13582.318681999999</v>
      </c>
      <c r="H158" s="130">
        <v>5.4</v>
      </c>
      <c r="I158" s="135" t="str">
        <f t="shared" si="30"/>
        <v>P, S, T &amp; D Plant</v>
      </c>
      <c r="J158" s="135">
        <f t="shared" si="31"/>
        <v>5265.6084420318821</v>
      </c>
      <c r="K158" s="135">
        <f t="shared" si="32"/>
        <v>8167.11956873081</v>
      </c>
      <c r="L158" s="135">
        <f t="shared" si="33"/>
        <v>149.59067123730486</v>
      </c>
      <c r="M158" s="42">
        <f t="shared" si="34"/>
        <v>0</v>
      </c>
      <c r="N158" s="42" t="s">
        <v>302</v>
      </c>
      <c r="O158" s="42">
        <v>10212.710482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 x14ac:dyDescent="0.2">
      <c r="A159" s="44">
        <f t="shared" si="36"/>
        <v>148</v>
      </c>
      <c r="B159" s="44"/>
      <c r="C159" s="141">
        <v>39201</v>
      </c>
      <c r="E159" s="137" t="s">
        <v>299</v>
      </c>
      <c r="G159" s="134">
        <v>0</v>
      </c>
      <c r="H159" s="130">
        <v>5.4</v>
      </c>
      <c r="I159" s="135" t="str">
        <f t="shared" si="30"/>
        <v>P, S, T &amp; D Plant</v>
      </c>
      <c r="J159" s="135">
        <f t="shared" si="31"/>
        <v>0</v>
      </c>
      <c r="K159" s="135">
        <f t="shared" si="32"/>
        <v>0</v>
      </c>
      <c r="L159" s="135">
        <f t="shared" si="33"/>
        <v>0</v>
      </c>
      <c r="M159" s="42">
        <f t="shared" si="34"/>
        <v>0</v>
      </c>
      <c r="N159" s="42" t="s">
        <v>306</v>
      </c>
      <c r="O159" s="42">
        <v>18687.909800000001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 x14ac:dyDescent="0.2">
      <c r="A160" s="44">
        <f t="shared" si="36"/>
        <v>149</v>
      </c>
      <c r="B160" s="44"/>
      <c r="C160" s="141">
        <v>39202</v>
      </c>
      <c r="E160" s="137" t="s">
        <v>300</v>
      </c>
      <c r="G160" s="134">
        <v>0</v>
      </c>
      <c r="H160" s="130">
        <v>5.4</v>
      </c>
      <c r="I160" s="135" t="str">
        <f t="shared" si="30"/>
        <v>P, S, T &amp; D Plant</v>
      </c>
      <c r="J160" s="135">
        <f t="shared" si="31"/>
        <v>0</v>
      </c>
      <c r="K160" s="135">
        <f t="shared" si="32"/>
        <v>0</v>
      </c>
      <c r="L160" s="135">
        <f t="shared" si="33"/>
        <v>0</v>
      </c>
      <c r="M160" s="42">
        <f t="shared" si="34"/>
        <v>0</v>
      </c>
      <c r="N160" s="42" t="s">
        <v>506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 x14ac:dyDescent="0.2">
      <c r="A161" s="44">
        <f t="shared" si="36"/>
        <v>150</v>
      </c>
      <c r="B161" s="44"/>
      <c r="C161" s="141">
        <v>39300</v>
      </c>
      <c r="E161" s="137" t="s">
        <v>186</v>
      </c>
      <c r="G161" s="134">
        <f>+O156</f>
        <v>0</v>
      </c>
      <c r="H161" s="130">
        <v>5.4</v>
      </c>
      <c r="I161" s="135" t="str">
        <f t="shared" si="30"/>
        <v>P, S, T &amp; D Plant</v>
      </c>
      <c r="J161" s="135">
        <f t="shared" si="31"/>
        <v>0</v>
      </c>
      <c r="K161" s="135">
        <f t="shared" si="32"/>
        <v>0</v>
      </c>
      <c r="L161" s="135">
        <f t="shared" si="33"/>
        <v>0</v>
      </c>
      <c r="M161" s="42">
        <f t="shared" si="34"/>
        <v>0</v>
      </c>
      <c r="N161" s="42" t="s">
        <v>506</v>
      </c>
      <c r="O161" s="42">
        <v>0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 x14ac:dyDescent="0.2">
      <c r="A162" s="44">
        <f t="shared" si="36"/>
        <v>151</v>
      </c>
      <c r="B162" s="44"/>
      <c r="C162" s="141">
        <v>39400</v>
      </c>
      <c r="E162" s="137" t="s">
        <v>301</v>
      </c>
      <c r="G162" s="134">
        <f>+O157</f>
        <v>87546.811631999997</v>
      </c>
      <c r="H162" s="130">
        <v>5.4</v>
      </c>
      <c r="I162" s="135" t="str">
        <f t="shared" si="30"/>
        <v>P, S, T &amp; D Plant</v>
      </c>
      <c r="J162" s="135">
        <f t="shared" si="31"/>
        <v>33940.245490879155</v>
      </c>
      <c r="K162" s="135">
        <f t="shared" si="32"/>
        <v>52642.357700475673</v>
      </c>
      <c r="L162" s="135">
        <f t="shared" si="33"/>
        <v>964.20844064515438</v>
      </c>
      <c r="M162" s="42">
        <f t="shared" si="34"/>
        <v>0</v>
      </c>
      <c r="N162" s="42" t="s">
        <v>310</v>
      </c>
      <c r="O162" s="42">
        <v>405292.27286400006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 x14ac:dyDescent="0.2">
      <c r="A163" s="44">
        <f t="shared" si="36"/>
        <v>152</v>
      </c>
      <c r="B163" s="44"/>
      <c r="C163" s="141">
        <v>39600</v>
      </c>
      <c r="E163" s="137" t="s">
        <v>302</v>
      </c>
      <c r="G163" s="134">
        <f>+O158</f>
        <v>10212.710482</v>
      </c>
      <c r="H163" s="130">
        <v>5.4</v>
      </c>
      <c r="I163" s="135" t="str">
        <f t="shared" si="30"/>
        <v>P, S, T &amp; D Plant</v>
      </c>
      <c r="J163" s="135">
        <f t="shared" si="31"/>
        <v>3959.2749801485406</v>
      </c>
      <c r="K163" s="135">
        <f t="shared" si="32"/>
        <v>6140.9564581827763</v>
      </c>
      <c r="L163" s="135">
        <f t="shared" si="33"/>
        <v>112.47904366868244</v>
      </c>
      <c r="M163" s="42">
        <f t="shared" si="34"/>
        <v>0</v>
      </c>
      <c r="N163" s="42" t="s">
        <v>311</v>
      </c>
      <c r="O163" s="42">
        <v>0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 x14ac:dyDescent="0.2">
      <c r="A164" s="44">
        <f t="shared" si="36"/>
        <v>153</v>
      </c>
      <c r="B164" s="44"/>
      <c r="C164" s="141">
        <v>39603</v>
      </c>
      <c r="E164" s="137" t="s">
        <v>303</v>
      </c>
      <c r="G164" s="134">
        <v>0</v>
      </c>
      <c r="H164" s="130">
        <v>5.4</v>
      </c>
      <c r="I164" s="135" t="str">
        <f t="shared" si="30"/>
        <v>P, S, T &amp; D Plant</v>
      </c>
      <c r="J164" s="135">
        <f t="shared" si="31"/>
        <v>0</v>
      </c>
      <c r="K164" s="135">
        <f t="shared" si="32"/>
        <v>0</v>
      </c>
      <c r="L164" s="135">
        <f t="shared" si="33"/>
        <v>0</v>
      </c>
      <c r="M164" s="42">
        <f t="shared" si="34"/>
        <v>0</v>
      </c>
      <c r="N164" s="42" t="s">
        <v>312</v>
      </c>
      <c r="O164" s="42">
        <v>0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 x14ac:dyDescent="0.2">
      <c r="A165" s="44">
        <f t="shared" si="36"/>
        <v>154</v>
      </c>
      <c r="B165" s="44"/>
      <c r="C165" s="141">
        <v>39604</v>
      </c>
      <c r="E165" s="137" t="s">
        <v>304</v>
      </c>
      <c r="G165" s="134">
        <v>0</v>
      </c>
      <c r="H165" s="130">
        <v>5.4</v>
      </c>
      <c r="I165" s="135" t="str">
        <f t="shared" si="30"/>
        <v>P, S, T &amp; D Plant</v>
      </c>
      <c r="J165" s="135">
        <f t="shared" si="31"/>
        <v>0</v>
      </c>
      <c r="K165" s="135">
        <f t="shared" si="32"/>
        <v>0</v>
      </c>
      <c r="L165" s="135">
        <f t="shared" si="33"/>
        <v>0</v>
      </c>
      <c r="M165" s="42">
        <f t="shared" si="34"/>
        <v>0</v>
      </c>
      <c r="N165" s="42" t="s">
        <v>313</v>
      </c>
      <c r="O165" s="42">
        <v>0</v>
      </c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 x14ac:dyDescent="0.2">
      <c r="A166" s="44">
        <f t="shared" si="36"/>
        <v>155</v>
      </c>
      <c r="B166" s="44"/>
      <c r="C166" s="141">
        <v>39605</v>
      </c>
      <c r="E166" s="140" t="s">
        <v>305</v>
      </c>
      <c r="G166" s="134">
        <v>0</v>
      </c>
      <c r="H166" s="130">
        <v>5.4</v>
      </c>
      <c r="I166" s="135" t="str">
        <f t="shared" si="30"/>
        <v>P, S, T &amp; D Plant</v>
      </c>
      <c r="J166" s="135">
        <f t="shared" si="31"/>
        <v>0</v>
      </c>
      <c r="K166" s="135">
        <f t="shared" si="32"/>
        <v>0</v>
      </c>
      <c r="L166" s="135">
        <f t="shared" si="33"/>
        <v>0</v>
      </c>
      <c r="M166" s="42">
        <f t="shared" si="34"/>
        <v>0</v>
      </c>
      <c r="N166" s="42" t="s">
        <v>314</v>
      </c>
      <c r="O166" s="42">
        <v>0</v>
      </c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 x14ac:dyDescent="0.2">
      <c r="A167" s="44">
        <f t="shared" si="36"/>
        <v>156</v>
      </c>
      <c r="B167" s="44"/>
      <c r="C167" s="141">
        <v>39700</v>
      </c>
      <c r="E167" s="137" t="s">
        <v>306</v>
      </c>
      <c r="G167" s="134">
        <f>+O159</f>
        <v>18687.909800000001</v>
      </c>
      <c r="H167" s="130">
        <v>5.4</v>
      </c>
      <c r="I167" s="135" t="str">
        <f t="shared" si="30"/>
        <v>P, S, T &amp; D Plant</v>
      </c>
      <c r="J167" s="135">
        <f t="shared" si="31"/>
        <v>7244.9496960500164</v>
      </c>
      <c r="K167" s="135">
        <f t="shared" si="32"/>
        <v>11237.138326648512</v>
      </c>
      <c r="L167" s="135">
        <f t="shared" si="33"/>
        <v>205.8217773014706</v>
      </c>
      <c r="M167" s="42">
        <f t="shared" si="34"/>
        <v>0</v>
      </c>
      <c r="N167" s="42" t="s">
        <v>317</v>
      </c>
      <c r="O167" s="42">
        <v>34934.444126000009</v>
      </c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 x14ac:dyDescent="0.2">
      <c r="A168" s="44">
        <f t="shared" si="36"/>
        <v>157</v>
      </c>
      <c r="B168" s="44"/>
      <c r="C168" s="141">
        <v>39701</v>
      </c>
      <c r="E168" s="137" t="s">
        <v>307</v>
      </c>
      <c r="G168" s="134">
        <f t="shared" ref="G168:G169" si="37">+O160</f>
        <v>0</v>
      </c>
      <c r="H168" s="130">
        <v>5.4</v>
      </c>
      <c r="I168" s="135" t="str">
        <f t="shared" si="30"/>
        <v>P, S, T &amp; D Plant</v>
      </c>
      <c r="J168" s="135">
        <f t="shared" si="31"/>
        <v>0</v>
      </c>
      <c r="K168" s="135">
        <f t="shared" si="32"/>
        <v>0</v>
      </c>
      <c r="L168" s="135">
        <f t="shared" si="33"/>
        <v>0</v>
      </c>
      <c r="M168" s="42">
        <f t="shared" si="34"/>
        <v>0</v>
      </c>
      <c r="N168" s="42" t="s">
        <v>318</v>
      </c>
      <c r="O168" s="42">
        <v>82288.231257076928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 x14ac:dyDescent="0.2">
      <c r="A169" s="44">
        <f t="shared" si="36"/>
        <v>158</v>
      </c>
      <c r="B169" s="44"/>
      <c r="C169" s="141">
        <v>39702</v>
      </c>
      <c r="E169" s="137" t="s">
        <v>308</v>
      </c>
      <c r="G169" s="134">
        <f t="shared" si="37"/>
        <v>0</v>
      </c>
      <c r="H169" s="130">
        <v>5.4</v>
      </c>
      <c r="I169" s="135" t="str">
        <f t="shared" si="30"/>
        <v>P, S, T &amp; D Plant</v>
      </c>
      <c r="J169" s="135">
        <f t="shared" si="31"/>
        <v>0</v>
      </c>
      <c r="K169" s="135">
        <f t="shared" si="32"/>
        <v>0</v>
      </c>
      <c r="L169" s="135">
        <f t="shared" si="33"/>
        <v>0</v>
      </c>
      <c r="M169" s="42">
        <f t="shared" si="34"/>
        <v>0</v>
      </c>
      <c r="N169" s="42" t="s">
        <v>319</v>
      </c>
      <c r="O169" s="42">
        <v>412431.959408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 x14ac:dyDescent="0.2">
      <c r="A170" s="44">
        <f t="shared" si="36"/>
        <v>159</v>
      </c>
      <c r="B170" s="44"/>
      <c r="C170" s="141">
        <v>39705</v>
      </c>
      <c r="E170" s="137" t="s">
        <v>309</v>
      </c>
      <c r="G170" s="134">
        <v>0</v>
      </c>
      <c r="H170" s="130">
        <v>5.4</v>
      </c>
      <c r="I170" s="135" t="str">
        <f t="shared" si="30"/>
        <v>P, S, T &amp; D Plant</v>
      </c>
      <c r="J170" s="135">
        <f t="shared" si="31"/>
        <v>0</v>
      </c>
      <c r="K170" s="135">
        <f t="shared" si="32"/>
        <v>0</v>
      </c>
      <c r="L170" s="135">
        <f t="shared" si="33"/>
        <v>0</v>
      </c>
      <c r="M170" s="42">
        <f t="shared" si="34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 x14ac:dyDescent="0.2">
      <c r="A171" s="44">
        <f t="shared" si="36"/>
        <v>160</v>
      </c>
      <c r="B171" s="44"/>
      <c r="C171" s="141">
        <v>39800</v>
      </c>
      <c r="E171" s="137" t="s">
        <v>310</v>
      </c>
      <c r="G171" s="134">
        <f>+O162</f>
        <v>405292.27286400006</v>
      </c>
      <c r="H171" s="130">
        <v>5.4</v>
      </c>
      <c r="I171" s="135" t="str">
        <f t="shared" si="30"/>
        <v>P, S, T &amp; D Plant</v>
      </c>
      <c r="J171" s="135">
        <f t="shared" si="31"/>
        <v>157124.15997948885</v>
      </c>
      <c r="K171" s="135">
        <f t="shared" si="32"/>
        <v>243704.37259358674</v>
      </c>
      <c r="L171" s="135">
        <f t="shared" si="33"/>
        <v>4463.7402909244065</v>
      </c>
      <c r="M171" s="42">
        <f t="shared" si="34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 x14ac:dyDescent="0.2">
      <c r="A172" s="44">
        <f t="shared" si="36"/>
        <v>161</v>
      </c>
      <c r="B172" s="44"/>
      <c r="C172" s="141">
        <v>39900</v>
      </c>
      <c r="E172" s="137" t="s">
        <v>311</v>
      </c>
      <c r="G172" s="134">
        <f>+O163</f>
        <v>0</v>
      </c>
      <c r="H172" s="130">
        <v>5.4</v>
      </c>
      <c r="I172" s="135" t="str">
        <f t="shared" si="30"/>
        <v>P, S, T &amp; D Plant</v>
      </c>
      <c r="J172" s="135">
        <f t="shared" si="31"/>
        <v>0</v>
      </c>
      <c r="K172" s="135">
        <f t="shared" si="32"/>
        <v>0</v>
      </c>
      <c r="L172" s="135">
        <f t="shared" si="33"/>
        <v>0</v>
      </c>
      <c r="M172" s="42">
        <f t="shared" si="34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 x14ac:dyDescent="0.2">
      <c r="A173" s="44">
        <f t="shared" si="36"/>
        <v>162</v>
      </c>
      <c r="B173" s="44"/>
      <c r="C173" s="141">
        <v>39901</v>
      </c>
      <c r="E173" s="137" t="s">
        <v>312</v>
      </c>
      <c r="G173" s="134">
        <f t="shared" ref="G173:G174" si="38">+O164</f>
        <v>0</v>
      </c>
      <c r="H173" s="130">
        <v>5.4</v>
      </c>
      <c r="I173" s="135" t="str">
        <f t="shared" si="30"/>
        <v>P, S, T &amp; D Plant</v>
      </c>
      <c r="J173" s="135">
        <f t="shared" si="31"/>
        <v>0</v>
      </c>
      <c r="K173" s="135">
        <f t="shared" si="32"/>
        <v>0</v>
      </c>
      <c r="L173" s="135">
        <f t="shared" si="33"/>
        <v>0</v>
      </c>
      <c r="M173" s="42">
        <f t="shared" si="34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 x14ac:dyDescent="0.2">
      <c r="A174" s="44">
        <f t="shared" si="36"/>
        <v>163</v>
      </c>
      <c r="B174" s="44"/>
      <c r="C174" s="141">
        <v>39902</v>
      </c>
      <c r="E174" s="137" t="s">
        <v>313</v>
      </c>
      <c r="G174" s="134">
        <f t="shared" si="38"/>
        <v>0</v>
      </c>
      <c r="H174" s="130">
        <v>5.4</v>
      </c>
      <c r="I174" s="135" t="str">
        <f t="shared" si="30"/>
        <v>P, S, T &amp; D Plant</v>
      </c>
      <c r="J174" s="135">
        <f t="shared" si="31"/>
        <v>0</v>
      </c>
      <c r="K174" s="135">
        <f t="shared" si="32"/>
        <v>0</v>
      </c>
      <c r="L174" s="135">
        <f t="shared" si="33"/>
        <v>0</v>
      </c>
      <c r="M174" s="42">
        <f t="shared" si="34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 x14ac:dyDescent="0.2">
      <c r="A175" s="44">
        <f t="shared" ref="A175:A191" si="39">A174+1</f>
        <v>164</v>
      </c>
      <c r="B175" s="44"/>
      <c r="C175" s="141">
        <v>39903</v>
      </c>
      <c r="E175" s="137" t="s">
        <v>314</v>
      </c>
      <c r="G175" s="134">
        <f>+O166</f>
        <v>0</v>
      </c>
      <c r="H175" s="130">
        <v>5.4</v>
      </c>
      <c r="I175" s="135" t="str">
        <f t="shared" si="30"/>
        <v>P, S, T &amp; D Plant</v>
      </c>
      <c r="J175" s="135">
        <f t="shared" si="31"/>
        <v>0</v>
      </c>
      <c r="K175" s="135">
        <f t="shared" si="32"/>
        <v>0</v>
      </c>
      <c r="L175" s="135">
        <f t="shared" si="33"/>
        <v>0</v>
      </c>
      <c r="M175" s="42">
        <f t="shared" si="34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 x14ac:dyDescent="0.2">
      <c r="A176" s="44">
        <f t="shared" si="39"/>
        <v>165</v>
      </c>
      <c r="B176" s="44"/>
      <c r="C176" s="141">
        <v>39904</v>
      </c>
      <c r="E176" s="137" t="s">
        <v>315</v>
      </c>
      <c r="G176" s="134">
        <v>0</v>
      </c>
      <c r="H176" s="130">
        <v>5.4</v>
      </c>
      <c r="I176" s="135" t="str">
        <f t="shared" si="30"/>
        <v>P, S, T &amp; D Plant</v>
      </c>
      <c r="J176" s="135">
        <f t="shared" si="31"/>
        <v>0</v>
      </c>
      <c r="K176" s="135">
        <f t="shared" si="32"/>
        <v>0</v>
      </c>
      <c r="L176" s="135">
        <f t="shared" si="33"/>
        <v>0</v>
      </c>
      <c r="M176" s="42">
        <f t="shared" si="34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 x14ac:dyDescent="0.2">
      <c r="A177" s="44">
        <f t="shared" si="39"/>
        <v>166</v>
      </c>
      <c r="B177" s="44"/>
      <c r="C177" s="141">
        <v>39905</v>
      </c>
      <c r="E177" s="137" t="s">
        <v>316</v>
      </c>
      <c r="G177" s="134">
        <v>0</v>
      </c>
      <c r="H177" s="130">
        <v>5.4</v>
      </c>
      <c r="I177" s="135" t="str">
        <f t="shared" si="30"/>
        <v>P, S, T &amp; D Plant</v>
      </c>
      <c r="J177" s="135">
        <f t="shared" si="31"/>
        <v>0</v>
      </c>
      <c r="K177" s="135">
        <f t="shared" si="32"/>
        <v>0</v>
      </c>
      <c r="L177" s="135">
        <f t="shared" si="33"/>
        <v>0</v>
      </c>
      <c r="M177" s="42">
        <f t="shared" si="34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 x14ac:dyDescent="0.2">
      <c r="A178" s="44">
        <f t="shared" si="39"/>
        <v>167</v>
      </c>
      <c r="B178" s="44"/>
      <c r="C178" s="141">
        <v>39906</v>
      </c>
      <c r="E178" s="137" t="s">
        <v>317</v>
      </c>
      <c r="G178" s="134">
        <f>+O167</f>
        <v>34934.444126000009</v>
      </c>
      <c r="H178" s="130">
        <v>5.4</v>
      </c>
      <c r="I178" s="135" t="str">
        <f t="shared" si="30"/>
        <v>P, S, T &amp; D Plant</v>
      </c>
      <c r="J178" s="135">
        <f t="shared" si="31"/>
        <v>13543.424227804226</v>
      </c>
      <c r="K178" s="135">
        <f t="shared" si="32"/>
        <v>21006.264756716435</v>
      </c>
      <c r="L178" s="135">
        <f t="shared" si="33"/>
        <v>384.75514147934518</v>
      </c>
      <c r="M178" s="42">
        <f t="shared" si="34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 x14ac:dyDescent="0.2">
      <c r="A179" s="44">
        <f t="shared" si="39"/>
        <v>168</v>
      </c>
      <c r="B179" s="44"/>
      <c r="C179" s="141">
        <v>39907</v>
      </c>
      <c r="E179" s="137" t="s">
        <v>318</v>
      </c>
      <c r="G179" s="134">
        <f t="shared" ref="G179:G180" si="40">+O168</f>
        <v>82288.231257076928</v>
      </c>
      <c r="H179" s="130">
        <v>5.4</v>
      </c>
      <c r="I179" s="135" t="str">
        <f t="shared" si="30"/>
        <v>P, S, T &amp; D Plant</v>
      </c>
      <c r="J179" s="135">
        <f t="shared" si="31"/>
        <v>31901.593191254215</v>
      </c>
      <c r="K179" s="135">
        <f t="shared" si="32"/>
        <v>49480.345698747704</v>
      </c>
      <c r="L179" s="135">
        <f t="shared" si="33"/>
        <v>906.29236707499513</v>
      </c>
      <c r="M179" s="42">
        <f t="shared" si="34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 x14ac:dyDescent="0.2">
      <c r="A180" s="44">
        <f t="shared" si="39"/>
        <v>169</v>
      </c>
      <c r="B180" s="44"/>
      <c r="C180" s="141">
        <v>39908</v>
      </c>
      <c r="E180" s="137" t="s">
        <v>319</v>
      </c>
      <c r="G180" s="134">
        <f t="shared" si="40"/>
        <v>412431.959408</v>
      </c>
      <c r="H180" s="130">
        <v>5.4</v>
      </c>
      <c r="I180" s="135" t="str">
        <f t="shared" si="30"/>
        <v>P, S, T &amp; D Plant</v>
      </c>
      <c r="J180" s="135">
        <f t="shared" si="31"/>
        <v>159892.08161494348</v>
      </c>
      <c r="K180" s="135">
        <f t="shared" si="32"/>
        <v>247997.50361586077</v>
      </c>
      <c r="L180" s="135">
        <f t="shared" si="33"/>
        <v>4542.3741771957039</v>
      </c>
      <c r="M180" s="42">
        <f t="shared" si="34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 x14ac:dyDescent="0.2">
      <c r="A181" s="44">
        <f t="shared" si="39"/>
        <v>170</v>
      </c>
      <c r="B181" s="44"/>
      <c r="C181" s="141">
        <v>39909</v>
      </c>
      <c r="E181" s="137" t="s">
        <v>320</v>
      </c>
      <c r="G181" s="134">
        <v>0</v>
      </c>
      <c r="H181" s="130">
        <v>5.4</v>
      </c>
      <c r="I181" s="135" t="str">
        <f t="shared" si="30"/>
        <v>P, S, T &amp; D Plant</v>
      </c>
      <c r="J181" s="135">
        <f t="shared" si="31"/>
        <v>0</v>
      </c>
      <c r="K181" s="135">
        <f t="shared" si="32"/>
        <v>0</v>
      </c>
      <c r="L181" s="135">
        <f t="shared" si="33"/>
        <v>0</v>
      </c>
      <c r="M181" s="42">
        <f t="shared" si="34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 x14ac:dyDescent="0.2">
      <c r="A182" s="44">
        <f t="shared" si="39"/>
        <v>171</v>
      </c>
      <c r="B182" s="44"/>
      <c r="C182" s="141">
        <v>39924</v>
      </c>
      <c r="E182" s="137" t="s">
        <v>321</v>
      </c>
      <c r="G182" s="139">
        <v>0</v>
      </c>
      <c r="H182" s="130">
        <v>5.4</v>
      </c>
      <c r="I182" s="135" t="str">
        <f t="shared" si="30"/>
        <v>P, S, T &amp; D Plant</v>
      </c>
      <c r="J182" s="135">
        <f t="shared" si="31"/>
        <v>0</v>
      </c>
      <c r="K182" s="135">
        <f t="shared" si="32"/>
        <v>0</v>
      </c>
      <c r="L182" s="135">
        <f t="shared" si="33"/>
        <v>0</v>
      </c>
      <c r="M182" s="42">
        <f t="shared" si="34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 x14ac:dyDescent="0.2">
      <c r="A183" s="44">
        <f t="shared" si="39"/>
        <v>172</v>
      </c>
      <c r="B183" s="44"/>
      <c r="C183" s="44"/>
      <c r="D183" s="44"/>
      <c r="E183" s="44"/>
      <c r="G183" s="42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 x14ac:dyDescent="0.2">
      <c r="A184" s="44">
        <f t="shared" si="39"/>
        <v>173</v>
      </c>
      <c r="B184" s="44"/>
      <c r="C184" s="44"/>
      <c r="D184" s="44" t="s">
        <v>149</v>
      </c>
      <c r="E184" s="44"/>
      <c r="G184" s="42">
        <f>SUM(G149:G182)</f>
        <v>1200460.7735790771</v>
      </c>
      <c r="H184" s="130"/>
      <c r="I184" s="135"/>
      <c r="J184" s="42">
        <f>SUM(J149:J182)</f>
        <v>465395.97042905784</v>
      </c>
      <c r="K184" s="42">
        <f>SUM(K149:K182)</f>
        <v>721843.36893704219</v>
      </c>
      <c r="L184" s="42">
        <f>SUM(L149:L182)</f>
        <v>13221.434212976772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 x14ac:dyDescent="0.2">
      <c r="A185" s="44">
        <f t="shared" si="39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 x14ac:dyDescent="0.2">
      <c r="A186" s="44">
        <f t="shared" si="39"/>
        <v>175</v>
      </c>
      <c r="B186" s="44"/>
      <c r="C186" s="44"/>
      <c r="D186" s="44" t="s">
        <v>348</v>
      </c>
      <c r="E186" s="44"/>
      <c r="G186" s="142">
        <v>2310.6531939999973</v>
      </c>
      <c r="H186" s="130">
        <v>5.4</v>
      </c>
      <c r="I186" s="135" t="str">
        <f>VLOOKUP($H186,class,3)</f>
        <v>P, S, T &amp; D Plant</v>
      </c>
      <c r="J186" s="135">
        <f>$G186*VLOOKUP($H186,class,6)</f>
        <v>895.79660511563895</v>
      </c>
      <c r="K186" s="135">
        <f>$G186*VLOOKUP($H186,class,7)</f>
        <v>1389.4079029582092</v>
      </c>
      <c r="L186" s="135">
        <f>$G186*VLOOKUP($H186,class,8)</f>
        <v>25.448685926148848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 x14ac:dyDescent="0.2">
      <c r="A187" s="44">
        <f t="shared" si="39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 x14ac:dyDescent="0.2">
      <c r="A188" s="44">
        <f t="shared" si="39"/>
        <v>177</v>
      </c>
      <c r="B188" s="44"/>
      <c r="C188" s="44"/>
      <c r="D188" s="44" t="s">
        <v>350</v>
      </c>
      <c r="E188" s="44"/>
      <c r="G188" s="42"/>
      <c r="H188" s="130"/>
      <c r="I188" s="135"/>
      <c r="J188" s="135"/>
      <c r="K188" s="135"/>
      <c r="L188" s="135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 x14ac:dyDescent="0.2">
      <c r="A189" s="44">
        <f t="shared" si="39"/>
        <v>178</v>
      </c>
      <c r="B189" s="44"/>
      <c r="C189" s="44"/>
      <c r="D189" s="44"/>
      <c r="E189" s="44"/>
      <c r="G189" s="42"/>
      <c r="H189" s="130"/>
      <c r="I189" s="135"/>
      <c r="J189" s="135"/>
      <c r="K189" s="135"/>
      <c r="L189" s="135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 x14ac:dyDescent="0.2">
      <c r="A190" s="44">
        <f t="shared" si="39"/>
        <v>179</v>
      </c>
      <c r="B190" s="44"/>
      <c r="C190" s="44"/>
      <c r="D190" s="44" t="s">
        <v>148</v>
      </c>
      <c r="E190" s="44"/>
      <c r="G190" s="42"/>
      <c r="H190" s="130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 x14ac:dyDescent="0.2">
      <c r="A191" s="44">
        <f t="shared" si="39"/>
        <v>180</v>
      </c>
      <c r="B191" s="44"/>
      <c r="C191" s="44"/>
      <c r="D191" s="44"/>
      <c r="E191" s="44"/>
      <c r="G191" s="42"/>
      <c r="H191" s="130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 x14ac:dyDescent="0.2">
      <c r="A192" s="44">
        <f t="shared" ref="A192:A236" si="41">A191+1</f>
        <v>181</v>
      </c>
      <c r="B192" s="44"/>
      <c r="C192" s="141">
        <v>37400</v>
      </c>
      <c r="E192" s="137" t="s">
        <v>115</v>
      </c>
      <c r="G192" s="134">
        <v>0</v>
      </c>
      <c r="H192" s="130">
        <v>5.4</v>
      </c>
      <c r="I192" s="135" t="str">
        <f>VLOOKUP($H192,class,3)</f>
        <v>P, S, T &amp; D Plant</v>
      </c>
      <c r="J192" s="135">
        <f>$G192*VLOOKUP($H192,class,6)</f>
        <v>0</v>
      </c>
      <c r="K192" s="135">
        <f>$G192*VLOOKUP($H192,class,7)</f>
        <v>0</v>
      </c>
      <c r="L192" s="135">
        <f>$G192*VLOOKUP($H192,class,8)</f>
        <v>0</v>
      </c>
      <c r="M192" s="42">
        <f>SUM(J192:L192)-G192</f>
        <v>0</v>
      </c>
      <c r="N192" s="153" t="s">
        <v>139</v>
      </c>
      <c r="O192" s="42">
        <v>92128.051492846382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 x14ac:dyDescent="0.2">
      <c r="A193" s="44">
        <f t="shared" si="41"/>
        <v>182</v>
      </c>
      <c r="B193" s="44"/>
      <c r="C193" s="141">
        <v>39001</v>
      </c>
      <c r="E193" s="137" t="s">
        <v>291</v>
      </c>
      <c r="G193" s="134">
        <v>0</v>
      </c>
      <c r="H193" s="130">
        <v>5.4</v>
      </c>
      <c r="I193" s="135" t="str">
        <f t="shared" ref="I193:I225" si="42">VLOOKUP($H193,class,3)</f>
        <v>P, S, T &amp; D Plant</v>
      </c>
      <c r="J193" s="135">
        <f t="shared" ref="J193:J225" si="43">$G193*VLOOKUP($H193,class,6)</f>
        <v>0</v>
      </c>
      <c r="K193" s="135">
        <f t="shared" ref="K193:K225" si="44">$G193*VLOOKUP($H193,class,7)</f>
        <v>0</v>
      </c>
      <c r="L193" s="135">
        <f t="shared" ref="L193:L225" si="45">$G193*VLOOKUP($H193,class,8)</f>
        <v>0</v>
      </c>
      <c r="M193" s="42">
        <f t="shared" ref="M193:M225" si="46">SUM(J193:L193)-G193</f>
        <v>0</v>
      </c>
      <c r="N193" s="153" t="s">
        <v>441</v>
      </c>
      <c r="O193" s="42">
        <v>144295.82418057157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 x14ac:dyDescent="0.2">
      <c r="A194" s="44">
        <f t="shared" si="41"/>
        <v>183</v>
      </c>
      <c r="B194" s="44"/>
      <c r="C194" s="141">
        <v>36602</v>
      </c>
      <c r="E194" s="137" t="s">
        <v>139</v>
      </c>
      <c r="G194" s="134">
        <f>+O192+O193+O195</f>
        <v>236423.87567341793</v>
      </c>
      <c r="H194" s="130">
        <v>5.4</v>
      </c>
      <c r="I194" s="135" t="str">
        <f t="shared" si="42"/>
        <v>P, S, T &amp; D Plant</v>
      </c>
      <c r="J194" s="135">
        <f t="shared" si="43"/>
        <v>91657.071578925112</v>
      </c>
      <c r="K194" s="135">
        <f t="shared" si="44"/>
        <v>142162.91833046771</v>
      </c>
      <c r="L194" s="135">
        <f t="shared" si="45"/>
        <v>2603.8857640250808</v>
      </c>
      <c r="M194" s="42">
        <f t="shared" si="46"/>
        <v>0</v>
      </c>
      <c r="N194" s="153" t="s">
        <v>294</v>
      </c>
      <c r="O194" s="42">
        <v>482300.56029001618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 x14ac:dyDescent="0.2">
      <c r="A195" s="44">
        <f t="shared" si="41"/>
        <v>184</v>
      </c>
      <c r="B195" s="44"/>
      <c r="C195" s="141">
        <v>37503</v>
      </c>
      <c r="E195" s="137" t="s">
        <v>278</v>
      </c>
      <c r="G195" s="134">
        <v>0</v>
      </c>
      <c r="H195" s="130">
        <v>5.4</v>
      </c>
      <c r="I195" s="135" t="str">
        <f t="shared" si="42"/>
        <v>P, S, T &amp; D Plant</v>
      </c>
      <c r="J195" s="135">
        <f t="shared" si="43"/>
        <v>0</v>
      </c>
      <c r="K195" s="135">
        <f t="shared" si="44"/>
        <v>0</v>
      </c>
      <c r="L195" s="135">
        <f t="shared" si="45"/>
        <v>0</v>
      </c>
      <c r="M195" s="42">
        <f t="shared" si="46"/>
        <v>0</v>
      </c>
      <c r="N195" s="153" t="s">
        <v>524</v>
      </c>
      <c r="O195" s="42">
        <v>0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 x14ac:dyDescent="0.2">
      <c r="A196" s="44">
        <f t="shared" si="41"/>
        <v>185</v>
      </c>
      <c r="B196" s="44"/>
      <c r="C196" s="141">
        <v>39004</v>
      </c>
      <c r="E196" s="137" t="s">
        <v>293</v>
      </c>
      <c r="G196" s="134">
        <v>0</v>
      </c>
      <c r="H196" s="130">
        <v>5.4</v>
      </c>
      <c r="I196" s="135" t="str">
        <f t="shared" si="42"/>
        <v>P, S, T &amp; D Plant</v>
      </c>
      <c r="J196" s="135">
        <f t="shared" si="43"/>
        <v>0</v>
      </c>
      <c r="K196" s="135">
        <f t="shared" si="44"/>
        <v>0</v>
      </c>
      <c r="L196" s="135">
        <f t="shared" si="45"/>
        <v>0</v>
      </c>
      <c r="M196" s="42">
        <f t="shared" si="46"/>
        <v>0</v>
      </c>
      <c r="N196" s="153" t="s">
        <v>525</v>
      </c>
      <c r="O196" s="42">
        <v>1056.7858035435404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 x14ac:dyDescent="0.2">
      <c r="A197" s="44">
        <f t="shared" si="41"/>
        <v>186</v>
      </c>
      <c r="B197" s="44"/>
      <c r="C197" s="141">
        <v>39009</v>
      </c>
      <c r="E197" s="137" t="s">
        <v>294</v>
      </c>
      <c r="G197" s="134">
        <f>+O194+O196</f>
        <v>483357.3460935597</v>
      </c>
      <c r="H197" s="130">
        <v>5.4</v>
      </c>
      <c r="I197" s="135" t="str">
        <f t="shared" si="42"/>
        <v>P, S, T &amp; D Plant</v>
      </c>
      <c r="J197" s="135">
        <f t="shared" si="43"/>
        <v>187388.51456057851</v>
      </c>
      <c r="K197" s="135">
        <f t="shared" si="44"/>
        <v>290645.3111869712</v>
      </c>
      <c r="L197" s="135">
        <f t="shared" si="45"/>
        <v>5323.5203460099365</v>
      </c>
      <c r="M197" s="42">
        <f t="shared" si="46"/>
        <v>0</v>
      </c>
      <c r="N197" s="153" t="s">
        <v>295</v>
      </c>
      <c r="O197" s="42">
        <v>267821.03914167709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 x14ac:dyDescent="0.2">
      <c r="A198" s="44">
        <f t="shared" si="41"/>
        <v>187</v>
      </c>
      <c r="B198" s="44"/>
      <c r="C198" s="141">
        <v>39100</v>
      </c>
      <c r="E198" s="137" t="s">
        <v>295</v>
      </c>
      <c r="G198" s="134">
        <f>+O197+O200+O201</f>
        <v>286917.81176458794</v>
      </c>
      <c r="H198" s="130">
        <v>5.4</v>
      </c>
      <c r="I198" s="135" t="str">
        <f t="shared" si="42"/>
        <v>P, S, T &amp; D Plant</v>
      </c>
      <c r="J198" s="135">
        <f t="shared" si="43"/>
        <v>111232.61699043449</v>
      </c>
      <c r="K198" s="135">
        <f t="shared" si="44"/>
        <v>172525.18733678682</v>
      </c>
      <c r="L198" s="135">
        <f t="shared" si="45"/>
        <v>3160.0074373666057</v>
      </c>
      <c r="M198" s="42">
        <f t="shared" si="46"/>
        <v>0</v>
      </c>
      <c r="N198" s="153" t="s">
        <v>296</v>
      </c>
      <c r="O198" s="42">
        <v>0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 x14ac:dyDescent="0.2">
      <c r="A199" s="44">
        <f t="shared" si="41"/>
        <v>188</v>
      </c>
      <c r="B199" s="44"/>
      <c r="C199" s="141">
        <v>39102</v>
      </c>
      <c r="E199" s="137" t="s">
        <v>296</v>
      </c>
      <c r="G199" s="134">
        <f>+O198</f>
        <v>0</v>
      </c>
      <c r="H199" s="130">
        <v>5.4</v>
      </c>
      <c r="I199" s="135" t="str">
        <f t="shared" si="42"/>
        <v>P, S, T &amp; D Plant</v>
      </c>
      <c r="J199" s="135">
        <f t="shared" si="43"/>
        <v>0</v>
      </c>
      <c r="K199" s="135">
        <f t="shared" si="44"/>
        <v>0</v>
      </c>
      <c r="L199" s="135">
        <f t="shared" si="45"/>
        <v>0</v>
      </c>
      <c r="M199" s="42">
        <f t="shared" si="46"/>
        <v>0</v>
      </c>
      <c r="N199" s="153" t="s">
        <v>297</v>
      </c>
      <c r="O199" s="42">
        <v>0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 x14ac:dyDescent="0.2">
      <c r="A200" s="44">
        <f t="shared" si="41"/>
        <v>189</v>
      </c>
      <c r="B200" s="44"/>
      <c r="C200" s="141">
        <v>39103</v>
      </c>
      <c r="E200" s="137" t="s">
        <v>297</v>
      </c>
      <c r="G200" s="134">
        <f>+O199</f>
        <v>0</v>
      </c>
      <c r="H200" s="130">
        <v>5.4</v>
      </c>
      <c r="I200" s="135" t="str">
        <f t="shared" si="42"/>
        <v>P, S, T &amp; D Plant</v>
      </c>
      <c r="J200" s="135">
        <f t="shared" si="43"/>
        <v>0</v>
      </c>
      <c r="K200" s="135">
        <f t="shared" si="44"/>
        <v>0</v>
      </c>
      <c r="L200" s="135">
        <f t="shared" si="45"/>
        <v>0</v>
      </c>
      <c r="M200" s="42">
        <f t="shared" si="46"/>
        <v>0</v>
      </c>
      <c r="N200" s="153" t="s">
        <v>442</v>
      </c>
      <c r="O200" s="42">
        <v>2342.576150038135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 x14ac:dyDescent="0.2">
      <c r="A201" s="44">
        <f t="shared" si="41"/>
        <v>190</v>
      </c>
      <c r="B201" s="44"/>
      <c r="C201" s="141">
        <v>39200</v>
      </c>
      <c r="E201" s="137" t="s">
        <v>298</v>
      </c>
      <c r="G201" s="134">
        <f>+O202</f>
        <v>368.89102619200014</v>
      </c>
      <c r="H201" s="130">
        <v>5.4</v>
      </c>
      <c r="I201" s="135" t="str">
        <f t="shared" si="42"/>
        <v>P, S, T &amp; D Plant</v>
      </c>
      <c r="J201" s="135">
        <f t="shared" si="43"/>
        <v>143.01208410612674</v>
      </c>
      <c r="K201" s="135">
        <f t="shared" si="44"/>
        <v>221.81611176113577</v>
      </c>
      <c r="L201" s="135">
        <f t="shared" si="45"/>
        <v>4.0628303247375905</v>
      </c>
      <c r="M201" s="42">
        <f t="shared" si="46"/>
        <v>0</v>
      </c>
      <c r="N201" s="153" t="s">
        <v>469</v>
      </c>
      <c r="O201" s="42">
        <v>16754.196472872703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 x14ac:dyDescent="0.2">
      <c r="A202" s="44">
        <f t="shared" si="41"/>
        <v>191</v>
      </c>
      <c r="B202" s="44"/>
      <c r="C202" s="141">
        <v>39201</v>
      </c>
      <c r="E202" s="137" t="s">
        <v>299</v>
      </c>
      <c r="G202" s="134">
        <v>0</v>
      </c>
      <c r="H202" s="130">
        <v>5.4</v>
      </c>
      <c r="I202" s="135" t="str">
        <f t="shared" si="42"/>
        <v>P, S, T &amp; D Plant</v>
      </c>
      <c r="J202" s="135">
        <f t="shared" si="43"/>
        <v>0</v>
      </c>
      <c r="K202" s="135">
        <f t="shared" si="44"/>
        <v>0</v>
      </c>
      <c r="L202" s="135">
        <f t="shared" si="45"/>
        <v>0</v>
      </c>
      <c r="M202" s="42">
        <f t="shared" si="46"/>
        <v>0</v>
      </c>
      <c r="N202" s="153" t="s">
        <v>298</v>
      </c>
      <c r="O202" s="42">
        <v>368.89102619200014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 x14ac:dyDescent="0.2">
      <c r="A203" s="44">
        <f t="shared" si="41"/>
        <v>192</v>
      </c>
      <c r="B203" s="44"/>
      <c r="C203" s="141">
        <v>39202</v>
      </c>
      <c r="E203" s="137" t="s">
        <v>300</v>
      </c>
      <c r="G203" s="134">
        <v>0</v>
      </c>
      <c r="H203" s="130">
        <v>5.4</v>
      </c>
      <c r="I203" s="135" t="str">
        <f t="shared" si="42"/>
        <v>P, S, T &amp; D Plant</v>
      </c>
      <c r="J203" s="135">
        <f t="shared" si="43"/>
        <v>0</v>
      </c>
      <c r="K203" s="135">
        <f t="shared" si="44"/>
        <v>0</v>
      </c>
      <c r="L203" s="135">
        <f t="shared" si="45"/>
        <v>0</v>
      </c>
      <c r="M203" s="42">
        <f t="shared" si="46"/>
        <v>0</v>
      </c>
      <c r="N203" s="153" t="s">
        <v>186</v>
      </c>
      <c r="O203" s="42">
        <v>0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 x14ac:dyDescent="0.2">
      <c r="A204" s="44">
        <f t="shared" si="41"/>
        <v>193</v>
      </c>
      <c r="B204" s="44"/>
      <c r="C204" s="141">
        <v>39300</v>
      </c>
      <c r="E204" s="137" t="s">
        <v>186</v>
      </c>
      <c r="G204" s="134">
        <f>+O203</f>
        <v>0</v>
      </c>
      <c r="H204" s="130">
        <v>5.4</v>
      </c>
      <c r="I204" s="135" t="str">
        <f t="shared" si="42"/>
        <v>P, S, T &amp; D Plant</v>
      </c>
      <c r="J204" s="135">
        <f t="shared" si="43"/>
        <v>0</v>
      </c>
      <c r="K204" s="135">
        <f t="shared" si="44"/>
        <v>0</v>
      </c>
      <c r="L204" s="135">
        <f t="shared" si="45"/>
        <v>0</v>
      </c>
      <c r="M204" s="42">
        <f t="shared" si="46"/>
        <v>0</v>
      </c>
      <c r="N204" s="153" t="s">
        <v>301</v>
      </c>
      <c r="O204" s="42">
        <v>3938.3045574079993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 x14ac:dyDescent="0.2">
      <c r="A205" s="44">
        <f t="shared" si="41"/>
        <v>194</v>
      </c>
      <c r="B205" s="44"/>
      <c r="C205" s="141">
        <v>39400</v>
      </c>
      <c r="E205" s="137" t="s">
        <v>301</v>
      </c>
      <c r="G205" s="134">
        <f>+O204</f>
        <v>3938.3045574079993</v>
      </c>
      <c r="H205" s="130">
        <v>5.4</v>
      </c>
      <c r="I205" s="135" t="str">
        <f t="shared" si="42"/>
        <v>P, S, T &amp; D Plant</v>
      </c>
      <c r="J205" s="135">
        <f t="shared" si="43"/>
        <v>1526.8062994474362</v>
      </c>
      <c r="K205" s="135">
        <f t="shared" si="44"/>
        <v>2368.1232175073924</v>
      </c>
      <c r="L205" s="135">
        <f t="shared" si="45"/>
        <v>43.375040453170207</v>
      </c>
      <c r="M205" s="42">
        <f t="shared" si="46"/>
        <v>0</v>
      </c>
      <c r="N205" s="153" t="s">
        <v>470</v>
      </c>
      <c r="O205" s="42"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 x14ac:dyDescent="0.2">
      <c r="A206" s="44">
        <f t="shared" si="41"/>
        <v>195</v>
      </c>
      <c r="B206" s="44"/>
      <c r="C206" s="141">
        <v>39500</v>
      </c>
      <c r="E206" s="137" t="str">
        <f>+N204</f>
        <v>Tools, Shop &amp; Garage Equipment</v>
      </c>
      <c r="G206" s="134">
        <f>+O205</f>
        <v>0</v>
      </c>
      <c r="H206" s="130">
        <v>5.4</v>
      </c>
      <c r="I206" s="135" t="str">
        <f t="shared" si="42"/>
        <v>P, S, T &amp; D Plant</v>
      </c>
      <c r="J206" s="135">
        <f t="shared" si="43"/>
        <v>0</v>
      </c>
      <c r="K206" s="135">
        <f t="shared" si="44"/>
        <v>0</v>
      </c>
      <c r="L206" s="135">
        <f t="shared" si="45"/>
        <v>0</v>
      </c>
      <c r="M206" s="42">
        <f t="shared" si="46"/>
        <v>0</v>
      </c>
      <c r="N206" s="153" t="s">
        <v>443</v>
      </c>
      <c r="O206" s="42">
        <v>0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 x14ac:dyDescent="0.2">
      <c r="A207" s="44">
        <f t="shared" si="41"/>
        <v>196</v>
      </c>
      <c r="B207" s="44"/>
      <c r="C207" s="141">
        <v>39603</v>
      </c>
      <c r="E207" s="137" t="s">
        <v>303</v>
      </c>
      <c r="G207" s="134">
        <v>0</v>
      </c>
      <c r="H207" s="130">
        <v>5.4</v>
      </c>
      <c r="I207" s="135" t="str">
        <f t="shared" si="42"/>
        <v>P, S, T &amp; D Plant</v>
      </c>
      <c r="J207" s="135">
        <f t="shared" si="43"/>
        <v>0</v>
      </c>
      <c r="K207" s="135">
        <f t="shared" si="44"/>
        <v>0</v>
      </c>
      <c r="L207" s="135">
        <f t="shared" si="45"/>
        <v>0</v>
      </c>
      <c r="M207" s="42">
        <f t="shared" si="46"/>
        <v>0</v>
      </c>
      <c r="N207" s="153" t="s">
        <v>306</v>
      </c>
      <c r="O207" s="42">
        <v>53808.107318991999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 x14ac:dyDescent="0.2">
      <c r="A208" s="44">
        <f t="shared" si="41"/>
        <v>197</v>
      </c>
      <c r="B208" s="44"/>
      <c r="C208" s="141">
        <v>39604</v>
      </c>
      <c r="E208" s="137" t="s">
        <v>304</v>
      </c>
      <c r="G208" s="134">
        <v>0</v>
      </c>
      <c r="H208" s="130">
        <v>5.4</v>
      </c>
      <c r="I208" s="135" t="str">
        <f t="shared" si="42"/>
        <v>P, S, T &amp; D Plant</v>
      </c>
      <c r="J208" s="135">
        <f t="shared" si="43"/>
        <v>0</v>
      </c>
      <c r="K208" s="135">
        <f t="shared" si="44"/>
        <v>0</v>
      </c>
      <c r="L208" s="135">
        <f t="shared" si="45"/>
        <v>0</v>
      </c>
      <c r="M208" s="42">
        <f t="shared" si="46"/>
        <v>0</v>
      </c>
      <c r="N208" s="153" t="s">
        <v>471</v>
      </c>
      <c r="O208" s="42">
        <v>561.4259539461998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 x14ac:dyDescent="0.2">
      <c r="A209" s="44">
        <f t="shared" si="41"/>
        <v>198</v>
      </c>
      <c r="B209" s="44"/>
      <c r="C209" s="141">
        <v>39605</v>
      </c>
      <c r="E209" s="140" t="s">
        <v>305</v>
      </c>
      <c r="G209" s="134">
        <v>0</v>
      </c>
      <c r="H209" s="130">
        <v>5.4</v>
      </c>
      <c r="I209" s="135" t="str">
        <f t="shared" si="42"/>
        <v>P, S, T &amp; D Plant</v>
      </c>
      <c r="J209" s="135">
        <f t="shared" si="43"/>
        <v>0</v>
      </c>
      <c r="K209" s="135">
        <f t="shared" si="44"/>
        <v>0</v>
      </c>
      <c r="L209" s="135">
        <f t="shared" si="45"/>
        <v>0</v>
      </c>
      <c r="M209" s="42">
        <f t="shared" si="46"/>
        <v>0</v>
      </c>
      <c r="N209" s="153" t="s">
        <v>310</v>
      </c>
      <c r="O209" s="42">
        <v>7067.261661823999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 x14ac:dyDescent="0.2">
      <c r="A210" s="44">
        <f t="shared" si="41"/>
        <v>199</v>
      </c>
      <c r="B210" s="44"/>
      <c r="C210" s="141">
        <v>39700</v>
      </c>
      <c r="E210" s="137" t="s">
        <v>306</v>
      </c>
      <c r="G210" s="134">
        <f>+O207+O208</f>
        <v>54369.533272938199</v>
      </c>
      <c r="H210" s="130">
        <v>5.4</v>
      </c>
      <c r="I210" s="135" t="str">
        <f t="shared" si="42"/>
        <v>P, S, T &amp; D Plant</v>
      </c>
      <c r="J210" s="135">
        <f t="shared" si="43"/>
        <v>21078.041245691096</v>
      </c>
      <c r="K210" s="135">
        <f t="shared" si="44"/>
        <v>32692.685949464787</v>
      </c>
      <c r="L210" s="135">
        <f t="shared" si="45"/>
        <v>598.80607778230933</v>
      </c>
      <c r="M210" s="42">
        <f t="shared" si="46"/>
        <v>0</v>
      </c>
      <c r="N210" s="153" t="s">
        <v>472</v>
      </c>
      <c r="O210" s="42">
        <v>470.0673255877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 x14ac:dyDescent="0.2">
      <c r="A211" s="44">
        <f t="shared" si="41"/>
        <v>200</v>
      </c>
      <c r="B211" s="44"/>
      <c r="C211" s="141">
        <v>39701</v>
      </c>
      <c r="E211" s="137" t="s">
        <v>307</v>
      </c>
      <c r="G211" s="134">
        <v>0</v>
      </c>
      <c r="H211" s="130">
        <v>5.4</v>
      </c>
      <c r="I211" s="135" t="str">
        <f t="shared" si="42"/>
        <v>P, S, T &amp; D Plant</v>
      </c>
      <c r="J211" s="135">
        <f t="shared" si="43"/>
        <v>0</v>
      </c>
      <c r="K211" s="135">
        <f t="shared" si="44"/>
        <v>0</v>
      </c>
      <c r="L211" s="135">
        <f t="shared" si="45"/>
        <v>0</v>
      </c>
      <c r="M211" s="42">
        <f t="shared" si="46"/>
        <v>0</v>
      </c>
      <c r="N211" s="153" t="s">
        <v>311</v>
      </c>
      <c r="O211" s="42">
        <v>8377.3605347514222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 x14ac:dyDescent="0.2">
      <c r="A212" s="44">
        <f t="shared" si="41"/>
        <v>201</v>
      </c>
      <c r="B212" s="44"/>
      <c r="C212" s="141">
        <v>39702</v>
      </c>
      <c r="E212" s="137" t="s">
        <v>308</v>
      </c>
      <c r="G212" s="134">
        <v>0</v>
      </c>
      <c r="H212" s="130">
        <v>5.4</v>
      </c>
      <c r="I212" s="135" t="str">
        <f t="shared" si="42"/>
        <v>P, S, T &amp; D Plant</v>
      </c>
      <c r="J212" s="135">
        <f t="shared" si="43"/>
        <v>0</v>
      </c>
      <c r="K212" s="135">
        <f t="shared" si="44"/>
        <v>0</v>
      </c>
      <c r="L212" s="135">
        <f t="shared" si="45"/>
        <v>0</v>
      </c>
      <c r="M212" s="42">
        <f t="shared" si="46"/>
        <v>0</v>
      </c>
      <c r="N212" s="153" t="s">
        <v>312</v>
      </c>
      <c r="O212" s="42">
        <v>2218293.5682587428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 x14ac:dyDescent="0.2">
      <c r="A213" s="44">
        <f t="shared" si="41"/>
        <v>202</v>
      </c>
      <c r="B213" s="44"/>
      <c r="C213" s="141">
        <v>39705</v>
      </c>
      <c r="E213" s="137" t="s">
        <v>309</v>
      </c>
      <c r="G213" s="134">
        <v>0</v>
      </c>
      <c r="H213" s="130">
        <v>5.4</v>
      </c>
      <c r="I213" s="135" t="str">
        <f t="shared" si="42"/>
        <v>P, S, T &amp; D Plant</v>
      </c>
      <c r="J213" s="135">
        <f t="shared" si="43"/>
        <v>0</v>
      </c>
      <c r="K213" s="135">
        <f t="shared" si="44"/>
        <v>0</v>
      </c>
      <c r="L213" s="135">
        <f t="shared" si="45"/>
        <v>0</v>
      </c>
      <c r="M213" s="42">
        <f t="shared" si="46"/>
        <v>0</v>
      </c>
      <c r="N213" s="153" t="s">
        <v>313</v>
      </c>
      <c r="O213" s="42">
        <v>1341270.3763407092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 x14ac:dyDescent="0.2">
      <c r="A214" s="44">
        <f t="shared" si="41"/>
        <v>203</v>
      </c>
      <c r="B214" s="44"/>
      <c r="C214" s="141">
        <v>39800</v>
      </c>
      <c r="E214" s="137" t="s">
        <v>310</v>
      </c>
      <c r="G214" s="134">
        <f>+O209+O210</f>
        <v>7537.328987411699</v>
      </c>
      <c r="H214" s="130">
        <v>5.4</v>
      </c>
      <c r="I214" s="135" t="str">
        <f t="shared" si="42"/>
        <v>P, S, T &amp; D Plant</v>
      </c>
      <c r="J214" s="135">
        <f t="shared" si="43"/>
        <v>2922.0801010275295</v>
      </c>
      <c r="K214" s="135">
        <f t="shared" si="44"/>
        <v>4532.2355122349109</v>
      </c>
      <c r="L214" s="135">
        <f t="shared" si="45"/>
        <v>83.01337414925716</v>
      </c>
      <c r="M214" s="42">
        <f t="shared" si="46"/>
        <v>0</v>
      </c>
      <c r="N214" s="153" t="s">
        <v>314</v>
      </c>
      <c r="O214" s="42">
        <v>438474.69926468882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 x14ac:dyDescent="0.2">
      <c r="A215" s="44">
        <f t="shared" si="41"/>
        <v>204</v>
      </c>
      <c r="B215" s="44"/>
      <c r="C215" s="141">
        <v>39900</v>
      </c>
      <c r="E215" s="137" t="s">
        <v>311</v>
      </c>
      <c r="G215" s="134">
        <f>+O211</f>
        <v>8377.3605347514222</v>
      </c>
      <c r="H215" s="130">
        <v>5.4</v>
      </c>
      <c r="I215" s="135" t="str">
        <f t="shared" si="42"/>
        <v>P, S, T &amp; D Plant</v>
      </c>
      <c r="J215" s="135">
        <f t="shared" si="43"/>
        <v>3247.7444673854707</v>
      </c>
      <c r="K215" s="135">
        <f t="shared" si="44"/>
        <v>5037.3508941705122</v>
      </c>
      <c r="L215" s="135">
        <f t="shared" si="45"/>
        <v>92.265173195438678</v>
      </c>
      <c r="M215" s="42">
        <f t="shared" si="46"/>
        <v>0</v>
      </c>
      <c r="N215" s="153" t="s">
        <v>315</v>
      </c>
      <c r="O215" s="42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 x14ac:dyDescent="0.2">
      <c r="A216" s="44">
        <f t="shared" si="41"/>
        <v>205</v>
      </c>
      <c r="B216" s="44"/>
      <c r="C216" s="141">
        <v>39901</v>
      </c>
      <c r="E216" s="137" t="s">
        <v>312</v>
      </c>
      <c r="G216" s="134">
        <f>+O212+O221</f>
        <v>2321928.1387597239</v>
      </c>
      <c r="H216" s="130">
        <v>5.4</v>
      </c>
      <c r="I216" s="135" t="str">
        <f t="shared" si="42"/>
        <v>P, S, T &amp; D Plant</v>
      </c>
      <c r="J216" s="135">
        <f t="shared" si="43"/>
        <v>900167.68826427241</v>
      </c>
      <c r="K216" s="135">
        <f t="shared" si="44"/>
        <v>1396187.5864672964</v>
      </c>
      <c r="L216" s="135">
        <f t="shared" si="45"/>
        <v>25572.864028154821</v>
      </c>
      <c r="M216" s="42">
        <f t="shared" si="46"/>
        <v>0</v>
      </c>
      <c r="N216" s="153" t="s">
        <v>316</v>
      </c>
      <c r="O216" s="42">
        <v>0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 x14ac:dyDescent="0.2">
      <c r="A217" s="44">
        <f t="shared" si="41"/>
        <v>206</v>
      </c>
      <c r="B217" s="44"/>
      <c r="C217" s="141">
        <v>39902</v>
      </c>
      <c r="E217" s="137" t="s">
        <v>313</v>
      </c>
      <c r="G217" s="134">
        <f>+O213+O222</f>
        <v>1402427.7960087145</v>
      </c>
      <c r="H217" s="130">
        <v>5.4</v>
      </c>
      <c r="I217" s="135" t="str">
        <f t="shared" si="42"/>
        <v>P, S, T &amp; D Plant</v>
      </c>
      <c r="J217" s="135">
        <f t="shared" si="43"/>
        <v>543694.77074559883</v>
      </c>
      <c r="K217" s="135">
        <f t="shared" si="44"/>
        <v>843287.20041696285</v>
      </c>
      <c r="L217" s="135">
        <f t="shared" si="45"/>
        <v>15445.824846152556</v>
      </c>
      <c r="M217" s="42">
        <f t="shared" si="46"/>
        <v>0</v>
      </c>
      <c r="N217" s="153" t="s">
        <v>317</v>
      </c>
      <c r="O217" s="42">
        <v>135860.04672824795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 x14ac:dyDescent="0.2">
      <c r="A218" s="44">
        <f t="shared" si="41"/>
        <v>207</v>
      </c>
      <c r="B218" s="44"/>
      <c r="C218" s="141">
        <v>39903</v>
      </c>
      <c r="E218" s="137" t="s">
        <v>314</v>
      </c>
      <c r="G218" s="134">
        <f>+O214+O223</f>
        <v>442302.88378186361</v>
      </c>
      <c r="H218" s="130">
        <v>5.4</v>
      </c>
      <c r="I218" s="135" t="str">
        <f t="shared" si="42"/>
        <v>P, S, T &amp; D Plant</v>
      </c>
      <c r="J218" s="135">
        <f t="shared" si="43"/>
        <v>171472.47486272961</v>
      </c>
      <c r="K218" s="135">
        <f t="shared" si="44"/>
        <v>265959.04734794586</v>
      </c>
      <c r="L218" s="135">
        <f t="shared" si="45"/>
        <v>4871.3615711880711</v>
      </c>
      <c r="M218" s="42">
        <f t="shared" si="46"/>
        <v>0</v>
      </c>
      <c r="N218" s="153" t="s">
        <v>318</v>
      </c>
      <c r="O218" s="42">
        <v>86214.098836087593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 x14ac:dyDescent="0.2">
      <c r="A219" s="44">
        <f t="shared" si="41"/>
        <v>208</v>
      </c>
      <c r="B219" s="44"/>
      <c r="C219" s="141">
        <v>39904</v>
      </c>
      <c r="E219" s="137" t="s">
        <v>315</v>
      </c>
      <c r="G219" s="134">
        <f t="shared" ref="G219:G220" si="47">+O215</f>
        <v>0</v>
      </c>
      <c r="H219" s="130">
        <v>5.4</v>
      </c>
      <c r="I219" s="135" t="str">
        <f t="shared" si="42"/>
        <v>P, S, T &amp; D Plant</v>
      </c>
      <c r="J219" s="135">
        <f t="shared" si="43"/>
        <v>0</v>
      </c>
      <c r="K219" s="135">
        <f t="shared" si="44"/>
        <v>0</v>
      </c>
      <c r="L219" s="135">
        <f t="shared" si="45"/>
        <v>0</v>
      </c>
      <c r="M219" s="42">
        <f t="shared" si="46"/>
        <v>0</v>
      </c>
      <c r="N219" s="153" t="s">
        <v>319</v>
      </c>
      <c r="O219" s="42">
        <v>3879642.7607732783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 x14ac:dyDescent="0.2">
      <c r="A220" s="44">
        <f t="shared" si="41"/>
        <v>209</v>
      </c>
      <c r="B220" s="44"/>
      <c r="C220" s="141">
        <v>39905</v>
      </c>
      <c r="E220" s="137" t="s">
        <v>316</v>
      </c>
      <c r="G220" s="134">
        <f t="shared" si="47"/>
        <v>0</v>
      </c>
      <c r="H220" s="130">
        <v>5.4</v>
      </c>
      <c r="I220" s="135" t="str">
        <f t="shared" si="42"/>
        <v>P, S, T &amp; D Plant</v>
      </c>
      <c r="J220" s="135">
        <f t="shared" si="43"/>
        <v>0</v>
      </c>
      <c r="K220" s="135">
        <f t="shared" si="44"/>
        <v>0</v>
      </c>
      <c r="L220" s="135">
        <f t="shared" si="45"/>
        <v>0</v>
      </c>
      <c r="M220" s="42">
        <f t="shared" si="46"/>
        <v>0</v>
      </c>
      <c r="N220" s="153" t="s">
        <v>320</v>
      </c>
      <c r="O220" s="42">
        <v>2032.1034693440001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 x14ac:dyDescent="0.2">
      <c r="A221" s="44">
        <f t="shared" si="41"/>
        <v>210</v>
      </c>
      <c r="B221" s="44"/>
      <c r="C221" s="141">
        <v>39906</v>
      </c>
      <c r="E221" s="137" t="s">
        <v>317</v>
      </c>
      <c r="G221" s="134">
        <f>+O217+O225</f>
        <v>155861.62937063855</v>
      </c>
      <c r="H221" s="130">
        <v>5.4</v>
      </c>
      <c r="I221" s="135" t="str">
        <f t="shared" si="42"/>
        <v>P, S, T &amp; D Plant</v>
      </c>
      <c r="J221" s="135">
        <f t="shared" si="43"/>
        <v>60424.61015809633</v>
      </c>
      <c r="K221" s="135">
        <f t="shared" si="44"/>
        <v>93720.416450998047</v>
      </c>
      <c r="L221" s="135">
        <f t="shared" si="45"/>
        <v>1716.6027615441462</v>
      </c>
      <c r="M221" s="42">
        <f t="shared" si="46"/>
        <v>0</v>
      </c>
      <c r="N221" s="153" t="s">
        <v>473</v>
      </c>
      <c r="O221" s="42">
        <v>103634.57050098128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 x14ac:dyDescent="0.2">
      <c r="A222" s="44">
        <f t="shared" si="41"/>
        <v>211</v>
      </c>
      <c r="B222" s="44"/>
      <c r="C222" s="141">
        <v>39907</v>
      </c>
      <c r="E222" s="137" t="s">
        <v>318</v>
      </c>
      <c r="G222" s="134">
        <f>+O218</f>
        <v>86214.098836087593</v>
      </c>
      <c r="H222" s="130">
        <v>5.4</v>
      </c>
      <c r="I222" s="135" t="str">
        <f t="shared" si="42"/>
        <v>P, S, T &amp; D Plant</v>
      </c>
      <c r="J222" s="135">
        <f t="shared" si="43"/>
        <v>33423.57790905748</v>
      </c>
      <c r="K222" s="135">
        <f t="shared" si="44"/>
        <v>51840.990495815786</v>
      </c>
      <c r="L222" s="135">
        <f t="shared" si="45"/>
        <v>949.53043121431347</v>
      </c>
      <c r="M222" s="42">
        <f t="shared" si="46"/>
        <v>0</v>
      </c>
      <c r="N222" s="153" t="s">
        <v>474</v>
      </c>
      <c r="O222" s="42">
        <v>61157.419668005205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 x14ac:dyDescent="0.2">
      <c r="A223" s="44">
        <f t="shared" si="41"/>
        <v>212</v>
      </c>
      <c r="B223" s="44"/>
      <c r="C223" s="141">
        <v>39908</v>
      </c>
      <c r="E223" s="137" t="s">
        <v>319</v>
      </c>
      <c r="G223" s="134">
        <f>+O219</f>
        <v>3879642.7607732783</v>
      </c>
      <c r="H223" s="130">
        <v>5.4</v>
      </c>
      <c r="I223" s="135" t="str">
        <f t="shared" si="42"/>
        <v>P, S, T &amp; D Plant</v>
      </c>
      <c r="J223" s="135">
        <f t="shared" si="43"/>
        <v>1504064.2287585852</v>
      </c>
      <c r="K223" s="135">
        <f t="shared" si="44"/>
        <v>2332849.571052074</v>
      </c>
      <c r="L223" s="135">
        <f t="shared" si="45"/>
        <v>42728.960962618745</v>
      </c>
      <c r="M223" s="42">
        <f t="shared" si="46"/>
        <v>0</v>
      </c>
      <c r="N223" s="153" t="s">
        <v>475</v>
      </c>
      <c r="O223" s="42">
        <v>3828.1845171747991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 x14ac:dyDescent="0.2">
      <c r="A224" s="44">
        <f t="shared" si="41"/>
        <v>213</v>
      </c>
      <c r="B224" s="44"/>
      <c r="C224" s="141">
        <v>39909</v>
      </c>
      <c r="E224" s="137" t="s">
        <v>320</v>
      </c>
      <c r="G224" s="134">
        <f>+O220+O226</f>
        <v>1322956.2502607522</v>
      </c>
      <c r="H224" s="130">
        <v>5.4</v>
      </c>
      <c r="I224" s="135" t="str">
        <f t="shared" si="42"/>
        <v>P, S, T &amp; D Plant</v>
      </c>
      <c r="J224" s="135">
        <f t="shared" si="43"/>
        <v>512885.15333127865</v>
      </c>
      <c r="K224" s="135">
        <f t="shared" si="44"/>
        <v>795500.54251033987</v>
      </c>
      <c r="L224" s="135">
        <f t="shared" si="45"/>
        <v>14570.554419133439</v>
      </c>
      <c r="M224" s="42">
        <f t="shared" si="46"/>
        <v>0</v>
      </c>
      <c r="N224" s="153" t="s">
        <v>444</v>
      </c>
      <c r="O224" s="42">
        <v>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 x14ac:dyDescent="0.2">
      <c r="A225" s="44">
        <f t="shared" si="41"/>
        <v>214</v>
      </c>
      <c r="B225" s="44"/>
      <c r="C225" s="141">
        <v>39931</v>
      </c>
      <c r="E225" s="137" t="s">
        <v>481</v>
      </c>
      <c r="G225" s="134">
        <f>+O227+O228+O229</f>
        <v>0</v>
      </c>
      <c r="H225" s="130">
        <v>5.4</v>
      </c>
      <c r="I225" s="135" t="str">
        <f t="shared" si="42"/>
        <v>P, S, T &amp; D Plant</v>
      </c>
      <c r="J225" s="135">
        <f t="shared" si="43"/>
        <v>0</v>
      </c>
      <c r="K225" s="135">
        <f t="shared" si="44"/>
        <v>0</v>
      </c>
      <c r="L225" s="135">
        <f t="shared" si="45"/>
        <v>0</v>
      </c>
      <c r="M225" s="42">
        <f t="shared" si="46"/>
        <v>0</v>
      </c>
      <c r="N225" s="153" t="s">
        <v>476</v>
      </c>
      <c r="O225" s="42">
        <v>20001.582642390596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 x14ac:dyDescent="0.2">
      <c r="A226" s="44">
        <f t="shared" si="41"/>
        <v>215</v>
      </c>
      <c r="B226" s="44"/>
      <c r="C226" s="44"/>
      <c r="D226" s="44"/>
      <c r="E226" s="44"/>
      <c r="G226" s="42"/>
      <c r="H226" s="130"/>
      <c r="I226" s="42"/>
      <c r="J226" s="42"/>
      <c r="K226" s="42"/>
      <c r="L226" s="42"/>
      <c r="M226" s="42"/>
      <c r="N226" s="153" t="s">
        <v>477</v>
      </c>
      <c r="O226" s="42">
        <v>1320924.1467914081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 x14ac:dyDescent="0.2">
      <c r="A227" s="44">
        <f t="shared" si="41"/>
        <v>216</v>
      </c>
      <c r="B227" s="44"/>
      <c r="C227" s="44"/>
      <c r="D227" s="44" t="s">
        <v>149</v>
      </c>
      <c r="E227" s="44"/>
      <c r="G227" s="42">
        <f>SUM(G192:G225)</f>
        <v>10692624.009701325</v>
      </c>
      <c r="H227" s="130"/>
      <c r="I227" s="135"/>
      <c r="J227" s="42">
        <f>SUM(J192:J225)</f>
        <v>4145328.3913572142</v>
      </c>
      <c r="K227" s="42">
        <f>SUM(K192:K225)</f>
        <v>6429530.9832807966</v>
      </c>
      <c r="L227" s="42">
        <f>SUM(L192:L225)</f>
        <v>117764.63506331263</v>
      </c>
      <c r="M227" s="42">
        <f>SUM(J227:L227)-G227</f>
        <v>0</v>
      </c>
      <c r="N227" s="153" t="s">
        <v>478</v>
      </c>
      <c r="O227" s="42">
        <v>0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 x14ac:dyDescent="0.2">
      <c r="A228" s="44">
        <f t="shared" si="41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153" t="s">
        <v>479</v>
      </c>
      <c r="O228" s="42">
        <v>0</v>
      </c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 x14ac:dyDescent="0.2">
      <c r="A229" s="44">
        <f t="shared" si="41"/>
        <v>218</v>
      </c>
      <c r="B229" s="44"/>
      <c r="C229" s="44"/>
      <c r="D229" s="44" t="s">
        <v>348</v>
      </c>
      <c r="E229" s="44"/>
      <c r="G229" s="139">
        <v>748344.46230835153</v>
      </c>
      <c r="H229" s="130">
        <v>5.4</v>
      </c>
      <c r="I229" s="135" t="str">
        <f>VLOOKUP($H229,class,3)</f>
        <v>P, S, T &amp; D Plant</v>
      </c>
      <c r="J229" s="135">
        <f>$G229*VLOOKUP($H229,class,6)</f>
        <v>290119.01506189868</v>
      </c>
      <c r="K229" s="135">
        <f>$G229*VLOOKUP($H229,class,7)</f>
        <v>449983.45609204238</v>
      </c>
      <c r="L229" s="135">
        <f>$G229*VLOOKUP($H229,class,8)</f>
        <v>8241.9911544103379</v>
      </c>
      <c r="M229" s="42">
        <f>SUM(J229:L229)-G229</f>
        <v>0</v>
      </c>
      <c r="N229" s="153" t="s">
        <v>480</v>
      </c>
      <c r="O229" s="42">
        <v>0</v>
      </c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 x14ac:dyDescent="0.2">
      <c r="A230" s="44">
        <f t="shared" si="41"/>
        <v>219</v>
      </c>
      <c r="B230" s="44"/>
      <c r="C230" s="44"/>
      <c r="D230" s="44"/>
      <c r="E230" s="44"/>
      <c r="G230" s="42"/>
      <c r="H230" s="130"/>
      <c r="I230" s="135"/>
      <c r="J230" s="135"/>
      <c r="K230" s="135"/>
      <c r="L230" s="135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 x14ac:dyDescent="0.2">
      <c r="A231" s="44">
        <f t="shared" si="41"/>
        <v>220</v>
      </c>
      <c r="B231" s="44"/>
      <c r="C231" s="44"/>
      <c r="D231" s="44" t="s">
        <v>352</v>
      </c>
      <c r="E231" s="44"/>
      <c r="G231" s="42"/>
      <c r="H231" s="130"/>
      <c r="I231" s="135"/>
      <c r="J231" s="135"/>
      <c r="K231" s="135"/>
      <c r="L231" s="135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 x14ac:dyDescent="0.2">
      <c r="A232" s="44">
        <f t="shared" si="41"/>
        <v>221</v>
      </c>
      <c r="B232" s="44"/>
      <c r="C232" s="44"/>
      <c r="D232" s="44"/>
      <c r="E232" s="44"/>
      <c r="G232" s="42"/>
      <c r="H232" s="130"/>
      <c r="I232" s="135"/>
      <c r="J232" s="135"/>
      <c r="K232" s="135"/>
      <c r="L232" s="135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 x14ac:dyDescent="0.2">
      <c r="A233" s="44">
        <f t="shared" si="41"/>
        <v>222</v>
      </c>
      <c r="B233" s="44"/>
      <c r="C233" s="44"/>
      <c r="D233" s="44" t="s">
        <v>148</v>
      </c>
      <c r="E233" s="44"/>
      <c r="G233" s="42"/>
      <c r="H233" s="130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 x14ac:dyDescent="0.2">
      <c r="A234" s="44">
        <f t="shared" si="41"/>
        <v>223</v>
      </c>
      <c r="B234" s="44"/>
      <c r="C234" s="44"/>
      <c r="D234" s="44"/>
      <c r="E234" s="44"/>
      <c r="G234" s="42"/>
      <c r="H234" s="130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 x14ac:dyDescent="0.2">
      <c r="A235" s="44">
        <f t="shared" si="41"/>
        <v>224</v>
      </c>
      <c r="B235" s="44"/>
      <c r="C235" s="141">
        <v>37400</v>
      </c>
      <c r="E235" s="137" t="s">
        <v>115</v>
      </c>
      <c r="G235" s="134">
        <f>+O239+O240</f>
        <v>205881.50310308125</v>
      </c>
      <c r="H235" s="130">
        <v>5.4</v>
      </c>
      <c r="I235" s="135" t="str">
        <f>VLOOKUP($H235,class,3)</f>
        <v>P, S, T &amp; D Plant</v>
      </c>
      <c r="J235" s="135">
        <f>$G235*VLOOKUP($H235,class,6)</f>
        <v>79816.370546105099</v>
      </c>
      <c r="K235" s="135">
        <f>$G235*VLOOKUP($H235,class,7)</f>
        <v>123797.62927085825</v>
      </c>
      <c r="L235" s="135">
        <f>$G235*VLOOKUP($H235,class,8)</f>
        <v>2267.5032861178738</v>
      </c>
      <c r="M235" s="42">
        <f>SUM(J235:L235)-G235</f>
        <v>0</v>
      </c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 x14ac:dyDescent="0.2">
      <c r="A236" s="44">
        <f t="shared" si="41"/>
        <v>225</v>
      </c>
      <c r="B236" s="44"/>
      <c r="C236" s="141">
        <v>39001</v>
      </c>
      <c r="E236" s="137" t="s">
        <v>291</v>
      </c>
      <c r="G236" s="134">
        <v>0</v>
      </c>
      <c r="H236" s="130">
        <v>5.4</v>
      </c>
      <c r="I236" s="135" t="str">
        <f t="shared" ref="I236:I268" si="48">VLOOKUP($H236,class,3)</f>
        <v>P, S, T &amp; D Plant</v>
      </c>
      <c r="J236" s="135">
        <f t="shared" ref="J236:J268" si="49">$G236*VLOOKUP($H236,class,6)</f>
        <v>0</v>
      </c>
      <c r="K236" s="135">
        <f t="shared" ref="K236:K268" si="50">$G236*VLOOKUP($H236,class,7)</f>
        <v>0</v>
      </c>
      <c r="L236" s="135">
        <f t="shared" ref="L236:L268" si="51">$G236*VLOOKUP($H236,class,8)</f>
        <v>0</v>
      </c>
      <c r="M236" s="42">
        <f t="shared" ref="M236:M268" si="52">SUM(J236:L236)-G236</f>
        <v>0</v>
      </c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 x14ac:dyDescent="0.2">
      <c r="A237" s="44">
        <f t="shared" ref="A237:A276" si="53">A236+1</f>
        <v>226</v>
      </c>
      <c r="B237" s="44"/>
      <c r="C237" s="141">
        <v>36602</v>
      </c>
      <c r="E237" s="137" t="s">
        <v>139</v>
      </c>
      <c r="G237" s="134">
        <f>+O241+O243</f>
        <v>1000011.228113234</v>
      </c>
      <c r="H237" s="130">
        <v>5.4</v>
      </c>
      <c r="I237" s="135" t="str">
        <f t="shared" si="48"/>
        <v>P, S, T &amp; D Plant</v>
      </c>
      <c r="J237" s="135">
        <f t="shared" si="49"/>
        <v>387685.46727283421</v>
      </c>
      <c r="K237" s="135">
        <f t="shared" si="50"/>
        <v>601312.00432645867</v>
      </c>
      <c r="L237" s="135">
        <f t="shared" si="51"/>
        <v>11013.756513941016</v>
      </c>
      <c r="M237" s="42">
        <f t="shared" si="52"/>
        <v>0</v>
      </c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 x14ac:dyDescent="0.2">
      <c r="A238" s="44">
        <f t="shared" si="53"/>
        <v>227</v>
      </c>
      <c r="B238" s="44"/>
      <c r="C238" s="141">
        <v>37503</v>
      </c>
      <c r="E238" s="137" t="s">
        <v>278</v>
      </c>
      <c r="G238" s="134">
        <v>0</v>
      </c>
      <c r="H238" s="130">
        <v>5.4</v>
      </c>
      <c r="I238" s="135" t="str">
        <f t="shared" si="48"/>
        <v>P, S, T &amp; D Plant</v>
      </c>
      <c r="J238" s="135">
        <f t="shared" si="49"/>
        <v>0</v>
      </c>
      <c r="K238" s="135">
        <f t="shared" si="50"/>
        <v>0</v>
      </c>
      <c r="L238" s="135">
        <f t="shared" si="51"/>
        <v>0</v>
      </c>
      <c r="M238" s="42">
        <f t="shared" si="52"/>
        <v>0</v>
      </c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 x14ac:dyDescent="0.2">
      <c r="A239" s="44">
        <f t="shared" si="53"/>
        <v>228</v>
      </c>
      <c r="B239" s="44"/>
      <c r="C239" s="141">
        <v>39004</v>
      </c>
      <c r="E239" s="137" t="s">
        <v>293</v>
      </c>
      <c r="G239" s="134">
        <v>0</v>
      </c>
      <c r="H239" s="130">
        <v>5.4</v>
      </c>
      <c r="I239" s="135" t="str">
        <f t="shared" si="48"/>
        <v>P, S, T &amp; D Plant</v>
      </c>
      <c r="J239" s="135">
        <f t="shared" si="49"/>
        <v>0</v>
      </c>
      <c r="K239" s="135">
        <f t="shared" si="50"/>
        <v>0</v>
      </c>
      <c r="L239" s="135">
        <f t="shared" si="51"/>
        <v>0</v>
      </c>
      <c r="M239" s="42">
        <f t="shared" si="52"/>
        <v>0</v>
      </c>
      <c r="N239" s="42" t="s">
        <v>274</v>
      </c>
      <c r="O239" s="42">
        <v>162142.13572909404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 x14ac:dyDescent="0.2">
      <c r="A240" s="44">
        <f t="shared" si="53"/>
        <v>229</v>
      </c>
      <c r="B240" s="44"/>
      <c r="C240" s="141">
        <v>39009</v>
      </c>
      <c r="E240" s="137" t="s">
        <v>294</v>
      </c>
      <c r="G240" s="134">
        <f>+O242</f>
        <v>159116.95868813875</v>
      </c>
      <c r="H240" s="130">
        <v>5.4</v>
      </c>
      <c r="I240" s="135" t="str">
        <f t="shared" si="48"/>
        <v>P, S, T &amp; D Plant</v>
      </c>
      <c r="J240" s="135">
        <f t="shared" si="49"/>
        <v>61686.639855466005</v>
      </c>
      <c r="K240" s="135">
        <f t="shared" si="50"/>
        <v>95677.863069214494</v>
      </c>
      <c r="L240" s="135">
        <f t="shared" si="51"/>
        <v>1752.455763458222</v>
      </c>
      <c r="M240" s="42">
        <f t="shared" si="52"/>
        <v>0</v>
      </c>
      <c r="N240" s="42" t="s">
        <v>445</v>
      </c>
      <c r="O240" s="42">
        <v>43739.367373987217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 x14ac:dyDescent="0.2">
      <c r="A241" s="44">
        <f t="shared" si="53"/>
        <v>230</v>
      </c>
      <c r="B241" s="44"/>
      <c r="C241" s="141">
        <v>39100</v>
      </c>
      <c r="E241" s="137" t="s">
        <v>295</v>
      </c>
      <c r="G241" s="134">
        <f>+O244+O245+O247+O248</f>
        <v>154692.00708565279</v>
      </c>
      <c r="H241" s="130">
        <v>5.4</v>
      </c>
      <c r="I241" s="135" t="str">
        <f t="shared" si="48"/>
        <v>P, S, T &amp; D Plant</v>
      </c>
      <c r="J241" s="135">
        <f t="shared" si="49"/>
        <v>59971.169687289861</v>
      </c>
      <c r="K241" s="135">
        <f t="shared" si="50"/>
        <v>93017.116427240675</v>
      </c>
      <c r="L241" s="135">
        <f t="shared" si="51"/>
        <v>1703.7209711222354</v>
      </c>
      <c r="M241" s="42">
        <f t="shared" si="52"/>
        <v>0</v>
      </c>
      <c r="N241" s="42" t="s">
        <v>139</v>
      </c>
      <c r="O241" s="42">
        <v>714686.05293883395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 x14ac:dyDescent="0.2">
      <c r="A242" s="44">
        <f t="shared" si="53"/>
        <v>231</v>
      </c>
      <c r="B242" s="44"/>
      <c r="C242" s="141">
        <v>39102</v>
      </c>
      <c r="E242" s="137" t="s">
        <v>296</v>
      </c>
      <c r="G242" s="134">
        <v>0</v>
      </c>
      <c r="H242" s="130">
        <v>5.4</v>
      </c>
      <c r="I242" s="135" t="str">
        <f t="shared" si="48"/>
        <v>P, S, T &amp; D Plant</v>
      </c>
      <c r="J242" s="135">
        <f t="shared" si="49"/>
        <v>0</v>
      </c>
      <c r="K242" s="135">
        <f t="shared" si="50"/>
        <v>0</v>
      </c>
      <c r="L242" s="135">
        <f t="shared" si="51"/>
        <v>0</v>
      </c>
      <c r="M242" s="42">
        <f t="shared" si="52"/>
        <v>0</v>
      </c>
      <c r="N242" s="42" t="s">
        <v>294</v>
      </c>
      <c r="O242" s="42">
        <v>159116.95868813875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 x14ac:dyDescent="0.2">
      <c r="A243" s="44">
        <f t="shared" si="53"/>
        <v>232</v>
      </c>
      <c r="B243" s="44"/>
      <c r="C243" s="141">
        <v>39103</v>
      </c>
      <c r="E243" s="137" t="s">
        <v>297</v>
      </c>
      <c r="G243" s="134">
        <v>0</v>
      </c>
      <c r="H243" s="130">
        <v>5.4</v>
      </c>
      <c r="I243" s="135" t="str">
        <f t="shared" si="48"/>
        <v>P, S, T &amp; D Plant</v>
      </c>
      <c r="J243" s="135">
        <f t="shared" si="49"/>
        <v>0</v>
      </c>
      <c r="K243" s="135">
        <f t="shared" si="50"/>
        <v>0</v>
      </c>
      <c r="L243" s="135">
        <f t="shared" si="51"/>
        <v>0</v>
      </c>
      <c r="M243" s="42">
        <f t="shared" si="52"/>
        <v>0</v>
      </c>
      <c r="N243" s="42" t="s">
        <v>446</v>
      </c>
      <c r="O243" s="42">
        <v>285325.17517440004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 x14ac:dyDescent="0.2">
      <c r="A244" s="44">
        <f t="shared" si="53"/>
        <v>233</v>
      </c>
      <c r="B244" s="44"/>
      <c r="C244" s="141">
        <v>39200</v>
      </c>
      <c r="E244" s="137" t="s">
        <v>298</v>
      </c>
      <c r="G244" s="134">
        <f>+O249</f>
        <v>2232.6004473551998</v>
      </c>
      <c r="H244" s="130">
        <v>5.4</v>
      </c>
      <c r="I244" s="135" t="str">
        <f t="shared" si="48"/>
        <v>P, S, T &amp; D Plant</v>
      </c>
      <c r="J244" s="135">
        <f t="shared" si="49"/>
        <v>865.53702931866587</v>
      </c>
      <c r="K244" s="135">
        <f t="shared" si="50"/>
        <v>1342.4743764049913</v>
      </c>
      <c r="L244" s="135">
        <f t="shared" si="51"/>
        <v>24.589041631542205</v>
      </c>
      <c r="M244" s="42">
        <f t="shared" si="52"/>
        <v>0</v>
      </c>
      <c r="N244" s="42" t="s">
        <v>295</v>
      </c>
      <c r="O244" s="42">
        <v>142730.10782431002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 x14ac:dyDescent="0.2">
      <c r="A245" s="44">
        <f t="shared" si="53"/>
        <v>234</v>
      </c>
      <c r="B245" s="44"/>
      <c r="C245" s="141">
        <v>39201</v>
      </c>
      <c r="E245" s="137" t="s">
        <v>299</v>
      </c>
      <c r="G245" s="134">
        <v>0</v>
      </c>
      <c r="H245" s="130">
        <v>5.4</v>
      </c>
      <c r="I245" s="135" t="str">
        <f t="shared" si="48"/>
        <v>P, S, T &amp; D Plant</v>
      </c>
      <c r="J245" s="135">
        <f t="shared" si="49"/>
        <v>0</v>
      </c>
      <c r="K245" s="135">
        <f t="shared" si="50"/>
        <v>0</v>
      </c>
      <c r="L245" s="135">
        <f t="shared" si="51"/>
        <v>0</v>
      </c>
      <c r="M245" s="42">
        <f t="shared" si="52"/>
        <v>0</v>
      </c>
      <c r="N245" s="42" t="s">
        <v>482</v>
      </c>
      <c r="O245" s="42">
        <v>0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 x14ac:dyDescent="0.2">
      <c r="A246" s="44">
        <f t="shared" si="53"/>
        <v>235</v>
      </c>
      <c r="B246" s="44"/>
      <c r="C246" s="141">
        <v>39202</v>
      </c>
      <c r="E246" s="137" t="s">
        <v>300</v>
      </c>
      <c r="G246" s="134">
        <v>0</v>
      </c>
      <c r="H246" s="130">
        <v>5.4</v>
      </c>
      <c r="I246" s="135" t="str">
        <f t="shared" si="48"/>
        <v>P, S, T &amp; D Plant</v>
      </c>
      <c r="J246" s="135">
        <f t="shared" si="49"/>
        <v>0</v>
      </c>
      <c r="K246" s="135">
        <f t="shared" si="50"/>
        <v>0</v>
      </c>
      <c r="L246" s="135">
        <f t="shared" si="51"/>
        <v>0</v>
      </c>
      <c r="M246" s="42">
        <f t="shared" si="52"/>
        <v>0</v>
      </c>
      <c r="N246" s="42" t="s">
        <v>483</v>
      </c>
      <c r="O246" s="42">
        <v>0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 x14ac:dyDescent="0.2">
      <c r="A247" s="44">
        <f t="shared" si="53"/>
        <v>236</v>
      </c>
      <c r="B247" s="44"/>
      <c r="C247" s="141">
        <v>39300</v>
      </c>
      <c r="E247" s="137" t="s">
        <v>186</v>
      </c>
      <c r="G247" s="134">
        <v>0</v>
      </c>
      <c r="H247" s="130">
        <v>5.4</v>
      </c>
      <c r="I247" s="135" t="str">
        <f t="shared" si="48"/>
        <v>P, S, T &amp; D Plant</v>
      </c>
      <c r="J247" s="135">
        <f t="shared" si="49"/>
        <v>0</v>
      </c>
      <c r="K247" s="135">
        <f t="shared" si="50"/>
        <v>0</v>
      </c>
      <c r="L247" s="135">
        <f t="shared" si="51"/>
        <v>0</v>
      </c>
      <c r="M247" s="42">
        <f t="shared" si="52"/>
        <v>0</v>
      </c>
      <c r="N247" s="42" t="s">
        <v>447</v>
      </c>
      <c r="O247" s="42">
        <v>0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 x14ac:dyDescent="0.2">
      <c r="A248" s="44">
        <f t="shared" si="53"/>
        <v>237</v>
      </c>
      <c r="B248" s="44"/>
      <c r="C248" s="141">
        <v>39400</v>
      </c>
      <c r="E248" s="137" t="s">
        <v>301</v>
      </c>
      <c r="G248" s="134">
        <f>+O250</f>
        <v>14092.647561609576</v>
      </c>
      <c r="H248" s="130">
        <v>5.4</v>
      </c>
      <c r="I248" s="135" t="str">
        <f t="shared" si="48"/>
        <v>P, S, T &amp; D Plant</v>
      </c>
      <c r="J248" s="135">
        <f t="shared" si="49"/>
        <v>5463.4533107615543</v>
      </c>
      <c r="K248" s="135">
        <f t="shared" si="50"/>
        <v>8473.9830046971147</v>
      </c>
      <c r="L248" s="135">
        <f t="shared" si="51"/>
        <v>155.21124615090548</v>
      </c>
      <c r="M248" s="42">
        <f t="shared" si="52"/>
        <v>0</v>
      </c>
      <c r="N248" s="42" t="s">
        <v>484</v>
      </c>
      <c r="O248" s="42">
        <v>11961.899261342771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 x14ac:dyDescent="0.2">
      <c r="A249" s="44">
        <f t="shared" si="53"/>
        <v>238</v>
      </c>
      <c r="B249" s="44"/>
      <c r="C249" s="141">
        <v>39510</v>
      </c>
      <c r="E249" s="137" t="s">
        <v>491</v>
      </c>
      <c r="G249" s="134">
        <f>+O251</f>
        <v>547.93695615120009</v>
      </c>
      <c r="H249" s="130">
        <v>5.4</v>
      </c>
      <c r="I249" s="135" t="str">
        <f t="shared" si="48"/>
        <v>P, S, T &amp; D Plant</v>
      </c>
      <c r="J249" s="135">
        <f t="shared" si="49"/>
        <v>212.42480975171489</v>
      </c>
      <c r="K249" s="135">
        <f t="shared" si="50"/>
        <v>329.47736993859928</v>
      </c>
      <c r="L249" s="135">
        <f t="shared" si="51"/>
        <v>6.0347764608858485</v>
      </c>
      <c r="M249" s="42">
        <f t="shared" si="52"/>
        <v>0</v>
      </c>
      <c r="N249" s="42" t="s">
        <v>485</v>
      </c>
      <c r="O249" s="42">
        <v>2232.6004473551998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 x14ac:dyDescent="0.2">
      <c r="A250" s="44">
        <f t="shared" si="53"/>
        <v>239</v>
      </c>
      <c r="B250" s="44"/>
      <c r="C250" s="141">
        <v>39603</v>
      </c>
      <c r="E250" s="137" t="s">
        <v>303</v>
      </c>
      <c r="G250" s="134">
        <v>0</v>
      </c>
      <c r="H250" s="130">
        <v>5.4</v>
      </c>
      <c r="I250" s="135" t="str">
        <f t="shared" si="48"/>
        <v>P, S, T &amp; D Plant</v>
      </c>
      <c r="J250" s="135">
        <f t="shared" si="49"/>
        <v>0</v>
      </c>
      <c r="K250" s="135">
        <f t="shared" si="50"/>
        <v>0</v>
      </c>
      <c r="L250" s="135">
        <f t="shared" si="51"/>
        <v>0</v>
      </c>
      <c r="M250" s="42">
        <f t="shared" si="52"/>
        <v>0</v>
      </c>
      <c r="N250" s="42" t="s">
        <v>486</v>
      </c>
      <c r="O250" s="42">
        <v>14092.647561609576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 x14ac:dyDescent="0.2">
      <c r="A251" s="44">
        <f t="shared" si="53"/>
        <v>240</v>
      </c>
      <c r="B251" s="44"/>
      <c r="C251" s="141">
        <v>39604</v>
      </c>
      <c r="E251" s="137" t="s">
        <v>304</v>
      </c>
      <c r="G251" s="134">
        <v>0</v>
      </c>
      <c r="H251" s="130">
        <v>5.4</v>
      </c>
      <c r="I251" s="135" t="str">
        <f t="shared" si="48"/>
        <v>P, S, T &amp; D Plant</v>
      </c>
      <c r="J251" s="135">
        <f t="shared" si="49"/>
        <v>0</v>
      </c>
      <c r="K251" s="135">
        <f t="shared" si="50"/>
        <v>0</v>
      </c>
      <c r="L251" s="135">
        <f t="shared" si="51"/>
        <v>0</v>
      </c>
      <c r="M251" s="42">
        <f t="shared" si="52"/>
        <v>0</v>
      </c>
      <c r="N251" s="42" t="s">
        <v>487</v>
      </c>
      <c r="O251" s="42">
        <v>547.93695615120009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 x14ac:dyDescent="0.2">
      <c r="A252" s="44">
        <f t="shared" si="53"/>
        <v>241</v>
      </c>
      <c r="B252" s="44"/>
      <c r="C252" s="141">
        <v>39605</v>
      </c>
      <c r="E252" s="140" t="s">
        <v>305</v>
      </c>
      <c r="G252" s="134">
        <v>0</v>
      </c>
      <c r="H252" s="130">
        <v>5.4</v>
      </c>
      <c r="I252" s="135" t="str">
        <f t="shared" si="48"/>
        <v>P, S, T &amp; D Plant</v>
      </c>
      <c r="J252" s="135">
        <f t="shared" si="49"/>
        <v>0</v>
      </c>
      <c r="K252" s="135">
        <f t="shared" si="50"/>
        <v>0</v>
      </c>
      <c r="L252" s="135">
        <f t="shared" si="51"/>
        <v>0</v>
      </c>
      <c r="M252" s="42">
        <f t="shared" si="52"/>
        <v>0</v>
      </c>
      <c r="N252" s="42" t="s">
        <v>306</v>
      </c>
      <c r="O252" s="42">
        <v>107923.10636011849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 x14ac:dyDescent="0.2">
      <c r="A253" s="44">
        <f t="shared" si="53"/>
        <v>242</v>
      </c>
      <c r="B253" s="44"/>
      <c r="C253" s="141">
        <v>39700</v>
      </c>
      <c r="E253" s="137" t="s">
        <v>306</v>
      </c>
      <c r="G253" s="134">
        <f>+O252+O253</f>
        <v>114681.8863755377</v>
      </c>
      <c r="H253" s="130">
        <v>5.4</v>
      </c>
      <c r="I253" s="135" t="str">
        <f t="shared" si="48"/>
        <v>P, S, T &amp; D Plant</v>
      </c>
      <c r="J253" s="135">
        <f t="shared" si="49"/>
        <v>44460.001505299122</v>
      </c>
      <c r="K253" s="135">
        <f t="shared" si="50"/>
        <v>68958.820678966687</v>
      </c>
      <c r="L253" s="135">
        <f t="shared" si="51"/>
        <v>1263.0641912718604</v>
      </c>
      <c r="M253" s="42">
        <f t="shared" si="52"/>
        <v>0</v>
      </c>
      <c r="N253" s="42" t="s">
        <v>448</v>
      </c>
      <c r="O253" s="42">
        <v>6758.7800154192018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 x14ac:dyDescent="0.2">
      <c r="A254" s="44">
        <f t="shared" si="53"/>
        <v>243</v>
      </c>
      <c r="B254" s="44"/>
      <c r="C254" s="141">
        <v>39701</v>
      </c>
      <c r="E254" s="137" t="s">
        <v>307</v>
      </c>
      <c r="G254" s="134">
        <v>0</v>
      </c>
      <c r="H254" s="130">
        <v>5.4</v>
      </c>
      <c r="I254" s="135" t="str">
        <f t="shared" si="48"/>
        <v>P, S, T &amp; D Plant</v>
      </c>
      <c r="J254" s="135">
        <f t="shared" si="49"/>
        <v>0</v>
      </c>
      <c r="K254" s="135">
        <f t="shared" si="50"/>
        <v>0</v>
      </c>
      <c r="L254" s="135">
        <f t="shared" si="51"/>
        <v>0</v>
      </c>
      <c r="M254" s="42">
        <f t="shared" si="52"/>
        <v>0</v>
      </c>
      <c r="N254" s="42" t="s">
        <v>310</v>
      </c>
      <c r="O254" s="42">
        <v>3949.7359997234548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 x14ac:dyDescent="0.2">
      <c r="A255" s="44">
        <f t="shared" si="53"/>
        <v>244</v>
      </c>
      <c r="B255" s="44"/>
      <c r="C255" s="141">
        <v>39702</v>
      </c>
      <c r="E255" s="137" t="s">
        <v>308</v>
      </c>
      <c r="G255" s="134">
        <v>0</v>
      </c>
      <c r="H255" s="130">
        <v>5.4</v>
      </c>
      <c r="I255" s="135" t="str">
        <f t="shared" si="48"/>
        <v>P, S, T &amp; D Plant</v>
      </c>
      <c r="J255" s="135">
        <f t="shared" si="49"/>
        <v>0</v>
      </c>
      <c r="K255" s="135">
        <f t="shared" si="50"/>
        <v>0</v>
      </c>
      <c r="L255" s="135">
        <f t="shared" si="51"/>
        <v>0</v>
      </c>
      <c r="M255" s="42">
        <f t="shared" si="52"/>
        <v>0</v>
      </c>
      <c r="N255" s="42" t="s">
        <v>488</v>
      </c>
      <c r="O255" s="42">
        <v>11808.313645355998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 x14ac:dyDescent="0.2">
      <c r="A256" s="44">
        <f t="shared" si="53"/>
        <v>245</v>
      </c>
      <c r="B256" s="44"/>
      <c r="C256" s="141">
        <v>39705</v>
      </c>
      <c r="E256" s="137" t="s">
        <v>309</v>
      </c>
      <c r="G256" s="134">
        <v>0</v>
      </c>
      <c r="H256" s="130">
        <v>5.4</v>
      </c>
      <c r="I256" s="135" t="str">
        <f t="shared" si="48"/>
        <v>P, S, T &amp; D Plant</v>
      </c>
      <c r="J256" s="135">
        <f t="shared" si="49"/>
        <v>0</v>
      </c>
      <c r="K256" s="135">
        <f t="shared" si="50"/>
        <v>0</v>
      </c>
      <c r="L256" s="135">
        <f t="shared" si="51"/>
        <v>0</v>
      </c>
      <c r="M256" s="42">
        <f t="shared" si="52"/>
        <v>0</v>
      </c>
      <c r="N256" s="42" t="s">
        <v>311</v>
      </c>
      <c r="O256" s="42">
        <v>35492.651456553664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 x14ac:dyDescent="0.2">
      <c r="A257" s="44">
        <f t="shared" si="53"/>
        <v>246</v>
      </c>
      <c r="B257" s="44"/>
      <c r="C257" s="141">
        <v>39800</v>
      </c>
      <c r="E257" s="137" t="s">
        <v>310</v>
      </c>
      <c r="G257" s="134">
        <f>+O254+O255</f>
        <v>15758.049645079453</v>
      </c>
      <c r="H257" s="130">
        <v>5.4</v>
      </c>
      <c r="I257" s="135" t="str">
        <f t="shared" si="48"/>
        <v>P, S, T &amp; D Plant</v>
      </c>
      <c r="J257" s="135">
        <f t="shared" si="49"/>
        <v>6109.09824631428</v>
      </c>
      <c r="K257" s="135">
        <f t="shared" si="50"/>
        <v>9475.3980255165989</v>
      </c>
      <c r="L257" s="135">
        <f t="shared" si="51"/>
        <v>173.55337324857277</v>
      </c>
      <c r="M257" s="42">
        <f t="shared" si="52"/>
        <v>0</v>
      </c>
      <c r="N257" s="42" t="s">
        <v>312</v>
      </c>
      <c r="O257" s="42">
        <v>583485.20184625336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 x14ac:dyDescent="0.2">
      <c r="A258" s="44">
        <f t="shared" si="53"/>
        <v>247</v>
      </c>
      <c r="B258" s="44"/>
      <c r="C258" s="141">
        <v>39900</v>
      </c>
      <c r="E258" s="137" t="s">
        <v>311</v>
      </c>
      <c r="G258" s="134">
        <f>+O256+O263</f>
        <v>43368.009929570464</v>
      </c>
      <c r="H258" s="130">
        <v>5.4</v>
      </c>
      <c r="I258" s="135" t="str">
        <f t="shared" si="48"/>
        <v>P, S, T &amp; D Plant</v>
      </c>
      <c r="J258" s="135">
        <f t="shared" si="49"/>
        <v>16812.958416437541</v>
      </c>
      <c r="K258" s="135">
        <f t="shared" si="50"/>
        <v>26077.412174263034</v>
      </c>
      <c r="L258" s="135">
        <f t="shared" si="51"/>
        <v>477.63933886988355</v>
      </c>
      <c r="M258" s="42">
        <f t="shared" si="52"/>
        <v>0</v>
      </c>
      <c r="N258" s="42" t="s">
        <v>313</v>
      </c>
      <c r="O258" s="42">
        <v>114174.66689191369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 x14ac:dyDescent="0.2">
      <c r="A259" s="44">
        <f t="shared" si="53"/>
        <v>248</v>
      </c>
      <c r="B259" s="44"/>
      <c r="C259" s="141">
        <v>39901</v>
      </c>
      <c r="E259" s="137" t="s">
        <v>312</v>
      </c>
      <c r="G259" s="134">
        <f>+O257</f>
        <v>583485.20184625336</v>
      </c>
      <c r="H259" s="130">
        <v>5.4</v>
      </c>
      <c r="I259" s="135" t="str">
        <f t="shared" si="48"/>
        <v>P, S, T &amp; D Plant</v>
      </c>
      <c r="J259" s="135">
        <f t="shared" si="49"/>
        <v>226206.19325579662</v>
      </c>
      <c r="K259" s="135">
        <f t="shared" si="50"/>
        <v>350852.71680296614</v>
      </c>
      <c r="L259" s="135">
        <f t="shared" si="51"/>
        <v>6426.291787490497</v>
      </c>
      <c r="M259" s="42">
        <f t="shared" si="52"/>
        <v>0</v>
      </c>
      <c r="N259" s="42" t="s">
        <v>314</v>
      </c>
      <c r="O259" s="42">
        <v>35495.988801109779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 x14ac:dyDescent="0.2">
      <c r="A260" s="44">
        <f t="shared" si="53"/>
        <v>249</v>
      </c>
      <c r="B260" s="44"/>
      <c r="C260" s="141">
        <v>39902</v>
      </c>
      <c r="E260" s="137" t="s">
        <v>313</v>
      </c>
      <c r="G260" s="134">
        <f>+O258</f>
        <v>114174.66689191369</v>
      </c>
      <c r="H260" s="130">
        <v>5.4</v>
      </c>
      <c r="I260" s="135" t="str">
        <f t="shared" si="48"/>
        <v>P, S, T &amp; D Plant</v>
      </c>
      <c r="J260" s="135">
        <f t="shared" si="49"/>
        <v>44263.362090670082</v>
      </c>
      <c r="K260" s="135">
        <f t="shared" si="50"/>
        <v>68653.826939139559</v>
      </c>
      <c r="L260" s="135">
        <f t="shared" si="51"/>
        <v>1257.477862104035</v>
      </c>
      <c r="M260" s="42">
        <f t="shared" si="52"/>
        <v>0</v>
      </c>
      <c r="N260" s="42" t="s">
        <v>317</v>
      </c>
      <c r="O260" s="42">
        <v>59050.444598597154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 x14ac:dyDescent="0.2">
      <c r="A261" s="44">
        <f t="shared" si="53"/>
        <v>250</v>
      </c>
      <c r="B261" s="44"/>
      <c r="C261" s="141">
        <v>39903</v>
      </c>
      <c r="E261" s="137" t="s">
        <v>314</v>
      </c>
      <c r="G261" s="134">
        <f t="shared" ref="G261" si="54">+O259</f>
        <v>35495.988801109779</v>
      </c>
      <c r="H261" s="130">
        <v>5.4</v>
      </c>
      <c r="I261" s="135" t="str">
        <f t="shared" si="48"/>
        <v>P, S, T &amp; D Plant</v>
      </c>
      <c r="J261" s="135">
        <f t="shared" si="49"/>
        <v>13761.124493205498</v>
      </c>
      <c r="K261" s="135">
        <f t="shared" si="50"/>
        <v>21343.924519543489</v>
      </c>
      <c r="L261" s="135">
        <f t="shared" si="51"/>
        <v>390.93978836078878</v>
      </c>
      <c r="M261" s="42">
        <f t="shared" si="52"/>
        <v>0</v>
      </c>
      <c r="N261" s="42" t="s">
        <v>318</v>
      </c>
      <c r="O261" s="42">
        <v>10732.246275294814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 x14ac:dyDescent="0.2">
      <c r="A262" s="44">
        <f t="shared" si="53"/>
        <v>251</v>
      </c>
      <c r="B262" s="44"/>
      <c r="C262" s="141">
        <v>39904</v>
      </c>
      <c r="E262" s="137" t="s">
        <v>315</v>
      </c>
      <c r="G262" s="134">
        <v>0</v>
      </c>
      <c r="H262" s="130">
        <v>5.4</v>
      </c>
      <c r="I262" s="135" t="str">
        <f t="shared" si="48"/>
        <v>P, S, T &amp; D Plant</v>
      </c>
      <c r="J262" s="135">
        <f t="shared" si="49"/>
        <v>0</v>
      </c>
      <c r="K262" s="135">
        <f t="shared" si="50"/>
        <v>0</v>
      </c>
      <c r="L262" s="135">
        <f t="shared" si="51"/>
        <v>0</v>
      </c>
      <c r="M262" s="42">
        <f t="shared" si="52"/>
        <v>0</v>
      </c>
      <c r="N262" s="42" t="s">
        <v>319</v>
      </c>
      <c r="O262" s="42">
        <v>5248748.4577674065</v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 x14ac:dyDescent="0.2">
      <c r="A263" s="44">
        <f t="shared" si="53"/>
        <v>252</v>
      </c>
      <c r="B263" s="44"/>
      <c r="C263" s="141">
        <v>39905</v>
      </c>
      <c r="E263" s="137" t="s">
        <v>316</v>
      </c>
      <c r="G263" s="134">
        <v>0</v>
      </c>
      <c r="H263" s="130">
        <v>5.4</v>
      </c>
      <c r="I263" s="135" t="str">
        <f t="shared" si="48"/>
        <v>P, S, T &amp; D Plant</v>
      </c>
      <c r="J263" s="135">
        <f t="shared" si="49"/>
        <v>0</v>
      </c>
      <c r="K263" s="135">
        <f t="shared" si="50"/>
        <v>0</v>
      </c>
      <c r="L263" s="135">
        <f t="shared" si="51"/>
        <v>0</v>
      </c>
      <c r="M263" s="42">
        <f t="shared" si="52"/>
        <v>0</v>
      </c>
      <c r="N263" s="42" t="s">
        <v>449</v>
      </c>
      <c r="O263" s="42">
        <v>7875.3584730168013</v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 x14ac:dyDescent="0.2">
      <c r="A264" s="44">
        <f t="shared" si="53"/>
        <v>253</v>
      </c>
      <c r="B264" s="44"/>
      <c r="C264" s="141">
        <v>39906</v>
      </c>
      <c r="E264" s="137" t="s">
        <v>317</v>
      </c>
      <c r="G264" s="134">
        <f>+O260+O264</f>
        <v>69472.500819681605</v>
      </c>
      <c r="H264" s="130">
        <v>5.4</v>
      </c>
      <c r="I264" s="135" t="str">
        <f t="shared" si="48"/>
        <v>P, S, T &amp; D Plant</v>
      </c>
      <c r="J264" s="135">
        <f t="shared" si="49"/>
        <v>26933.176534134745</v>
      </c>
      <c r="K264" s="135">
        <f t="shared" si="50"/>
        <v>41774.179668234712</v>
      </c>
      <c r="L264" s="135">
        <f t="shared" si="51"/>
        <v>765.14461731213726</v>
      </c>
      <c r="M264" s="42">
        <f t="shared" si="52"/>
        <v>0</v>
      </c>
      <c r="N264" s="42" t="s">
        <v>450</v>
      </c>
      <c r="O264" s="42">
        <v>10422.056221084456</v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 x14ac:dyDescent="0.2">
      <c r="A265" s="44">
        <f t="shared" si="53"/>
        <v>254</v>
      </c>
      <c r="B265" s="44"/>
      <c r="C265" s="141">
        <v>39907</v>
      </c>
      <c r="E265" s="137" t="s">
        <v>318</v>
      </c>
      <c r="G265" s="134">
        <f>+O261+O265</f>
        <v>13141.097709059613</v>
      </c>
      <c r="H265" s="130">
        <v>5.4</v>
      </c>
      <c r="I265" s="135" t="str">
        <f t="shared" si="48"/>
        <v>P, S, T &amp; D Plant</v>
      </c>
      <c r="J265" s="135">
        <f t="shared" si="49"/>
        <v>5094.5554035697996</v>
      </c>
      <c r="K265" s="135">
        <f t="shared" si="50"/>
        <v>7901.8110800549093</v>
      </c>
      <c r="L265" s="135">
        <f t="shared" si="51"/>
        <v>144.731225434903</v>
      </c>
      <c r="M265" s="42">
        <f t="shared" si="52"/>
        <v>0</v>
      </c>
      <c r="N265" s="42" t="s">
        <v>451</v>
      </c>
      <c r="O265" s="42">
        <v>2408.8514337648003</v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 x14ac:dyDescent="0.2">
      <c r="A266" s="44">
        <f t="shared" si="53"/>
        <v>255</v>
      </c>
      <c r="B266" s="44"/>
      <c r="C266" s="141">
        <v>39908</v>
      </c>
      <c r="E266" s="137" t="s">
        <v>319</v>
      </c>
      <c r="G266" s="134">
        <f>+O262</f>
        <v>5248748.4577674065</v>
      </c>
      <c r="H266" s="130">
        <v>5.4</v>
      </c>
      <c r="I266" s="135" t="str">
        <f t="shared" si="48"/>
        <v>P, S, T &amp; D Plant</v>
      </c>
      <c r="J266" s="135">
        <f t="shared" si="49"/>
        <v>2034840.651025882</v>
      </c>
      <c r="K266" s="135">
        <f t="shared" si="50"/>
        <v>3156100.0182971447</v>
      </c>
      <c r="L266" s="135">
        <f t="shared" si="51"/>
        <v>57807.788444379177</v>
      </c>
      <c r="M266" s="42">
        <f t="shared" si="52"/>
        <v>0</v>
      </c>
      <c r="N266" s="42" t="s">
        <v>489</v>
      </c>
      <c r="O266" s="42">
        <v>476.71115938560001</v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 x14ac:dyDescent="0.2">
      <c r="A267" s="44">
        <f t="shared" si="53"/>
        <v>256</v>
      </c>
      <c r="B267" s="44"/>
      <c r="C267" s="141">
        <v>39909</v>
      </c>
      <c r="E267" s="137" t="s">
        <v>320</v>
      </c>
      <c r="G267" s="134">
        <f>+O266</f>
        <v>476.71115938560001</v>
      </c>
      <c r="H267" s="130">
        <v>5.4</v>
      </c>
      <c r="I267" s="135" t="str">
        <f t="shared" si="48"/>
        <v>P, S, T &amp; D Plant</v>
      </c>
      <c r="J267" s="135">
        <f t="shared" si="49"/>
        <v>184.81191349148921</v>
      </c>
      <c r="K267" s="135">
        <f t="shared" si="50"/>
        <v>286.6489242083656</v>
      </c>
      <c r="L267" s="135">
        <f t="shared" si="51"/>
        <v>5.2503216857451234</v>
      </c>
      <c r="M267" s="42">
        <f t="shared" si="52"/>
        <v>0</v>
      </c>
      <c r="N267" s="42" t="s">
        <v>490</v>
      </c>
      <c r="O267" s="42">
        <v>0</v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 x14ac:dyDescent="0.2">
      <c r="A268" s="44">
        <f t="shared" si="53"/>
        <v>257</v>
      </c>
      <c r="B268" s="44"/>
      <c r="C268" s="141">
        <v>39924</v>
      </c>
      <c r="E268" s="137" t="s">
        <v>321</v>
      </c>
      <c r="G268" s="134">
        <v>0</v>
      </c>
      <c r="H268" s="130">
        <v>5.4</v>
      </c>
      <c r="I268" s="135" t="str">
        <f t="shared" si="48"/>
        <v>P, S, T &amp; D Plant</v>
      </c>
      <c r="J268" s="135">
        <f t="shared" si="49"/>
        <v>0</v>
      </c>
      <c r="K268" s="135">
        <f t="shared" si="50"/>
        <v>0</v>
      </c>
      <c r="L268" s="135">
        <f t="shared" si="51"/>
        <v>0</v>
      </c>
      <c r="M268" s="42">
        <f t="shared" si="52"/>
        <v>0</v>
      </c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 x14ac:dyDescent="0.2">
      <c r="A269" s="44">
        <f t="shared" si="53"/>
        <v>258</v>
      </c>
      <c r="B269" s="44"/>
      <c r="C269" s="44"/>
      <c r="D269" s="44"/>
      <c r="E269" s="44"/>
      <c r="G269" s="42"/>
      <c r="H269" s="130"/>
      <c r="I269" s="42"/>
      <c r="J269" s="42"/>
      <c r="K269" s="42"/>
      <c r="L269" s="42"/>
      <c r="M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 x14ac:dyDescent="0.2">
      <c r="A270" s="44">
        <f t="shared" si="53"/>
        <v>259</v>
      </c>
      <c r="B270" s="44"/>
      <c r="C270" s="44"/>
      <c r="D270" s="44" t="s">
        <v>149</v>
      </c>
      <c r="E270" s="44"/>
      <c r="G270" s="42">
        <f>SUM(G235:G268)</f>
        <v>7775377.4529002206</v>
      </c>
      <c r="H270" s="130"/>
      <c r="I270" s="135"/>
      <c r="J270" s="42">
        <f>SUM(J235:J268)</f>
        <v>3014366.9953963286</v>
      </c>
      <c r="K270" s="42">
        <f>SUM(K235:K268)</f>
        <v>4675375.304954851</v>
      </c>
      <c r="L270" s="42">
        <f>SUM(L235:L268)</f>
        <v>85635.152549040271</v>
      </c>
      <c r="M270" s="42">
        <f>SUM(J270:L270)-G270</f>
        <v>0</v>
      </c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 x14ac:dyDescent="0.2">
      <c r="A271" s="44">
        <f t="shared" si="53"/>
        <v>260</v>
      </c>
      <c r="B271" s="44"/>
      <c r="C271" s="44"/>
      <c r="D271" s="44"/>
      <c r="E271" s="44"/>
      <c r="G271" s="42"/>
      <c r="H271" s="130"/>
      <c r="I271" s="135"/>
      <c r="J271" s="135"/>
      <c r="K271" s="135"/>
      <c r="L271" s="135"/>
      <c r="M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 x14ac:dyDescent="0.2">
      <c r="A272" s="44">
        <f t="shared" si="53"/>
        <v>261</v>
      </c>
      <c r="B272" s="44"/>
      <c r="C272" s="44"/>
      <c r="D272" s="44" t="s">
        <v>348</v>
      </c>
      <c r="E272" s="44"/>
      <c r="G272" s="161">
        <v>224734.49997183672</v>
      </c>
      <c r="H272" s="130">
        <v>5.4</v>
      </c>
      <c r="I272" s="135" t="str">
        <f>VLOOKUP($H272,class,3)</f>
        <v>P, S, T &amp; D Plant</v>
      </c>
      <c r="J272" s="135">
        <f>$G272*VLOOKUP($H272,class,6)</f>
        <v>87125.321380934256</v>
      </c>
      <c r="K272" s="135">
        <f>$G272*VLOOKUP($H272,class,7)</f>
        <v>135134.03531911926</v>
      </c>
      <c r="L272" s="135">
        <f>$G272*VLOOKUP($H272,class,8)</f>
        <v>2475.1432717831676</v>
      </c>
      <c r="M272" s="42">
        <f>SUM(J272:L272)-G272</f>
        <v>0</v>
      </c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 x14ac:dyDescent="0.2">
      <c r="A273" s="44">
        <f t="shared" si="53"/>
        <v>262</v>
      </c>
      <c r="B273" s="44"/>
      <c r="C273" s="44"/>
      <c r="D273" s="44"/>
      <c r="E273" s="44"/>
      <c r="G273" s="42"/>
      <c r="H273" s="130"/>
      <c r="I273" s="135"/>
      <c r="J273" s="135"/>
      <c r="K273" s="135"/>
      <c r="L273" s="135"/>
      <c r="M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 x14ac:dyDescent="0.2">
      <c r="A274" s="44">
        <f t="shared" si="53"/>
        <v>263</v>
      </c>
      <c r="B274" s="44"/>
      <c r="C274" s="44"/>
      <c r="D274" s="44" t="s">
        <v>26</v>
      </c>
      <c r="E274" s="44"/>
      <c r="G274" s="42">
        <f>G133+G145+G184+G227+G270</f>
        <v>724669367.01538205</v>
      </c>
      <c r="H274" s="130"/>
      <c r="I274" s="42"/>
      <c r="J274" s="42">
        <f>J133+J145+J184+J227+J270</f>
        <v>280940627.73648727</v>
      </c>
      <c r="K274" s="42">
        <f>K133+K145+K184+K227+K270</f>
        <v>435747496.93176854</v>
      </c>
      <c r="L274" s="42">
        <f>L133+L145+L184+L227+L270</f>
        <v>7981242.3471263591</v>
      </c>
      <c r="M274" s="42">
        <f>SUM(J274:L274)-G274</f>
        <v>0</v>
      </c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 x14ac:dyDescent="0.2">
      <c r="A275" s="44">
        <f t="shared" si="53"/>
        <v>264</v>
      </c>
      <c r="B275" s="44"/>
      <c r="C275" s="44"/>
      <c r="D275" s="44"/>
      <c r="E275" s="44"/>
      <c r="F275" s="44"/>
      <c r="G275" s="44"/>
      <c r="H275" s="130"/>
      <c r="I275" s="42"/>
      <c r="J275" s="44"/>
      <c r="K275" s="44"/>
      <c r="L275" s="44"/>
      <c r="M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 x14ac:dyDescent="0.2">
      <c r="A276" s="44">
        <f t="shared" si="53"/>
        <v>265</v>
      </c>
      <c r="B276" s="44"/>
      <c r="C276" s="44"/>
      <c r="D276" s="44" t="s">
        <v>351</v>
      </c>
      <c r="E276" s="44"/>
      <c r="G276" s="42">
        <f>G135+G147+G186+G229+G272</f>
        <v>39130198.175474189</v>
      </c>
      <c r="H276" s="130"/>
      <c r="I276" s="42"/>
      <c r="J276" s="42">
        <f>J135+J147+J186+J229+J272</f>
        <v>15170038.833223529</v>
      </c>
      <c r="K276" s="42">
        <f>K135+K147+K186+K229+K272</f>
        <v>23529193.706134681</v>
      </c>
      <c r="L276" s="42">
        <f>L135+L147+L186+L229+L272</f>
        <v>430965.63611596945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 x14ac:dyDescent="0.2">
      <c r="A277" s="44"/>
      <c r="B277" s="44"/>
      <c r="C277" s="44"/>
      <c r="D277" s="44"/>
      <c r="E277" s="44"/>
      <c r="F277" s="44"/>
      <c r="G277" s="44"/>
      <c r="H277" s="130"/>
      <c r="I277" s="42"/>
      <c r="J277" s="143"/>
      <c r="K277" s="143"/>
      <c r="L277" s="143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 x14ac:dyDescent="0.2">
      <c r="A278" s="44"/>
      <c r="B278" s="44"/>
      <c r="C278" s="44"/>
      <c r="D278" s="44"/>
      <c r="E278" s="44"/>
      <c r="F278" s="44"/>
      <c r="G278" s="135"/>
      <c r="H278" s="130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 x14ac:dyDescent="0.2">
      <c r="A279" s="44"/>
      <c r="B279" s="44"/>
      <c r="C279" s="44"/>
      <c r="D279" s="44"/>
      <c r="E279" s="44"/>
      <c r="F279" s="44"/>
      <c r="G279" s="44"/>
      <c r="H279" s="13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 x14ac:dyDescent="0.2">
      <c r="A280" s="44"/>
      <c r="B280" s="44"/>
      <c r="C280" s="44"/>
      <c r="D280" s="44"/>
      <c r="E280" s="44"/>
      <c r="F280" s="44"/>
      <c r="G280" s="42"/>
      <c r="H280" s="130">
        <f>COUNTIFS(G14:G276,"&gt;0",H14:H276,"&lt;99")</f>
        <v>115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 x14ac:dyDescent="0.2">
      <c r="A281" s="44"/>
      <c r="B281" s="44"/>
      <c r="C281" s="44"/>
      <c r="D281" s="44"/>
      <c r="E281" s="44"/>
      <c r="H281" s="130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 x14ac:dyDescent="0.2">
      <c r="A282" s="44"/>
      <c r="B282" s="44"/>
      <c r="C282" s="44"/>
      <c r="D282" s="44"/>
      <c r="E282" s="44"/>
      <c r="F282" s="44"/>
      <c r="G282" s="42"/>
      <c r="H282" s="130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 x14ac:dyDescent="0.2">
      <c r="A283" s="44"/>
      <c r="B283" s="44"/>
      <c r="C283" s="44"/>
      <c r="D283" s="44"/>
      <c r="E283" s="44"/>
      <c r="F283" s="44"/>
      <c r="H283" s="130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 x14ac:dyDescent="0.2">
      <c r="A284" s="44"/>
      <c r="B284" s="44"/>
      <c r="C284" s="44"/>
      <c r="D284" s="44"/>
      <c r="E284" s="44"/>
      <c r="F284" s="44"/>
      <c r="G284" s="44"/>
      <c r="H284" s="130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 x14ac:dyDescent="0.2">
      <c r="A285" s="44"/>
      <c r="B285" s="44"/>
      <c r="C285" s="44"/>
      <c r="D285" s="44"/>
      <c r="E285" s="44"/>
      <c r="F285" s="44"/>
      <c r="G285" s="44"/>
      <c r="H285" s="130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 x14ac:dyDescent="0.2">
      <c r="A286" s="44"/>
      <c r="B286" s="44"/>
      <c r="C286" s="44"/>
      <c r="D286" s="44"/>
      <c r="E286" s="44"/>
      <c r="F286" s="44"/>
      <c r="G286" s="44"/>
      <c r="H286" s="130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 x14ac:dyDescent="0.2">
      <c r="A287" s="44"/>
      <c r="B287" s="44"/>
      <c r="C287" s="44"/>
      <c r="D287" s="44"/>
      <c r="E287" s="44"/>
      <c r="F287" s="44"/>
      <c r="G287" s="44"/>
      <c r="H287" s="130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 x14ac:dyDescent="0.2">
      <c r="A288" s="44"/>
      <c r="B288" s="44"/>
      <c r="C288" s="44"/>
      <c r="D288" s="44"/>
      <c r="E288" s="44"/>
      <c r="F288" s="44"/>
      <c r="G288" s="44"/>
      <c r="H288" s="130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 x14ac:dyDescent="0.2">
      <c r="A289" s="44"/>
      <c r="B289" s="44"/>
      <c r="C289" s="44"/>
      <c r="D289" s="44"/>
      <c r="E289" s="44"/>
      <c r="F289" s="44"/>
      <c r="G289" s="44"/>
      <c r="H289" s="130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 x14ac:dyDescent="0.2">
      <c r="A290" s="44"/>
      <c r="B290" s="44"/>
      <c r="C290" s="44"/>
      <c r="D290" s="44"/>
      <c r="E290" s="44"/>
      <c r="F290" s="44"/>
      <c r="G290" s="44"/>
      <c r="H290" s="130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 x14ac:dyDescent="0.2">
      <c r="A291" s="44"/>
      <c r="B291" s="44"/>
      <c r="C291" s="44"/>
      <c r="D291" s="44"/>
      <c r="E291" s="44"/>
      <c r="F291" s="44"/>
      <c r="G291" s="44"/>
      <c r="H291" s="130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 x14ac:dyDescent="0.2">
      <c r="A292" s="44"/>
      <c r="B292" s="44"/>
      <c r="C292" s="44"/>
      <c r="D292" s="44"/>
      <c r="E292" s="44"/>
      <c r="F292" s="44"/>
      <c r="G292" s="44"/>
      <c r="H292" s="130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 x14ac:dyDescent="0.2">
      <c r="A293" s="44"/>
      <c r="B293" s="44"/>
      <c r="C293" s="44"/>
      <c r="D293" s="44"/>
      <c r="E293" s="44"/>
      <c r="F293" s="44"/>
      <c r="G293" s="44"/>
      <c r="H293" s="130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 x14ac:dyDescent="0.2">
      <c r="A294" s="44"/>
      <c r="B294" s="44"/>
      <c r="C294" s="44"/>
      <c r="D294" s="44"/>
      <c r="E294" s="44"/>
      <c r="F294" s="44"/>
      <c r="G294" s="44"/>
      <c r="H294" s="130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 x14ac:dyDescent="0.2">
      <c r="A295" s="44"/>
      <c r="B295" s="44"/>
      <c r="C295" s="44"/>
      <c r="D295" s="44"/>
      <c r="E295" s="44"/>
      <c r="F295" s="44"/>
      <c r="G295" s="44"/>
      <c r="H295" s="130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 x14ac:dyDescent="0.2">
      <c r="A296" s="44"/>
      <c r="B296" s="44"/>
      <c r="C296" s="44"/>
      <c r="D296" s="44"/>
      <c r="E296" s="44"/>
      <c r="F296" s="44"/>
      <c r="G296" s="44"/>
      <c r="H296" s="130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 x14ac:dyDescent="0.2">
      <c r="A297" s="44"/>
      <c r="B297" s="44"/>
      <c r="C297" s="44"/>
      <c r="D297" s="44"/>
      <c r="E297" s="44"/>
      <c r="F297" s="44"/>
      <c r="G297" s="44"/>
      <c r="H297" s="130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 x14ac:dyDescent="0.2">
      <c r="A298" s="44"/>
      <c r="B298" s="44"/>
      <c r="C298" s="44"/>
      <c r="D298" s="44"/>
      <c r="E298" s="44"/>
      <c r="F298" s="44"/>
      <c r="G298" s="44"/>
      <c r="H298" s="130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 x14ac:dyDescent="0.2">
      <c r="A299" s="44"/>
      <c r="B299" s="44"/>
      <c r="C299" s="44"/>
      <c r="D299" s="44"/>
      <c r="E299" s="44"/>
      <c r="F299" s="44"/>
      <c r="G299" s="44"/>
      <c r="H299" s="130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 x14ac:dyDescent="0.2">
      <c r="A300" s="44"/>
      <c r="B300" s="44"/>
      <c r="C300" s="44"/>
      <c r="D300" s="44"/>
      <c r="E300" s="44"/>
      <c r="F300" s="44"/>
      <c r="G300" s="44"/>
      <c r="H300" s="130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 x14ac:dyDescent="0.2">
      <c r="A301" s="44"/>
      <c r="B301" s="44"/>
      <c r="C301" s="44"/>
      <c r="D301" s="44"/>
      <c r="E301" s="44"/>
      <c r="F301" s="44"/>
      <c r="G301" s="44"/>
      <c r="H301" s="130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 x14ac:dyDescent="0.2">
      <c r="A302" s="44"/>
      <c r="B302" s="44"/>
      <c r="C302" s="44"/>
      <c r="D302" s="44"/>
      <c r="E302" s="44"/>
      <c r="F302" s="44"/>
      <c r="G302" s="44"/>
      <c r="H302" s="130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 x14ac:dyDescent="0.2">
      <c r="A303" s="44"/>
      <c r="B303" s="44"/>
      <c r="C303" s="44"/>
      <c r="D303" s="44"/>
      <c r="E303" s="44"/>
      <c r="F303" s="44"/>
      <c r="G303" s="44"/>
      <c r="H303" s="130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 x14ac:dyDescent="0.2">
      <c r="A304" s="44"/>
      <c r="B304" s="44"/>
      <c r="C304" s="44"/>
      <c r="D304" s="44"/>
      <c r="E304" s="44"/>
      <c r="F304" s="44"/>
      <c r="G304" s="44"/>
      <c r="H304" s="130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 x14ac:dyDescent="0.2">
      <c r="A305" s="44"/>
      <c r="B305" s="44"/>
      <c r="C305" s="44"/>
      <c r="D305" s="44"/>
      <c r="E305" s="44"/>
      <c r="F305" s="44"/>
      <c r="G305" s="44"/>
      <c r="H305" s="130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 x14ac:dyDescent="0.2">
      <c r="A306" s="44"/>
      <c r="B306" s="44"/>
      <c r="C306" s="44"/>
      <c r="D306" s="44"/>
      <c r="E306" s="44"/>
      <c r="F306" s="44"/>
      <c r="G306" s="44"/>
      <c r="H306" s="130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 x14ac:dyDescent="0.2">
      <c r="A307" s="44"/>
      <c r="B307" s="44"/>
      <c r="C307" s="44"/>
      <c r="D307" s="44"/>
      <c r="E307" s="44"/>
      <c r="F307" s="44"/>
      <c r="G307" s="44"/>
      <c r="H307" s="130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 x14ac:dyDescent="0.2">
      <c r="A308" s="44"/>
      <c r="B308" s="44"/>
      <c r="C308" s="44"/>
      <c r="D308" s="44"/>
      <c r="E308" s="44"/>
      <c r="F308" s="44"/>
      <c r="G308" s="44"/>
      <c r="H308" s="130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 x14ac:dyDescent="0.2">
      <c r="A309" s="44"/>
      <c r="B309" s="44"/>
      <c r="C309" s="44"/>
      <c r="D309" s="44"/>
      <c r="E309" s="44"/>
      <c r="F309" s="44"/>
      <c r="G309" s="44"/>
      <c r="H309" s="130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 x14ac:dyDescent="0.2">
      <c r="A310" s="44"/>
      <c r="B310" s="44"/>
      <c r="C310" s="44"/>
      <c r="D310" s="44"/>
      <c r="E310" s="44"/>
      <c r="F310" s="44"/>
      <c r="G310" s="44"/>
      <c r="H310" s="130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 x14ac:dyDescent="0.2">
      <c r="A311" s="44"/>
      <c r="B311" s="44"/>
      <c r="C311" s="44"/>
      <c r="D311" s="44"/>
      <c r="E311" s="44"/>
      <c r="F311" s="44"/>
      <c r="G311" s="44"/>
      <c r="H311" s="130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 x14ac:dyDescent="0.2">
      <c r="A312" s="44"/>
      <c r="B312" s="44"/>
      <c r="C312" s="44"/>
      <c r="D312" s="44"/>
      <c r="E312" s="44"/>
      <c r="F312" s="44"/>
      <c r="G312" s="44"/>
      <c r="H312" s="130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 x14ac:dyDescent="0.2">
      <c r="A313" s="44"/>
      <c r="B313" s="44"/>
      <c r="C313" s="44"/>
      <c r="D313" s="44"/>
      <c r="E313" s="44"/>
      <c r="F313" s="44"/>
      <c r="G313" s="44"/>
      <c r="H313" s="130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 x14ac:dyDescent="0.2">
      <c r="A314" s="44"/>
      <c r="B314" s="44"/>
      <c r="C314" s="44"/>
      <c r="D314" s="44"/>
      <c r="E314" s="44"/>
      <c r="F314" s="44"/>
      <c r="G314" s="44"/>
      <c r="H314" s="130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 x14ac:dyDescent="0.2">
      <c r="A315" s="44"/>
      <c r="B315" s="44"/>
      <c r="C315" s="44"/>
      <c r="D315" s="44"/>
      <c r="E315" s="44"/>
      <c r="F315" s="44"/>
      <c r="G315" s="44"/>
      <c r="H315" s="130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 x14ac:dyDescent="0.2">
      <c r="A316" s="44"/>
      <c r="B316" s="44"/>
      <c r="C316" s="44"/>
      <c r="D316" s="44"/>
      <c r="E316" s="44"/>
      <c r="F316" s="44"/>
      <c r="G316" s="44"/>
      <c r="H316" s="130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 x14ac:dyDescent="0.2">
      <c r="A317" s="44"/>
      <c r="B317" s="44"/>
      <c r="C317" s="44"/>
      <c r="D317" s="44"/>
      <c r="E317" s="44"/>
      <c r="F317" s="44"/>
      <c r="G317" s="44"/>
      <c r="H317" s="130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 x14ac:dyDescent="0.2">
      <c r="A318" s="44"/>
      <c r="B318" s="44"/>
      <c r="C318" s="44"/>
      <c r="D318" s="44"/>
      <c r="E318" s="44"/>
      <c r="F318" s="44"/>
      <c r="G318" s="44"/>
      <c r="H318" s="130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 x14ac:dyDescent="0.2">
      <c r="A319" s="44"/>
      <c r="B319" s="44"/>
      <c r="C319" s="44"/>
      <c r="D319" s="44"/>
      <c r="E319" s="44"/>
      <c r="F319" s="44"/>
      <c r="G319" s="44"/>
      <c r="H319" s="130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 x14ac:dyDescent="0.2">
      <c r="A320" s="44"/>
      <c r="B320" s="44"/>
      <c r="C320" s="44"/>
      <c r="D320" s="44"/>
      <c r="E320" s="44"/>
      <c r="F320" s="44"/>
      <c r="G320" s="44"/>
      <c r="H320" s="130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 x14ac:dyDescent="0.2">
      <c r="A321" s="44"/>
      <c r="B321" s="44"/>
      <c r="C321" s="44"/>
      <c r="D321" s="44"/>
      <c r="E321" s="44"/>
      <c r="F321" s="44"/>
      <c r="G321" s="44"/>
      <c r="H321" s="13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 x14ac:dyDescent="0.2">
      <c r="A322" s="44"/>
      <c r="B322" s="44"/>
      <c r="C322" s="44"/>
      <c r="D322" s="44"/>
      <c r="E322" s="44"/>
      <c r="F322" s="44"/>
      <c r="G322" s="44"/>
      <c r="H322" s="130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 x14ac:dyDescent="0.2">
      <c r="A323" s="44"/>
      <c r="B323" s="44"/>
      <c r="C323" s="44"/>
      <c r="D323" s="44"/>
      <c r="E323" s="44"/>
      <c r="F323" s="44"/>
      <c r="G323" s="44"/>
      <c r="H323" s="130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 x14ac:dyDescent="0.2">
      <c r="A324" s="44"/>
      <c r="B324" s="44"/>
      <c r="C324" s="44"/>
      <c r="D324" s="44"/>
      <c r="E324" s="44"/>
      <c r="F324" s="44"/>
      <c r="G324" s="44"/>
      <c r="H324" s="130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 x14ac:dyDescent="0.2">
      <c r="A325" s="44"/>
      <c r="B325" s="44"/>
      <c r="C325" s="44"/>
      <c r="D325" s="44"/>
      <c r="E325" s="44"/>
      <c r="F325" s="44"/>
      <c r="G325" s="44"/>
      <c r="H325" s="130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 x14ac:dyDescent="0.2">
      <c r="A326" s="44"/>
      <c r="B326" s="44"/>
      <c r="C326" s="44"/>
      <c r="D326" s="44"/>
      <c r="E326" s="44"/>
      <c r="F326" s="44"/>
      <c r="G326" s="44"/>
      <c r="H326" s="130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 x14ac:dyDescent="0.2">
      <c r="A327" s="44"/>
      <c r="B327" s="44"/>
      <c r="C327" s="44"/>
      <c r="D327" s="44"/>
      <c r="E327" s="44"/>
      <c r="F327" s="44"/>
      <c r="G327" s="44"/>
      <c r="H327" s="130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 x14ac:dyDescent="0.2">
      <c r="A328" s="44"/>
      <c r="B328" s="44"/>
      <c r="C328" s="44"/>
      <c r="D328" s="44"/>
      <c r="E328" s="44"/>
      <c r="F328" s="44"/>
      <c r="G328" s="44"/>
      <c r="H328" s="130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 x14ac:dyDescent="0.2">
      <c r="A329" s="44"/>
      <c r="B329" s="44"/>
      <c r="C329" s="44"/>
      <c r="D329" s="44"/>
      <c r="E329" s="44"/>
      <c r="F329" s="44"/>
      <c r="G329" s="44"/>
      <c r="H329" s="130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 x14ac:dyDescent="0.2">
      <c r="A330" s="44"/>
      <c r="B330" s="44"/>
      <c r="C330" s="44"/>
      <c r="D330" s="44"/>
      <c r="E330" s="44"/>
      <c r="F330" s="44"/>
      <c r="G330" s="44"/>
      <c r="H330" s="130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 x14ac:dyDescent="0.2">
      <c r="A331" s="44"/>
      <c r="B331" s="44"/>
      <c r="C331" s="44"/>
      <c r="D331" s="44"/>
      <c r="E331" s="44"/>
      <c r="F331" s="44"/>
      <c r="G331" s="44"/>
      <c r="H331" s="130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 x14ac:dyDescent="0.2">
      <c r="A332" s="44"/>
      <c r="B332" s="44"/>
      <c r="C332" s="44"/>
      <c r="D332" s="44"/>
      <c r="E332" s="44"/>
      <c r="F332" s="44"/>
      <c r="G332" s="44"/>
      <c r="H332" s="130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 x14ac:dyDescent="0.2">
      <c r="A333" s="44"/>
      <c r="B333" s="44"/>
      <c r="C333" s="44"/>
      <c r="D333" s="44"/>
      <c r="E333" s="44"/>
      <c r="F333" s="44"/>
      <c r="G333" s="44"/>
      <c r="H333" s="130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 x14ac:dyDescent="0.2">
      <c r="A334" s="44"/>
      <c r="B334" s="44"/>
      <c r="C334" s="44"/>
      <c r="D334" s="44"/>
      <c r="E334" s="44"/>
      <c r="F334" s="44"/>
      <c r="G334" s="44"/>
      <c r="H334" s="130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 x14ac:dyDescent="0.2">
      <c r="A335" s="44"/>
      <c r="B335" s="44"/>
      <c r="C335" s="44"/>
      <c r="D335" s="44"/>
      <c r="E335" s="44"/>
      <c r="F335" s="44"/>
      <c r="G335" s="44"/>
      <c r="H335" s="128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 x14ac:dyDescent="0.2">
      <c r="A336" s="44"/>
      <c r="B336" s="44"/>
      <c r="C336" s="44"/>
      <c r="D336" s="44"/>
      <c r="E336" s="44"/>
      <c r="F336" s="44"/>
      <c r="G336" s="44"/>
      <c r="H336" s="128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 x14ac:dyDescent="0.2">
      <c r="A337" s="44"/>
      <c r="B337" s="44"/>
      <c r="C337" s="44"/>
      <c r="D337" s="44"/>
      <c r="E337" s="44"/>
      <c r="F337" s="44"/>
      <c r="G337" s="44"/>
      <c r="H337" s="128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 x14ac:dyDescent="0.2">
      <c r="A338" s="44"/>
      <c r="B338" s="44"/>
      <c r="C338" s="44"/>
      <c r="D338" s="44"/>
      <c r="E338" s="44"/>
      <c r="F338" s="44"/>
      <c r="G338" s="44"/>
      <c r="H338" s="128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 x14ac:dyDescent="0.2">
      <c r="A339" s="44"/>
      <c r="B339" s="44"/>
      <c r="C339" s="44"/>
      <c r="D339" s="44"/>
      <c r="E339" s="44"/>
      <c r="F339" s="44"/>
      <c r="G339" s="44"/>
      <c r="H339" s="128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 x14ac:dyDescent="0.2">
      <c r="A340" s="44"/>
      <c r="B340" s="44"/>
      <c r="C340" s="44"/>
      <c r="D340" s="44"/>
      <c r="E340" s="44"/>
      <c r="F340" s="44"/>
      <c r="G340" s="44"/>
      <c r="H340" s="128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 x14ac:dyDescent="0.2">
      <c r="A341" s="44"/>
      <c r="B341" s="44"/>
      <c r="C341" s="44"/>
      <c r="D341" s="44"/>
      <c r="E341" s="44"/>
      <c r="F341" s="44"/>
      <c r="G341" s="44"/>
      <c r="H341" s="128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 x14ac:dyDescent="0.2">
      <c r="A342" s="44"/>
      <c r="B342" s="44"/>
      <c r="C342" s="44"/>
      <c r="D342" s="44"/>
      <c r="E342" s="44"/>
      <c r="F342" s="44"/>
      <c r="G342" s="44"/>
      <c r="H342" s="128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 x14ac:dyDescent="0.2">
      <c r="A343" s="44"/>
      <c r="B343" s="44"/>
      <c r="C343" s="44"/>
      <c r="D343" s="44"/>
      <c r="E343" s="44"/>
      <c r="F343" s="44"/>
      <c r="G343" s="44"/>
      <c r="H343" s="128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 x14ac:dyDescent="0.2">
      <c r="A344" s="44"/>
      <c r="B344" s="44"/>
      <c r="C344" s="44"/>
      <c r="D344" s="44"/>
      <c r="E344" s="44"/>
      <c r="F344" s="44"/>
      <c r="G344" s="44"/>
      <c r="H344" s="128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 x14ac:dyDescent="0.2">
      <c r="A345" s="44"/>
      <c r="B345" s="44"/>
      <c r="C345" s="44"/>
      <c r="D345" s="44"/>
      <c r="E345" s="44"/>
      <c r="F345" s="44"/>
      <c r="G345" s="44"/>
      <c r="H345" s="128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 x14ac:dyDescent="0.2">
      <c r="A346" s="44"/>
      <c r="B346" s="44"/>
      <c r="C346" s="44"/>
      <c r="D346" s="44"/>
      <c r="E346" s="44"/>
      <c r="F346" s="44"/>
      <c r="G346" s="44"/>
      <c r="H346" s="128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 x14ac:dyDescent="0.2">
      <c r="A347" s="44"/>
      <c r="B347" s="44"/>
      <c r="C347" s="44"/>
      <c r="D347" s="44"/>
      <c r="E347" s="44"/>
      <c r="F347" s="44"/>
      <c r="G347" s="44"/>
      <c r="H347" s="128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 x14ac:dyDescent="0.2">
      <c r="A348" s="44"/>
      <c r="B348" s="44"/>
      <c r="C348" s="44"/>
      <c r="D348" s="44"/>
      <c r="E348" s="44"/>
      <c r="F348" s="44"/>
      <c r="G348" s="44"/>
      <c r="H348" s="128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 x14ac:dyDescent="0.2">
      <c r="A349" s="44"/>
      <c r="B349" s="44"/>
      <c r="C349" s="44"/>
      <c r="D349" s="44"/>
      <c r="E349" s="44"/>
      <c r="F349" s="44"/>
      <c r="G349" s="44"/>
      <c r="H349" s="128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 x14ac:dyDescent="0.2">
      <c r="A350" s="44"/>
      <c r="B350" s="44"/>
      <c r="C350" s="44"/>
      <c r="D350" s="44"/>
      <c r="E350" s="44"/>
      <c r="F350" s="44"/>
      <c r="G350" s="44"/>
      <c r="H350" s="128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 x14ac:dyDescent="0.2">
      <c r="A351" s="44"/>
      <c r="B351" s="44"/>
      <c r="C351" s="44"/>
      <c r="D351" s="44"/>
      <c r="E351" s="44"/>
      <c r="F351" s="44"/>
      <c r="G351" s="44"/>
      <c r="H351" s="128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 x14ac:dyDescent="0.2">
      <c r="A352" s="44"/>
      <c r="B352" s="44"/>
      <c r="C352" s="44"/>
      <c r="D352" s="44"/>
      <c r="E352" s="44"/>
      <c r="F352" s="44"/>
      <c r="G352" s="44"/>
      <c r="H352" s="128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 x14ac:dyDescent="0.2">
      <c r="A353" s="44"/>
      <c r="B353" s="44"/>
      <c r="C353" s="44"/>
      <c r="D353" s="44"/>
      <c r="E353" s="44"/>
      <c r="F353" s="44"/>
      <c r="G353" s="44"/>
      <c r="H353" s="128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 x14ac:dyDescent="0.2">
      <c r="A354" s="44"/>
      <c r="B354" s="44"/>
      <c r="C354" s="44"/>
      <c r="D354" s="44"/>
      <c r="E354" s="44"/>
      <c r="F354" s="44"/>
      <c r="G354" s="44"/>
      <c r="H354" s="128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 x14ac:dyDescent="0.2">
      <c r="A355" s="44"/>
      <c r="B355" s="44"/>
      <c r="C355" s="44"/>
      <c r="D355" s="44"/>
      <c r="E355" s="44"/>
      <c r="F355" s="44"/>
      <c r="G355" s="44"/>
      <c r="H355" s="128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 x14ac:dyDescent="0.2">
      <c r="A356" s="44"/>
      <c r="B356" s="44"/>
      <c r="C356" s="44"/>
      <c r="D356" s="44"/>
      <c r="E356" s="44"/>
      <c r="F356" s="44"/>
      <c r="G356" s="44"/>
      <c r="H356" s="128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 x14ac:dyDescent="0.2">
      <c r="A357" s="44"/>
      <c r="B357" s="44"/>
      <c r="C357" s="44"/>
      <c r="D357" s="44"/>
      <c r="E357" s="44"/>
      <c r="F357" s="44"/>
      <c r="G357" s="44"/>
      <c r="H357" s="128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 x14ac:dyDescent="0.2">
      <c r="A358" s="44"/>
      <c r="B358" s="44"/>
      <c r="C358" s="44"/>
      <c r="D358" s="44"/>
      <c r="E358" s="44"/>
      <c r="F358" s="44"/>
      <c r="G358" s="44"/>
      <c r="H358" s="128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 x14ac:dyDescent="0.2">
      <c r="A359" s="44"/>
      <c r="B359" s="44"/>
      <c r="C359" s="44"/>
      <c r="D359" s="44"/>
      <c r="E359" s="44"/>
      <c r="F359" s="44"/>
      <c r="G359" s="44"/>
      <c r="H359" s="128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 x14ac:dyDescent="0.2">
      <c r="A360" s="44"/>
      <c r="B360" s="44"/>
      <c r="C360" s="44"/>
      <c r="D360" s="44"/>
      <c r="E360" s="44"/>
      <c r="F360" s="44"/>
      <c r="G360" s="44"/>
      <c r="H360" s="128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 x14ac:dyDescent="0.2">
      <c r="A361" s="44"/>
      <c r="B361" s="44"/>
      <c r="C361" s="44"/>
      <c r="D361" s="44"/>
      <c r="E361" s="44"/>
      <c r="F361" s="44"/>
      <c r="G361" s="44"/>
      <c r="H361" s="128"/>
      <c r="I361" s="44"/>
      <c r="J361" s="44"/>
      <c r="K361" s="44"/>
      <c r="L361" s="44"/>
      <c r="M361" s="44"/>
      <c r="N361" s="42"/>
      <c r="O361" s="42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 x14ac:dyDescent="0.2">
      <c r="A362" s="44"/>
      <c r="B362" s="44"/>
      <c r="C362" s="44"/>
      <c r="D362" s="44"/>
      <c r="E362" s="44"/>
      <c r="F362" s="44"/>
      <c r="G362" s="44"/>
      <c r="H362" s="128"/>
      <c r="I362" s="44"/>
      <c r="J362" s="44"/>
      <c r="K362" s="44"/>
      <c r="L362" s="44"/>
      <c r="M362" s="44"/>
      <c r="N362" s="42"/>
      <c r="O362" s="42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 x14ac:dyDescent="0.2">
      <c r="A363" s="44"/>
      <c r="B363" s="44"/>
      <c r="C363" s="44"/>
      <c r="D363" s="44"/>
      <c r="E363" s="44"/>
      <c r="F363" s="44"/>
      <c r="G363" s="44"/>
      <c r="H363" s="128"/>
      <c r="I363" s="44"/>
      <c r="J363" s="44"/>
      <c r="K363" s="44"/>
      <c r="L363" s="44"/>
      <c r="M363" s="44"/>
      <c r="N363" s="42"/>
      <c r="O363" s="42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 x14ac:dyDescent="0.2">
      <c r="A364" s="44"/>
      <c r="B364" s="44"/>
      <c r="C364" s="44"/>
      <c r="D364" s="44"/>
      <c r="E364" s="44"/>
      <c r="F364" s="44"/>
      <c r="G364" s="44"/>
      <c r="H364" s="128"/>
      <c r="I364" s="44"/>
      <c r="J364" s="44"/>
      <c r="K364" s="44"/>
      <c r="L364" s="44"/>
      <c r="M364" s="44"/>
      <c r="N364" s="42"/>
      <c r="O364" s="42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 x14ac:dyDescent="0.2">
      <c r="A365" s="44"/>
      <c r="B365" s="44"/>
      <c r="C365" s="44"/>
      <c r="D365" s="44"/>
      <c r="E365" s="44"/>
      <c r="F365" s="44"/>
      <c r="G365" s="44"/>
      <c r="H365" s="128"/>
      <c r="I365" s="44"/>
      <c r="J365" s="44"/>
      <c r="K365" s="44"/>
      <c r="L365" s="44"/>
      <c r="M365" s="44"/>
      <c r="N365" s="42"/>
      <c r="O365" s="42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 x14ac:dyDescent="0.2">
      <c r="A366" s="44"/>
      <c r="B366" s="44"/>
      <c r="C366" s="44"/>
      <c r="D366" s="44"/>
      <c r="E366" s="44"/>
      <c r="F366" s="44"/>
      <c r="G366" s="44"/>
      <c r="H366" s="128"/>
      <c r="I366" s="44"/>
      <c r="J366" s="44"/>
      <c r="K366" s="44"/>
      <c r="L366" s="44"/>
      <c r="M366" s="44"/>
      <c r="N366" s="42"/>
      <c r="O366" s="42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 x14ac:dyDescent="0.2">
      <c r="A367" s="44"/>
      <c r="B367" s="44"/>
      <c r="C367" s="44"/>
      <c r="D367" s="44"/>
      <c r="E367" s="44"/>
      <c r="F367" s="44"/>
      <c r="G367" s="44"/>
      <c r="H367" s="128"/>
      <c r="I367" s="44"/>
      <c r="J367" s="44"/>
      <c r="K367" s="44"/>
      <c r="L367" s="44"/>
      <c r="M367" s="44"/>
      <c r="N367" s="42"/>
      <c r="O367" s="42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 x14ac:dyDescent="0.2">
      <c r="A368" s="44"/>
      <c r="B368" s="44"/>
      <c r="C368" s="44"/>
      <c r="D368" s="44"/>
      <c r="E368" s="44"/>
      <c r="F368" s="44"/>
      <c r="G368" s="44"/>
      <c r="H368" s="128"/>
      <c r="I368" s="44"/>
      <c r="J368" s="44"/>
      <c r="K368" s="44"/>
      <c r="L368" s="44"/>
      <c r="M368" s="44"/>
      <c r="N368" s="42"/>
      <c r="O368" s="42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 x14ac:dyDescent="0.2">
      <c r="A369" s="44"/>
      <c r="B369" s="44"/>
      <c r="C369" s="44"/>
      <c r="D369" s="44"/>
      <c r="E369" s="44"/>
      <c r="F369" s="44"/>
      <c r="G369" s="44"/>
      <c r="H369" s="128"/>
      <c r="I369" s="44"/>
      <c r="J369" s="44"/>
      <c r="K369" s="44"/>
      <c r="L369" s="44"/>
      <c r="M369" s="44"/>
      <c r="N369" s="42"/>
      <c r="O369" s="42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 x14ac:dyDescent="0.2">
      <c r="A370" s="44"/>
      <c r="B370" s="44"/>
      <c r="C370" s="44"/>
      <c r="D370" s="44"/>
      <c r="E370" s="44"/>
      <c r="F370" s="44"/>
      <c r="G370" s="44"/>
      <c r="H370" s="128"/>
      <c r="I370" s="44"/>
      <c r="J370" s="44"/>
      <c r="K370" s="44"/>
      <c r="L370" s="44"/>
      <c r="M370" s="44"/>
      <c r="N370" s="42"/>
      <c r="O370" s="42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 x14ac:dyDescent="0.2">
      <c r="A371" s="44"/>
      <c r="B371" s="44"/>
      <c r="C371" s="44"/>
      <c r="D371" s="44"/>
      <c r="E371" s="44"/>
      <c r="F371" s="44"/>
      <c r="G371" s="44"/>
      <c r="H371" s="128"/>
      <c r="I371" s="44"/>
      <c r="J371" s="44"/>
      <c r="K371" s="44"/>
      <c r="L371" s="44"/>
      <c r="M371" s="44"/>
      <c r="N371" s="42"/>
      <c r="O371" s="42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 x14ac:dyDescent="0.2">
      <c r="A372" s="44"/>
      <c r="B372" s="44"/>
      <c r="C372" s="44"/>
      <c r="D372" s="44"/>
      <c r="E372" s="44"/>
      <c r="F372" s="44"/>
      <c r="G372" s="44"/>
      <c r="H372" s="128"/>
      <c r="I372" s="44"/>
      <c r="J372" s="44"/>
      <c r="K372" s="44"/>
      <c r="L372" s="44"/>
      <c r="M372" s="44"/>
      <c r="N372" s="42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 x14ac:dyDescent="0.2">
      <c r="A373" s="44"/>
      <c r="B373" s="44"/>
      <c r="C373" s="44"/>
      <c r="D373" s="44"/>
      <c r="E373" s="44"/>
      <c r="F373" s="44"/>
      <c r="G373" s="44"/>
      <c r="H373" s="128"/>
      <c r="I373" s="44"/>
      <c r="J373" s="44"/>
      <c r="K373" s="44"/>
      <c r="L373" s="44"/>
      <c r="M373" s="44"/>
      <c r="N373" s="42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 x14ac:dyDescent="0.2">
      <c r="A374" s="44"/>
      <c r="B374" s="44"/>
      <c r="C374" s="44"/>
      <c r="D374" s="44"/>
      <c r="E374" s="44"/>
      <c r="F374" s="44"/>
      <c r="G374" s="44"/>
      <c r="H374" s="128"/>
      <c r="I374" s="44"/>
      <c r="J374" s="44"/>
      <c r="K374" s="44"/>
      <c r="L374" s="44"/>
      <c r="M374" s="44"/>
      <c r="N374" s="42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 x14ac:dyDescent="0.2">
      <c r="A375" s="44"/>
      <c r="B375" s="44"/>
      <c r="C375" s="44"/>
      <c r="D375" s="44"/>
      <c r="E375" s="44"/>
      <c r="F375" s="44"/>
      <c r="G375" s="44"/>
      <c r="H375" s="128"/>
      <c r="I375" s="44"/>
      <c r="J375" s="44"/>
      <c r="K375" s="44"/>
      <c r="L375" s="44"/>
      <c r="M375" s="44"/>
      <c r="N375" s="42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 x14ac:dyDescent="0.2">
      <c r="A376" s="44"/>
      <c r="B376" s="44"/>
      <c r="C376" s="44"/>
      <c r="D376" s="44"/>
      <c r="E376" s="44"/>
      <c r="F376" s="44"/>
      <c r="G376" s="44"/>
      <c r="H376" s="128"/>
      <c r="I376" s="44"/>
      <c r="J376" s="44"/>
      <c r="K376" s="44"/>
      <c r="L376" s="44"/>
      <c r="M376" s="44"/>
      <c r="N376" s="42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 x14ac:dyDescent="0.2">
      <c r="A377" s="44"/>
      <c r="B377" s="44"/>
      <c r="C377" s="44"/>
      <c r="D377" s="44"/>
      <c r="E377" s="44"/>
      <c r="F377" s="44"/>
      <c r="G377" s="44"/>
      <c r="H377" s="128"/>
      <c r="I377" s="44"/>
      <c r="J377" s="44"/>
      <c r="K377" s="44"/>
      <c r="L377" s="44"/>
      <c r="M377" s="44"/>
      <c r="N377" s="42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 x14ac:dyDescent="0.2">
      <c r="A378" s="44"/>
      <c r="B378" s="44"/>
      <c r="C378" s="44"/>
      <c r="D378" s="44"/>
      <c r="E378" s="44"/>
      <c r="F378" s="44"/>
      <c r="G378" s="44"/>
      <c r="H378" s="128"/>
      <c r="I378" s="44"/>
      <c r="J378" s="44"/>
      <c r="K378" s="44"/>
      <c r="L378" s="44"/>
      <c r="M378" s="44"/>
      <c r="N378" s="42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 x14ac:dyDescent="0.2">
      <c r="A379" s="44"/>
      <c r="B379" s="44"/>
      <c r="C379" s="44"/>
      <c r="D379" s="44"/>
      <c r="E379" s="44"/>
      <c r="F379" s="44"/>
      <c r="G379" s="44"/>
      <c r="H379" s="128"/>
      <c r="I379" s="44"/>
      <c r="J379" s="44"/>
      <c r="K379" s="44"/>
      <c r="L379" s="44"/>
      <c r="M379" s="44"/>
      <c r="N379" s="42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 x14ac:dyDescent="0.2">
      <c r="A380" s="44"/>
      <c r="B380" s="44"/>
      <c r="C380" s="44"/>
      <c r="D380" s="44"/>
      <c r="E380" s="44"/>
      <c r="F380" s="44"/>
      <c r="G380" s="44"/>
      <c r="H380" s="128"/>
      <c r="I380" s="44"/>
      <c r="J380" s="44"/>
      <c r="K380" s="44"/>
      <c r="L380" s="44"/>
      <c r="M380" s="44"/>
      <c r="N380" s="42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 x14ac:dyDescent="0.2">
      <c r="A381" s="44"/>
      <c r="B381" s="44"/>
      <c r="C381" s="44"/>
      <c r="D381" s="44"/>
      <c r="E381" s="44"/>
      <c r="F381" s="44"/>
      <c r="G381" s="44"/>
      <c r="H381" s="128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 x14ac:dyDescent="0.2">
      <c r="A382" s="44"/>
      <c r="B382" s="44"/>
      <c r="C382" s="44"/>
      <c r="D382" s="44"/>
      <c r="E382" s="44"/>
      <c r="F382" s="44"/>
      <c r="G382" s="44"/>
      <c r="H382" s="128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 x14ac:dyDescent="0.2">
      <c r="A383" s="44"/>
      <c r="B383" s="44"/>
      <c r="C383" s="44"/>
      <c r="D383" s="44"/>
      <c r="E383" s="44"/>
      <c r="F383" s="44"/>
      <c r="G383" s="44"/>
      <c r="H383" s="128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 x14ac:dyDescent="0.2">
      <c r="A384" s="44"/>
      <c r="B384" s="44"/>
      <c r="C384" s="44"/>
      <c r="D384" s="44"/>
      <c r="E384" s="44"/>
      <c r="F384" s="44"/>
      <c r="G384" s="44"/>
      <c r="H384" s="128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 x14ac:dyDescent="0.2">
      <c r="A385" s="44"/>
      <c r="B385" s="44"/>
      <c r="C385" s="44"/>
      <c r="D385" s="44"/>
      <c r="E385" s="44"/>
      <c r="F385" s="44"/>
      <c r="G385" s="44"/>
      <c r="H385" s="128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 x14ac:dyDescent="0.2">
      <c r="A386" s="44"/>
      <c r="B386" s="44"/>
      <c r="C386" s="44"/>
      <c r="D386" s="44"/>
      <c r="E386" s="44"/>
      <c r="F386" s="44"/>
      <c r="G386" s="44"/>
      <c r="H386" s="128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 x14ac:dyDescent="0.2">
      <c r="A387" s="44"/>
      <c r="B387" s="44"/>
      <c r="C387" s="44"/>
      <c r="D387" s="44"/>
      <c r="E387" s="44"/>
      <c r="F387" s="44"/>
      <c r="G387" s="44"/>
      <c r="H387" s="128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 x14ac:dyDescent="0.2">
      <c r="A388" s="44"/>
      <c r="B388" s="44"/>
      <c r="C388" s="44"/>
      <c r="D388" s="44"/>
      <c r="E388" s="44"/>
      <c r="F388" s="44"/>
      <c r="G388" s="44"/>
      <c r="H388" s="128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 x14ac:dyDescent="0.2">
      <c r="A389" s="44"/>
      <c r="B389" s="44"/>
      <c r="C389" s="44"/>
      <c r="D389" s="44"/>
      <c r="E389" s="44"/>
      <c r="F389" s="44"/>
      <c r="G389" s="44"/>
      <c r="H389" s="128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 x14ac:dyDescent="0.2">
      <c r="A390" s="44"/>
      <c r="B390" s="44"/>
      <c r="C390" s="44"/>
      <c r="D390" s="44"/>
      <c r="E390" s="44"/>
      <c r="F390" s="44"/>
      <c r="G390" s="44"/>
      <c r="H390" s="128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 x14ac:dyDescent="0.2">
      <c r="A391" s="44"/>
      <c r="B391" s="44"/>
      <c r="C391" s="44"/>
      <c r="D391" s="44"/>
      <c r="E391" s="44"/>
      <c r="F391" s="44"/>
      <c r="G391" s="44"/>
      <c r="H391" s="128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 x14ac:dyDescent="0.2">
      <c r="A392" s="44"/>
      <c r="B392" s="44"/>
      <c r="C392" s="44"/>
      <c r="D392" s="44"/>
      <c r="E392" s="44"/>
      <c r="F392" s="44"/>
      <c r="G392" s="44"/>
      <c r="H392" s="128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 x14ac:dyDescent="0.2">
      <c r="A393" s="44"/>
      <c r="B393" s="44"/>
      <c r="C393" s="44"/>
      <c r="D393" s="44"/>
      <c r="E393" s="44"/>
      <c r="F393" s="44"/>
      <c r="G393" s="44"/>
      <c r="H393" s="128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 x14ac:dyDescent="0.2">
      <c r="A394" s="44"/>
      <c r="B394" s="44"/>
      <c r="C394" s="44"/>
      <c r="D394" s="44"/>
      <c r="E394" s="44"/>
      <c r="F394" s="44"/>
      <c r="G394" s="44"/>
      <c r="H394" s="128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 x14ac:dyDescent="0.2">
      <c r="A395" s="44"/>
      <c r="B395" s="44"/>
      <c r="C395" s="44"/>
      <c r="D395" s="44"/>
      <c r="E395" s="44"/>
      <c r="F395" s="44"/>
      <c r="G395" s="44"/>
      <c r="H395" s="128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 x14ac:dyDescent="0.2">
      <c r="A396" s="44"/>
      <c r="B396" s="44"/>
      <c r="C396" s="44"/>
      <c r="D396" s="44"/>
      <c r="E396" s="44"/>
      <c r="F396" s="44"/>
      <c r="G396" s="44"/>
      <c r="H396" s="128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 x14ac:dyDescent="0.2">
      <c r="A397" s="44"/>
      <c r="B397" s="44"/>
      <c r="C397" s="44"/>
      <c r="D397" s="44"/>
      <c r="E397" s="44"/>
      <c r="F397" s="44"/>
      <c r="G397" s="44"/>
      <c r="H397" s="128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 x14ac:dyDescent="0.2">
      <c r="A398" s="44"/>
      <c r="B398" s="44"/>
      <c r="C398" s="44"/>
      <c r="D398" s="44"/>
      <c r="E398" s="44"/>
      <c r="F398" s="44"/>
      <c r="G398" s="44"/>
      <c r="H398" s="128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 x14ac:dyDescent="0.2">
      <c r="A399" s="44"/>
      <c r="B399" s="44"/>
      <c r="C399" s="44"/>
      <c r="D399" s="44"/>
      <c r="E399" s="44"/>
      <c r="F399" s="44"/>
      <c r="G399" s="44"/>
      <c r="H399" s="128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 x14ac:dyDescent="0.2">
      <c r="A400" s="44"/>
      <c r="B400" s="44"/>
      <c r="C400" s="44"/>
      <c r="D400" s="44"/>
      <c r="E400" s="44"/>
      <c r="F400" s="44"/>
      <c r="G400" s="44"/>
      <c r="H400" s="128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  <row r="401" spans="14:15" x14ac:dyDescent="0.2">
      <c r="N401" s="44"/>
      <c r="O401" s="44"/>
    </row>
    <row r="402" spans="14:15" x14ac:dyDescent="0.2">
      <c r="N402" s="44"/>
      <c r="O402" s="44"/>
    </row>
    <row r="403" spans="14:15" x14ac:dyDescent="0.2">
      <c r="N403" s="44"/>
      <c r="O403" s="44"/>
    </row>
    <row r="404" spans="14:15" x14ac:dyDescent="0.2">
      <c r="N404" s="44"/>
      <c r="O404" s="44"/>
    </row>
    <row r="405" spans="14:15" x14ac:dyDescent="0.2">
      <c r="N405" s="44"/>
      <c r="O405" s="44"/>
    </row>
    <row r="406" spans="14:15" x14ac:dyDescent="0.2">
      <c r="N406" s="44"/>
      <c r="O406" s="44"/>
    </row>
    <row r="407" spans="14:15" x14ac:dyDescent="0.2">
      <c r="N407" s="44"/>
      <c r="O407" s="44"/>
    </row>
    <row r="408" spans="14:15" x14ac:dyDescent="0.2">
      <c r="N408" s="44"/>
      <c r="O408" s="44"/>
    </row>
    <row r="409" spans="14:15" x14ac:dyDescent="0.2">
      <c r="N409" s="44"/>
      <c r="O409" s="44"/>
    </row>
    <row r="410" spans="14:15" x14ac:dyDescent="0.2">
      <c r="N410" s="44"/>
      <c r="O410" s="44"/>
    </row>
    <row r="411" spans="14:15" x14ac:dyDescent="0.2">
      <c r="N411" s="44"/>
      <c r="O411" s="44"/>
    </row>
    <row r="412" spans="14:15" x14ac:dyDescent="0.2">
      <c r="N412" s="44"/>
    </row>
    <row r="413" spans="14:15" x14ac:dyDescent="0.2">
      <c r="N413" s="44"/>
    </row>
    <row r="414" spans="14:15" x14ac:dyDescent="0.2">
      <c r="N414" s="44"/>
    </row>
    <row r="415" spans="14:15" x14ac:dyDescent="0.2">
      <c r="N415" s="44"/>
    </row>
    <row r="416" spans="14:15" x14ac:dyDescent="0.2">
      <c r="N416" s="44"/>
    </row>
    <row r="417" spans="14:14" x14ac:dyDescent="0.2">
      <c r="N417" s="44"/>
    </row>
    <row r="418" spans="14:14" x14ac:dyDescent="0.2">
      <c r="N418" s="44"/>
    </row>
    <row r="419" spans="14:14" x14ac:dyDescent="0.2">
      <c r="N419" s="44"/>
    </row>
    <row r="420" spans="14:14" x14ac:dyDescent="0.2">
      <c r="N42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PHR-3
Page &amp;P of &amp;N</oddHeader>
  </headerFooter>
  <rowBreaks count="2" manualBreakCount="2">
    <brk id="92" max="11" man="1"/>
    <brk id="187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394"/>
  <sheetViews>
    <sheetView defaultGridColor="0" view="pageBreakPreview" topLeftCell="B230" colorId="22" zoomScale="60" zoomScaleNormal="57" workbookViewId="0">
      <selection activeCell="Z54" sqref="Z54"/>
    </sheetView>
  </sheetViews>
  <sheetFormatPr defaultRowHeight="15" x14ac:dyDescent="0.2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7.77734375" style="129" customWidth="1"/>
    <col min="7" max="7" width="16.77734375" style="134" bestFit="1" customWidth="1"/>
    <col min="8" max="8" width="14.88671875" style="144" customWidth="1"/>
    <col min="9" max="9" width="26.21875" style="129" bestFit="1" customWidth="1"/>
    <col min="10" max="12" width="14.88671875" style="129" customWidth="1"/>
    <col min="13" max="13" width="12.77734375" style="129" customWidth="1"/>
    <col min="14" max="14" width="39.33203125" style="129" bestFit="1" customWidth="1"/>
    <col min="15" max="42" width="12.77734375" style="129" customWidth="1"/>
    <col min="43" max="16384" width="8.88671875" style="129"/>
  </cols>
  <sheetData>
    <row r="1" spans="1:60" x14ac:dyDescent="0.2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35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 x14ac:dyDescent="0.2">
      <c r="A2" s="44" t="str">
        <f>Summary!A2</f>
        <v>Class Cost of Service - Demand Only Study</v>
      </c>
      <c r="B2" s="44"/>
      <c r="C2" s="44"/>
      <c r="D2" s="44"/>
      <c r="E2" s="44"/>
      <c r="F2" s="44"/>
      <c r="G2" s="135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 x14ac:dyDescent="0.2">
      <c r="A3" s="44" t="str">
        <f>Summary!A3</f>
        <v>Forecasted Test Period: Twelve Months Ended March 31, 2020</v>
      </c>
      <c r="B3" s="44"/>
      <c r="C3" s="44"/>
      <c r="D3" s="44"/>
      <c r="E3" s="44"/>
      <c r="F3" s="44"/>
      <c r="G3" s="135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 x14ac:dyDescent="0.2">
      <c r="A4" s="44"/>
      <c r="B4" s="44"/>
      <c r="C4" s="44"/>
      <c r="D4" s="44"/>
      <c r="E4" s="44"/>
      <c r="F4" s="44"/>
      <c r="G4" s="135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 x14ac:dyDescent="0.2">
      <c r="A5" s="44" t="s">
        <v>27</v>
      </c>
      <c r="B5" s="44"/>
      <c r="C5" s="44"/>
      <c r="D5" s="44"/>
      <c r="E5" s="44"/>
      <c r="F5" s="44"/>
      <c r="G5" s="135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 x14ac:dyDescent="0.2">
      <c r="A6" s="44"/>
      <c r="B6" s="44"/>
      <c r="C6" s="44"/>
      <c r="D6" s="44"/>
      <c r="E6" s="44"/>
      <c r="F6" s="42"/>
      <c r="G6" s="135"/>
      <c r="H6" s="128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 x14ac:dyDescent="0.2">
      <c r="A7" s="44"/>
      <c r="B7" s="44"/>
      <c r="C7" s="44"/>
      <c r="D7" s="44"/>
      <c r="E7" s="44"/>
      <c r="F7" s="42"/>
      <c r="G7" s="135"/>
      <c r="H7" s="128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 x14ac:dyDescent="0.2">
      <c r="A8" s="44"/>
      <c r="B8" s="44"/>
      <c r="C8" s="44"/>
      <c r="D8" s="44"/>
      <c r="E8" s="44"/>
      <c r="F8" s="44"/>
      <c r="G8" s="135"/>
      <c r="H8" s="128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 x14ac:dyDescent="0.2">
      <c r="A9" s="44"/>
      <c r="B9" s="44"/>
      <c r="C9" s="44"/>
      <c r="D9" s="44"/>
      <c r="E9" s="44"/>
      <c r="F9" s="44"/>
      <c r="G9" s="169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 x14ac:dyDescent="0.2">
      <c r="A10" s="131" t="s">
        <v>290</v>
      </c>
      <c r="B10" s="44"/>
      <c r="C10" s="131" t="s">
        <v>288</v>
      </c>
      <c r="D10" s="44"/>
      <c r="E10" s="44"/>
      <c r="F10" s="44"/>
      <c r="G10" s="169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 x14ac:dyDescent="0.2">
      <c r="A11" s="132" t="s">
        <v>289</v>
      </c>
      <c r="B11" s="133"/>
      <c r="C11" s="132" t="s">
        <v>289</v>
      </c>
      <c r="D11" s="44"/>
      <c r="E11" s="44"/>
      <c r="F11" s="44"/>
      <c r="G11" s="135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 x14ac:dyDescent="0.2">
      <c r="A12" s="44">
        <v>1</v>
      </c>
      <c r="B12" s="44"/>
      <c r="C12" s="44"/>
      <c r="D12" s="44" t="s">
        <v>322</v>
      </c>
      <c r="E12" s="4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 x14ac:dyDescent="0.2">
      <c r="A13" s="44">
        <f t="shared" ref="A13:A76" si="0">A12+1</f>
        <v>2</v>
      </c>
      <c r="B13" s="44"/>
      <c r="C13" s="44"/>
      <c r="D13" s="44"/>
      <c r="E13" s="44"/>
      <c r="G13" s="135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 x14ac:dyDescent="0.2">
      <c r="A14" s="44">
        <f t="shared" si="0"/>
        <v>3</v>
      </c>
      <c r="B14" s="44"/>
      <c r="C14" s="136">
        <v>30100</v>
      </c>
      <c r="D14" s="44"/>
      <c r="E14" s="137" t="s">
        <v>323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3229.2751317850289</v>
      </c>
      <c r="K14" s="135">
        <f>$G14*VLOOKUP($H14,class,7)</f>
        <v>5008.7043903781378</v>
      </c>
      <c r="L14" s="135">
        <f>$G14*VLOOKUP($H14,class,8)</f>
        <v>91.74047783683146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 x14ac:dyDescent="0.2">
      <c r="A15" s="44">
        <f t="shared" si="0"/>
        <v>4</v>
      </c>
      <c r="B15" s="44"/>
      <c r="C15" s="136">
        <v>30200</v>
      </c>
      <c r="D15" s="44"/>
      <c r="E15" s="137" t="s">
        <v>185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46464.624416491803</v>
      </c>
      <c r="K15" s="135">
        <f>$G15*VLOOKUP($H15,class,7)</f>
        <v>72068.052059568596</v>
      </c>
      <c r="L15" s="135">
        <f>$G15*VLOOKUP($H15,class,8)</f>
        <v>1320.0135239395356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 x14ac:dyDescent="0.2">
      <c r="A16" s="44">
        <f t="shared" si="0"/>
        <v>5</v>
      </c>
      <c r="B16" s="44"/>
      <c r="C16" s="138">
        <v>30300</v>
      </c>
      <c r="D16" s="44"/>
      <c r="E16" s="137" t="s">
        <v>324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 x14ac:dyDescent="0.2">
      <c r="A17" s="44">
        <f t="shared" si="0"/>
        <v>6</v>
      </c>
      <c r="B17" s="44"/>
      <c r="C17" s="44"/>
      <c r="D17" s="44"/>
      <c r="E17" s="44"/>
      <c r="G17" s="135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 x14ac:dyDescent="0.2">
      <c r="A18" s="44">
        <f t="shared" si="0"/>
        <v>7</v>
      </c>
      <c r="B18" s="44"/>
      <c r="C18" s="44"/>
      <c r="D18" s="44" t="s">
        <v>325</v>
      </c>
      <c r="E18" s="44"/>
      <c r="G18" s="135">
        <f>SUM(G14:G16)</f>
        <v>128182.40999999996</v>
      </c>
      <c r="H18" s="130"/>
      <c r="I18" s="42"/>
      <c r="J18" s="42">
        <f>SUM(J14:J16)</f>
        <v>49693.89954827683</v>
      </c>
      <c r="K18" s="42">
        <f>SUM(K14:K16)</f>
        <v>77076.756449946726</v>
      </c>
      <c r="L18" s="42">
        <f>SUM(L14:L16)</f>
        <v>1411.754001776367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 x14ac:dyDescent="0.2">
      <c r="A19" s="44">
        <f t="shared" si="0"/>
        <v>8</v>
      </c>
      <c r="B19" s="44"/>
      <c r="C19" s="44"/>
      <c r="D19" s="44"/>
      <c r="E19" s="44"/>
      <c r="G19" s="135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 x14ac:dyDescent="0.2">
      <c r="A20" s="44">
        <f t="shared" si="0"/>
        <v>9</v>
      </c>
      <c r="B20" s="44"/>
      <c r="C20" s="44"/>
      <c r="D20" s="44" t="s">
        <v>334</v>
      </c>
      <c r="E20" s="4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 x14ac:dyDescent="0.2">
      <c r="A21" s="44">
        <f t="shared" si="0"/>
        <v>10</v>
      </c>
      <c r="B21" s="44"/>
      <c r="C21" s="44"/>
      <c r="D21" s="44"/>
      <c r="E21" s="44"/>
      <c r="G21" s="135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 x14ac:dyDescent="0.2">
      <c r="A22" s="44">
        <f t="shared" si="0"/>
        <v>11</v>
      </c>
      <c r="B22" s="44"/>
      <c r="C22" s="136">
        <v>32520</v>
      </c>
      <c r="D22" s="44"/>
      <c r="E22" s="137" t="s">
        <v>326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 x14ac:dyDescent="0.2">
      <c r="A23" s="44">
        <f t="shared" si="0"/>
        <v>12</v>
      </c>
      <c r="B23" s="44"/>
      <c r="C23" s="136">
        <v>32540</v>
      </c>
      <c r="D23" s="44"/>
      <c r="E23" s="137" t="s">
        <v>327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 x14ac:dyDescent="0.2">
      <c r="A24" s="44">
        <f t="shared" si="0"/>
        <v>13</v>
      </c>
      <c r="B24" s="44"/>
      <c r="C24" s="136">
        <v>33100</v>
      </c>
      <c r="D24" s="44"/>
      <c r="E24" s="137" t="s">
        <v>328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 x14ac:dyDescent="0.2">
      <c r="A25" s="44">
        <f t="shared" si="0"/>
        <v>14</v>
      </c>
      <c r="B25" s="44"/>
      <c r="C25" s="136">
        <v>33201</v>
      </c>
      <c r="D25" s="44"/>
      <c r="E25" s="137" t="s">
        <v>329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 x14ac:dyDescent="0.2">
      <c r="A26" s="44">
        <f t="shared" si="0"/>
        <v>15</v>
      </c>
      <c r="B26" s="44"/>
      <c r="C26" s="136">
        <v>33202</v>
      </c>
      <c r="D26" s="44"/>
      <c r="E26" s="137" t="s">
        <v>330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 x14ac:dyDescent="0.2">
      <c r="A27" s="44">
        <f t="shared" si="0"/>
        <v>16</v>
      </c>
      <c r="B27" s="44"/>
      <c r="C27" s="136">
        <v>33400</v>
      </c>
      <c r="D27" s="44"/>
      <c r="E27" s="137" t="s">
        <v>331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 x14ac:dyDescent="0.2">
      <c r="A28" s="44">
        <f t="shared" si="0"/>
        <v>17</v>
      </c>
      <c r="B28" s="44"/>
      <c r="C28" s="136">
        <v>33600</v>
      </c>
      <c r="D28" s="44"/>
      <c r="E28" s="137" t="s">
        <v>332</v>
      </c>
      <c r="G28" s="139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 x14ac:dyDescent="0.2">
      <c r="A29" s="44">
        <f t="shared" si="0"/>
        <v>18</v>
      </c>
      <c r="B29" s="44"/>
      <c r="C29" s="44"/>
      <c r="D29" s="44"/>
      <c r="E29" s="44"/>
      <c r="G29" s="135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 x14ac:dyDescent="0.2">
      <c r="A30" s="44">
        <f t="shared" si="0"/>
        <v>19</v>
      </c>
      <c r="B30" s="44"/>
      <c r="C30" s="44"/>
      <c r="D30" s="44" t="s">
        <v>333</v>
      </c>
      <c r="E30" s="44"/>
      <c r="G30" s="135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 x14ac:dyDescent="0.2">
      <c r="A31" s="44">
        <f t="shared" si="0"/>
        <v>20</v>
      </c>
      <c r="B31" s="44"/>
      <c r="C31" s="44"/>
      <c r="D31" s="44"/>
      <c r="E31" s="44"/>
      <c r="G31" s="135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 x14ac:dyDescent="0.2">
      <c r="A32" s="44">
        <f t="shared" si="0"/>
        <v>21</v>
      </c>
      <c r="B32" s="44"/>
      <c r="C32" s="44"/>
      <c r="D32" s="44" t="s">
        <v>346</v>
      </c>
      <c r="E32" s="4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 x14ac:dyDescent="0.2">
      <c r="A33" s="44">
        <f t="shared" si="0"/>
        <v>22</v>
      </c>
      <c r="B33" s="44"/>
      <c r="C33" s="44"/>
      <c r="D33" s="44"/>
      <c r="E33" s="44"/>
      <c r="G33" s="135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 x14ac:dyDescent="0.2">
      <c r="A34" s="44">
        <f t="shared" si="0"/>
        <v>23</v>
      </c>
      <c r="B34" s="44"/>
      <c r="C34" s="136">
        <v>35010</v>
      </c>
      <c r="D34" s="44"/>
      <c r="E34" s="137" t="s">
        <v>274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 x14ac:dyDescent="0.2">
      <c r="A35" s="44">
        <f t="shared" si="0"/>
        <v>24</v>
      </c>
      <c r="B35" s="44"/>
      <c r="C35" s="136">
        <v>35020</v>
      </c>
      <c r="D35" s="44"/>
      <c r="E35" s="137" t="s">
        <v>137</v>
      </c>
      <c r="G35" s="134">
        <v>4453.3396754999958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2226.6698377499979</v>
      </c>
      <c r="L35" s="135">
        <f t="shared" si="9"/>
        <v>2226.6698377499979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 x14ac:dyDescent="0.2">
      <c r="A36" s="44">
        <f t="shared" si="0"/>
        <v>25</v>
      </c>
      <c r="B36" s="44"/>
      <c r="C36" s="136">
        <v>35100</v>
      </c>
      <c r="D36" s="44"/>
      <c r="E36" s="137" t="s">
        <v>80</v>
      </c>
      <c r="G36" s="134">
        <v>6288.5946567499977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3144.2973283749989</v>
      </c>
      <c r="L36" s="135">
        <f t="shared" si="9"/>
        <v>3144.2973283749989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 x14ac:dyDescent="0.2">
      <c r="A37" s="44">
        <f t="shared" si="0"/>
        <v>26</v>
      </c>
      <c r="B37" s="44"/>
      <c r="C37" s="136">
        <v>35102</v>
      </c>
      <c r="D37" s="44"/>
      <c r="E37" s="137" t="s">
        <v>335</v>
      </c>
      <c r="G37" s="134">
        <v>113744.46240999993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56872.231204999967</v>
      </c>
      <c r="L37" s="135">
        <f t="shared" si="9"/>
        <v>56872.231204999967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 x14ac:dyDescent="0.2">
      <c r="A38" s="44">
        <f t="shared" si="0"/>
        <v>27</v>
      </c>
      <c r="B38" s="44"/>
      <c r="C38" s="136">
        <v>35103</v>
      </c>
      <c r="D38" s="44"/>
      <c r="E38" s="137" t="s">
        <v>336</v>
      </c>
      <c r="G38" s="134">
        <v>20483.167531999999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10241.583766</v>
      </c>
      <c r="L38" s="135">
        <f t="shared" si="9"/>
        <v>10241.583766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 x14ac:dyDescent="0.2">
      <c r="A39" s="44">
        <f t="shared" si="0"/>
        <v>28</v>
      </c>
      <c r="B39" s="44"/>
      <c r="C39" s="136">
        <v>35104</v>
      </c>
      <c r="D39" s="44"/>
      <c r="E39" s="137" t="s">
        <v>337</v>
      </c>
      <c r="G39" s="134">
        <v>100143.90898599998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50071.95449299999</v>
      </c>
      <c r="L39" s="135">
        <f t="shared" si="9"/>
        <v>50071.95449299999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 x14ac:dyDescent="0.2">
      <c r="A40" s="44">
        <f t="shared" si="0"/>
        <v>29</v>
      </c>
      <c r="B40" s="44"/>
      <c r="C40" s="136">
        <v>35200</v>
      </c>
      <c r="D40" s="44"/>
      <c r="E40" s="137" t="s">
        <v>338</v>
      </c>
      <c r="G40" s="134">
        <v>1190830.2556767168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595415.1278383584</v>
      </c>
      <c r="L40" s="135">
        <f t="shared" si="9"/>
        <v>595415.1278383584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 x14ac:dyDescent="0.2">
      <c r="A41" s="44">
        <f t="shared" si="0"/>
        <v>30</v>
      </c>
      <c r="B41" s="44"/>
      <c r="C41" s="136">
        <v>35201</v>
      </c>
      <c r="D41" s="44"/>
      <c r="E41" s="137" t="s">
        <v>339</v>
      </c>
      <c r="G41" s="134">
        <v>1419510.5523694998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709755.27618474991</v>
      </c>
      <c r="L41" s="135">
        <f t="shared" si="9"/>
        <v>709755.27618474991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 x14ac:dyDescent="0.2">
      <c r="A42" s="44">
        <f t="shared" si="0"/>
        <v>31</v>
      </c>
      <c r="B42" s="44"/>
      <c r="C42" s="136">
        <v>35202</v>
      </c>
      <c r="D42" s="44"/>
      <c r="E42" s="137" t="s">
        <v>340</v>
      </c>
      <c r="G42" s="134">
        <v>450595.11000000028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225297.55500000014</v>
      </c>
      <c r="L42" s="135">
        <f t="shared" si="9"/>
        <v>225297.55500000014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 x14ac:dyDescent="0.2">
      <c r="A43" s="44">
        <f t="shared" si="0"/>
        <v>32</v>
      </c>
      <c r="B43" s="44"/>
      <c r="C43" s="136">
        <v>35203</v>
      </c>
      <c r="D43" s="44"/>
      <c r="E43" s="137" t="s">
        <v>341</v>
      </c>
      <c r="G43" s="134">
        <v>758593.87238400069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379296.93619200034</v>
      </c>
      <c r="L43" s="135">
        <f t="shared" si="9"/>
        <v>379296.93619200034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 x14ac:dyDescent="0.2">
      <c r="A44" s="44">
        <f t="shared" si="0"/>
        <v>33</v>
      </c>
      <c r="B44" s="44"/>
      <c r="C44" s="136">
        <v>35210</v>
      </c>
      <c r="D44" s="44"/>
      <c r="E44" s="137" t="s">
        <v>342</v>
      </c>
      <c r="G44" s="134">
        <v>168061.70312575015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84030.851562875076</v>
      </c>
      <c r="L44" s="135">
        <f t="shared" si="9"/>
        <v>84030.851562875076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 x14ac:dyDescent="0.2">
      <c r="A45" s="44">
        <f t="shared" si="0"/>
        <v>34</v>
      </c>
      <c r="B45" s="44"/>
      <c r="C45" s="136">
        <v>35211</v>
      </c>
      <c r="D45" s="44"/>
      <c r="E45" s="137" t="s">
        <v>343</v>
      </c>
      <c r="G45" s="134">
        <v>43955.616970000025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21977.808485000012</v>
      </c>
      <c r="L45" s="135">
        <f t="shared" si="9"/>
        <v>21977.808485000012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 x14ac:dyDescent="0.2">
      <c r="A46" s="44">
        <f t="shared" si="0"/>
        <v>35</v>
      </c>
      <c r="B46" s="44"/>
      <c r="C46" s="136">
        <v>35301</v>
      </c>
      <c r="D46" s="44"/>
      <c r="E46" s="140" t="s">
        <v>329</v>
      </c>
      <c r="G46" s="134">
        <v>-88396.242318749981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-44198.12115937499</v>
      </c>
      <c r="L46" s="135">
        <f t="shared" si="9"/>
        <v>-44198.12115937499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 x14ac:dyDescent="0.2">
      <c r="A47" s="44">
        <f t="shared" si="0"/>
        <v>36</v>
      </c>
      <c r="B47" s="44"/>
      <c r="C47" s="136">
        <v>35302</v>
      </c>
      <c r="D47" s="44"/>
      <c r="E47" s="137" t="s">
        <v>330</v>
      </c>
      <c r="G47" s="134">
        <v>189176.70331249997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94588.351656249986</v>
      </c>
      <c r="L47" s="135">
        <f t="shared" si="9"/>
        <v>94588.351656249986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 x14ac:dyDescent="0.2">
      <c r="A48" s="44">
        <f t="shared" si="0"/>
        <v>37</v>
      </c>
      <c r="B48" s="44"/>
      <c r="C48" s="136">
        <v>35400</v>
      </c>
      <c r="D48" s="44"/>
      <c r="E48" s="137" t="s">
        <v>116</v>
      </c>
      <c r="G48" s="134">
        <v>497852.69309999957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248926.34654999978</v>
      </c>
      <c r="L48" s="135">
        <f t="shared" si="9"/>
        <v>248926.34654999978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 x14ac:dyDescent="0.2">
      <c r="A49" s="44">
        <f t="shared" si="0"/>
        <v>38</v>
      </c>
      <c r="B49" s="44"/>
      <c r="C49" s="136">
        <v>35500</v>
      </c>
      <c r="D49" s="44"/>
      <c r="E49" s="137" t="s">
        <v>344</v>
      </c>
      <c r="G49" s="134">
        <v>202543.55232650012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101271.77616325006</v>
      </c>
      <c r="L49" s="135">
        <f t="shared" si="9"/>
        <v>101271.77616325006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 x14ac:dyDescent="0.2">
      <c r="A50" s="44">
        <f t="shared" si="0"/>
        <v>39</v>
      </c>
      <c r="B50" s="44"/>
      <c r="C50" s="136">
        <v>35600</v>
      </c>
      <c r="D50" s="44"/>
      <c r="E50" s="137" t="s">
        <v>332</v>
      </c>
      <c r="G50" s="139">
        <v>191797.48869874998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95898.744349374989</v>
      </c>
      <c r="L50" s="135">
        <f t="shared" si="9"/>
        <v>95898.744349374989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 x14ac:dyDescent="0.2">
      <c r="A51" s="44">
        <f t="shared" si="0"/>
        <v>40</v>
      </c>
      <c r="B51" s="44"/>
      <c r="C51" s="44"/>
      <c r="D51" s="44"/>
      <c r="E51" s="44"/>
      <c r="G51" s="135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 x14ac:dyDescent="0.2">
      <c r="A52" s="44">
        <f t="shared" si="0"/>
        <v>41</v>
      </c>
      <c r="B52" s="44"/>
      <c r="C52" s="44"/>
      <c r="D52" s="44" t="s">
        <v>345</v>
      </c>
      <c r="E52" s="44"/>
      <c r="G52" s="135">
        <f>SUM(G34:G50)</f>
        <v>5269634.7789052175</v>
      </c>
      <c r="H52" s="130"/>
      <c r="I52" s="42"/>
      <c r="J52" s="42">
        <f>SUM(J34:J50)</f>
        <v>0</v>
      </c>
      <c r="K52" s="42">
        <f>SUM(K34:K50)</f>
        <v>2634817.3894526088</v>
      </c>
      <c r="L52" s="42">
        <f>SUM(L34:L50)</f>
        <v>2634817.3894526088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 x14ac:dyDescent="0.2">
      <c r="A53" s="44">
        <f t="shared" si="0"/>
        <v>42</v>
      </c>
      <c r="B53" s="44"/>
      <c r="C53" s="44"/>
      <c r="D53" s="44"/>
      <c r="E53" s="44"/>
      <c r="G53" s="135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 x14ac:dyDescent="0.2">
      <c r="A54" s="44">
        <f t="shared" si="0"/>
        <v>43</v>
      </c>
      <c r="B54" s="44"/>
      <c r="C54" s="44"/>
      <c r="D54" s="44" t="s">
        <v>64</v>
      </c>
      <c r="E54" s="44"/>
      <c r="G54" s="135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 x14ac:dyDescent="0.2">
      <c r="A55" s="44">
        <f t="shared" si="0"/>
        <v>44</v>
      </c>
      <c r="B55" s="44"/>
      <c r="C55" s="44"/>
      <c r="D55" s="44"/>
      <c r="E55" s="44"/>
      <c r="G55" s="135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 x14ac:dyDescent="0.2">
      <c r="A56" s="44">
        <f t="shared" si="0"/>
        <v>45</v>
      </c>
      <c r="B56" s="44"/>
      <c r="C56" s="136">
        <v>36510</v>
      </c>
      <c r="E56" s="44" t="s">
        <v>115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 x14ac:dyDescent="0.2">
      <c r="A57" s="44">
        <f t="shared" si="0"/>
        <v>46</v>
      </c>
      <c r="B57" s="44"/>
      <c r="C57" s="136">
        <v>36520</v>
      </c>
      <c r="E57" s="44" t="s">
        <v>137</v>
      </c>
      <c r="G57" s="134">
        <v>428095.56870000006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428095.56870000006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 x14ac:dyDescent="0.2">
      <c r="A58" s="44">
        <f t="shared" si="0"/>
        <v>47</v>
      </c>
      <c r="B58" s="44"/>
      <c r="C58" s="136">
        <v>36602</v>
      </c>
      <c r="E58" s="137" t="s">
        <v>139</v>
      </c>
      <c r="G58" s="134">
        <v>16837.413626000001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16837.413626000001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 x14ac:dyDescent="0.2">
      <c r="A59" s="44">
        <f t="shared" si="0"/>
        <v>48</v>
      </c>
      <c r="B59" s="44"/>
      <c r="C59" s="136">
        <v>36603</v>
      </c>
      <c r="E59" s="137" t="s">
        <v>270</v>
      </c>
      <c r="G59" s="134">
        <v>53065.903969500032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53065.903969500032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 x14ac:dyDescent="0.2">
      <c r="A60" s="44">
        <f t="shared" si="0"/>
        <v>49</v>
      </c>
      <c r="B60" s="44"/>
      <c r="C60" s="136">
        <v>36700</v>
      </c>
      <c r="E60" s="137" t="s">
        <v>271</v>
      </c>
      <c r="G60" s="134">
        <v>98316.496456000023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98316.496456000023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 x14ac:dyDescent="0.2">
      <c r="A61" s="44">
        <f t="shared" si="0"/>
        <v>50</v>
      </c>
      <c r="B61" s="44"/>
      <c r="C61" s="136">
        <v>36701</v>
      </c>
      <c r="E61" s="137" t="s">
        <v>272</v>
      </c>
      <c r="G61" s="134">
        <v>16387960.757693825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16387960.757693825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 x14ac:dyDescent="0.2">
      <c r="A62" s="44">
        <f t="shared" si="0"/>
        <v>51</v>
      </c>
      <c r="B62" s="44"/>
      <c r="C62" s="136">
        <v>36900</v>
      </c>
      <c r="E62" s="137" t="s">
        <v>273</v>
      </c>
      <c r="G62" s="134">
        <v>353469.1727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353469.1727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 x14ac:dyDescent="0.2">
      <c r="A63" s="44">
        <f t="shared" si="0"/>
        <v>52</v>
      </c>
      <c r="B63" s="44"/>
      <c r="C63" s="136">
        <v>36901</v>
      </c>
      <c r="E63" s="137" t="s">
        <v>273</v>
      </c>
      <c r="G63" s="139">
        <v>1774250.932862499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1774250.932862499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 x14ac:dyDescent="0.2">
      <c r="A64" s="44">
        <f t="shared" si="0"/>
        <v>53</v>
      </c>
      <c r="B64" s="44"/>
      <c r="C64" s="44"/>
      <c r="D64" s="44"/>
      <c r="E64" s="44"/>
      <c r="G64" s="135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 x14ac:dyDescent="0.2">
      <c r="A65" s="44">
        <f t="shared" si="0"/>
        <v>54</v>
      </c>
      <c r="B65" s="44"/>
      <c r="C65" s="44"/>
      <c r="D65" s="44" t="s">
        <v>65</v>
      </c>
      <c r="E65" s="44"/>
      <c r="G65" s="135">
        <f>SUM(G56:G63)</f>
        <v>19111996.246007822</v>
      </c>
      <c r="H65" s="130"/>
      <c r="I65" s="42"/>
      <c r="J65" s="42">
        <f>SUM(J56:J63)</f>
        <v>0</v>
      </c>
      <c r="K65" s="42">
        <f>SUM(K56:K63)</f>
        <v>19111996.246007822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 x14ac:dyDescent="0.2">
      <c r="A66" s="44">
        <f t="shared" si="0"/>
        <v>55</v>
      </c>
      <c r="B66" s="44"/>
      <c r="C66" s="44"/>
      <c r="D66" s="44"/>
      <c r="E66" s="44"/>
      <c r="G66" s="135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 x14ac:dyDescent="0.2">
      <c r="A67" s="44">
        <f t="shared" si="0"/>
        <v>56</v>
      </c>
      <c r="B67" s="44"/>
      <c r="C67" s="44"/>
      <c r="D67" s="44" t="s">
        <v>24</v>
      </c>
      <c r="E67" s="44"/>
      <c r="G67" s="135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 x14ac:dyDescent="0.2">
      <c r="A68" s="44">
        <f t="shared" si="0"/>
        <v>57</v>
      </c>
      <c r="B68" s="44"/>
      <c r="C68" s="44"/>
      <c r="D68" s="44"/>
      <c r="E68" s="44"/>
      <c r="G68" s="135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 x14ac:dyDescent="0.2">
      <c r="A69" s="44">
        <f t="shared" si="0"/>
        <v>58</v>
      </c>
      <c r="B69" s="44"/>
      <c r="C69" s="136">
        <v>37400</v>
      </c>
      <c r="E69" s="137" t="s">
        <v>115</v>
      </c>
      <c r="G69" s="134">
        <v>0</v>
      </c>
      <c r="H69" s="130">
        <v>4</v>
      </c>
      <c r="I69" s="135" t="str">
        <f t="shared" ref="I69:I89" si="16">VLOOKUP($H69,class,3)</f>
        <v>Mains (All Demand)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 x14ac:dyDescent="0.2">
      <c r="A70" s="44">
        <f t="shared" si="0"/>
        <v>59</v>
      </c>
      <c r="B70" s="44"/>
      <c r="C70" s="136">
        <v>37401</v>
      </c>
      <c r="E70" s="137" t="s">
        <v>274</v>
      </c>
      <c r="G70" s="134">
        <v>0</v>
      </c>
      <c r="H70" s="130">
        <v>4</v>
      </c>
      <c r="I70" s="135" t="str">
        <f t="shared" si="16"/>
        <v>Mains (All Demand)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 x14ac:dyDescent="0.2">
      <c r="A71" s="44">
        <f t="shared" si="0"/>
        <v>60</v>
      </c>
      <c r="B71" s="44"/>
      <c r="C71" s="136">
        <v>37402</v>
      </c>
      <c r="E71" s="137" t="s">
        <v>275</v>
      </c>
      <c r="G71" s="134">
        <v>235363.38811508886</v>
      </c>
      <c r="H71" s="130">
        <v>4</v>
      </c>
      <c r="I71" s="135" t="str">
        <f t="shared" si="16"/>
        <v>Mains (All Demand)</v>
      </c>
      <c r="J71" s="135">
        <f t="shared" si="17"/>
        <v>0</v>
      </c>
      <c r="K71" s="135">
        <f t="shared" si="18"/>
        <v>235363.38811508886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 x14ac:dyDescent="0.2">
      <c r="A72" s="44">
        <f t="shared" si="0"/>
        <v>61</v>
      </c>
      <c r="B72" s="44"/>
      <c r="C72" s="136">
        <v>37403</v>
      </c>
      <c r="E72" s="137" t="s">
        <v>276</v>
      </c>
      <c r="G72" s="134">
        <v>0</v>
      </c>
      <c r="H72" s="130">
        <v>4</v>
      </c>
      <c r="I72" s="135" t="str">
        <f t="shared" si="16"/>
        <v>Mains (All Demand)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 x14ac:dyDescent="0.2">
      <c r="A73" s="44">
        <f t="shared" si="0"/>
        <v>62</v>
      </c>
      <c r="B73" s="44"/>
      <c r="C73" s="136">
        <v>37500</v>
      </c>
      <c r="E73" s="137" t="s">
        <v>139</v>
      </c>
      <c r="G73" s="134">
        <v>113695.14797599992</v>
      </c>
      <c r="H73" s="130">
        <v>4</v>
      </c>
      <c r="I73" s="135" t="str">
        <f t="shared" si="16"/>
        <v>Mains (All Demand)</v>
      </c>
      <c r="J73" s="135">
        <f t="shared" si="17"/>
        <v>0</v>
      </c>
      <c r="K73" s="135">
        <f t="shared" si="18"/>
        <v>113695.14797599992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 x14ac:dyDescent="0.2">
      <c r="A74" s="44">
        <f t="shared" si="0"/>
        <v>63</v>
      </c>
      <c r="B74" s="44"/>
      <c r="C74" s="136">
        <v>37501</v>
      </c>
      <c r="E74" s="137" t="s">
        <v>277</v>
      </c>
      <c r="G74" s="134">
        <v>71448.902372000055</v>
      </c>
      <c r="H74" s="130">
        <v>4</v>
      </c>
      <c r="I74" s="135" t="str">
        <f t="shared" si="16"/>
        <v>Mains (All Demand)</v>
      </c>
      <c r="J74" s="135">
        <f t="shared" si="17"/>
        <v>0</v>
      </c>
      <c r="K74" s="135">
        <f t="shared" si="18"/>
        <v>71448.902372000055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 x14ac:dyDescent="0.2">
      <c r="A75" s="44">
        <f t="shared" si="0"/>
        <v>64</v>
      </c>
      <c r="B75" s="44"/>
      <c r="C75" s="136">
        <v>37502</v>
      </c>
      <c r="E75" s="137" t="s">
        <v>275</v>
      </c>
      <c r="G75" s="134">
        <v>35399.356236000007</v>
      </c>
      <c r="H75" s="130">
        <v>4</v>
      </c>
      <c r="I75" s="135" t="str">
        <f t="shared" si="16"/>
        <v>Mains (All Demand)</v>
      </c>
      <c r="J75" s="135">
        <f t="shared" si="17"/>
        <v>0</v>
      </c>
      <c r="K75" s="135">
        <f t="shared" si="18"/>
        <v>35399.356236000007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 x14ac:dyDescent="0.2">
      <c r="A76" s="44">
        <f t="shared" si="0"/>
        <v>65</v>
      </c>
      <c r="B76" s="44"/>
      <c r="C76" s="136">
        <v>37503</v>
      </c>
      <c r="E76" s="137" t="s">
        <v>278</v>
      </c>
      <c r="G76" s="134">
        <v>1920.1539519999994</v>
      </c>
      <c r="H76" s="130">
        <v>4</v>
      </c>
      <c r="I76" s="135" t="str">
        <f t="shared" si="16"/>
        <v>Mains (All Demand)</v>
      </c>
      <c r="J76" s="135">
        <f t="shared" si="17"/>
        <v>0</v>
      </c>
      <c r="K76" s="135">
        <f t="shared" si="18"/>
        <v>1920.1539519999994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 x14ac:dyDescent="0.2">
      <c r="A77" s="44">
        <f t="shared" ref="A77:A139" si="21">A76+1</f>
        <v>66</v>
      </c>
      <c r="B77" s="44"/>
      <c r="C77" s="136">
        <v>37600</v>
      </c>
      <c r="E77" s="137" t="s">
        <v>271</v>
      </c>
      <c r="G77" s="134">
        <v>13210658.113094032</v>
      </c>
      <c r="H77" s="130">
        <v>4</v>
      </c>
      <c r="I77" s="135" t="str">
        <f t="shared" si="16"/>
        <v>Mains (All Demand)</v>
      </c>
      <c r="J77" s="135">
        <f t="shared" si="17"/>
        <v>0</v>
      </c>
      <c r="K77" s="135">
        <f t="shared" si="18"/>
        <v>13210658.113094032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 x14ac:dyDescent="0.2">
      <c r="A78" s="44">
        <f t="shared" si="21"/>
        <v>67</v>
      </c>
      <c r="B78" s="44"/>
      <c r="C78" s="136">
        <v>37601</v>
      </c>
      <c r="E78" s="137" t="s">
        <v>272</v>
      </c>
      <c r="G78" s="134">
        <v>33671111.596427456</v>
      </c>
      <c r="H78" s="130">
        <v>4</v>
      </c>
      <c r="I78" s="135" t="str">
        <f t="shared" si="16"/>
        <v>Mains (All Demand)</v>
      </c>
      <c r="J78" s="135">
        <f t="shared" si="17"/>
        <v>0</v>
      </c>
      <c r="K78" s="135">
        <f t="shared" si="18"/>
        <v>33671111.596427456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 x14ac:dyDescent="0.2">
      <c r="A79" s="44">
        <f t="shared" si="21"/>
        <v>68</v>
      </c>
      <c r="B79" s="44"/>
      <c r="C79" s="136">
        <v>37602</v>
      </c>
      <c r="E79" s="137" t="s">
        <v>279</v>
      </c>
      <c r="G79" s="134">
        <v>19028671.146681938</v>
      </c>
      <c r="H79" s="130">
        <v>4</v>
      </c>
      <c r="I79" s="135" t="str">
        <f t="shared" si="16"/>
        <v>Mains (All Demand)</v>
      </c>
      <c r="J79" s="135">
        <f t="shared" si="17"/>
        <v>0</v>
      </c>
      <c r="K79" s="135">
        <f t="shared" si="18"/>
        <v>19028671.146681938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 x14ac:dyDescent="0.2">
      <c r="A80" s="44">
        <f t="shared" si="21"/>
        <v>69</v>
      </c>
      <c r="B80" s="44"/>
      <c r="C80" s="136">
        <v>37800</v>
      </c>
      <c r="E80" s="137" t="s">
        <v>280</v>
      </c>
      <c r="G80" s="134">
        <v>2894798.8048856384</v>
      </c>
      <c r="H80" s="130">
        <v>4</v>
      </c>
      <c r="I80" s="135" t="str">
        <f t="shared" si="16"/>
        <v>Mains (All Demand)</v>
      </c>
      <c r="J80" s="135">
        <f t="shared" si="17"/>
        <v>0</v>
      </c>
      <c r="K80" s="135">
        <f t="shared" si="18"/>
        <v>2894798.8048856384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 x14ac:dyDescent="0.2">
      <c r="A81" s="44">
        <f t="shared" si="21"/>
        <v>70</v>
      </c>
      <c r="B81" s="44"/>
      <c r="C81" s="136">
        <v>37900</v>
      </c>
      <c r="E81" s="137" t="s">
        <v>281</v>
      </c>
      <c r="G81" s="134">
        <v>984408.909178845</v>
      </c>
      <c r="H81" s="130">
        <v>4</v>
      </c>
      <c r="I81" s="135" t="str">
        <f t="shared" si="16"/>
        <v>Mains (All Demand)</v>
      </c>
      <c r="J81" s="135">
        <f t="shared" si="17"/>
        <v>0</v>
      </c>
      <c r="K81" s="135">
        <f t="shared" si="18"/>
        <v>984408.909178845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 x14ac:dyDescent="0.2">
      <c r="A82" s="44">
        <f t="shared" si="21"/>
        <v>71</v>
      </c>
      <c r="B82" s="44"/>
      <c r="C82" s="136">
        <v>37905</v>
      </c>
      <c r="E82" s="137" t="s">
        <v>282</v>
      </c>
      <c r="G82" s="134">
        <v>1038110.9840240001</v>
      </c>
      <c r="H82" s="130">
        <v>4</v>
      </c>
      <c r="I82" s="135" t="str">
        <f t="shared" si="16"/>
        <v>Mains (All Demand)</v>
      </c>
      <c r="J82" s="135">
        <f t="shared" si="17"/>
        <v>0</v>
      </c>
      <c r="K82" s="135">
        <f t="shared" si="18"/>
        <v>1038110.9840240001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 x14ac:dyDescent="0.2">
      <c r="A83" s="44">
        <f t="shared" si="21"/>
        <v>72</v>
      </c>
      <c r="B83" s="44"/>
      <c r="C83" s="136">
        <v>38000</v>
      </c>
      <c r="E83" s="137" t="s">
        <v>52</v>
      </c>
      <c r="G83" s="134">
        <v>30562138.525764562</v>
      </c>
      <c r="H83" s="130">
        <v>1</v>
      </c>
      <c r="I83" s="135" t="str">
        <f t="shared" si="16"/>
        <v>Customer</v>
      </c>
      <c r="J83" s="135">
        <f t="shared" si="17"/>
        <v>30562138.525764562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 x14ac:dyDescent="0.2">
      <c r="A84" s="44">
        <f t="shared" si="21"/>
        <v>73</v>
      </c>
      <c r="B84" s="44"/>
      <c r="C84" s="136">
        <v>38100</v>
      </c>
      <c r="E84" s="137" t="s">
        <v>51</v>
      </c>
      <c r="G84" s="134">
        <v>21386354.010763943</v>
      </c>
      <c r="H84" s="130">
        <v>1</v>
      </c>
      <c r="I84" s="135" t="str">
        <f t="shared" si="16"/>
        <v>Customer</v>
      </c>
      <c r="J84" s="135">
        <f t="shared" si="17"/>
        <v>21386354.010763943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 x14ac:dyDescent="0.2">
      <c r="A85" s="44">
        <f t="shared" si="21"/>
        <v>74</v>
      </c>
      <c r="B85" s="44"/>
      <c r="C85" s="136">
        <v>38200</v>
      </c>
      <c r="E85" s="137" t="s">
        <v>283</v>
      </c>
      <c r="G85" s="134">
        <v>26987899.228218969</v>
      </c>
      <c r="H85" s="130">
        <v>1</v>
      </c>
      <c r="I85" s="135" t="str">
        <f t="shared" si="16"/>
        <v>Customer</v>
      </c>
      <c r="J85" s="135">
        <f t="shared" si="17"/>
        <v>26987899.228218969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 x14ac:dyDescent="0.2">
      <c r="A86" s="44">
        <f t="shared" si="21"/>
        <v>75</v>
      </c>
      <c r="B86" s="44"/>
      <c r="C86" s="136">
        <v>38300</v>
      </c>
      <c r="E86" s="137" t="s">
        <v>284</v>
      </c>
      <c r="G86" s="134">
        <v>4321264.836593736</v>
      </c>
      <c r="H86" s="130">
        <v>1</v>
      </c>
      <c r="I86" s="135" t="str">
        <f t="shared" si="16"/>
        <v>Customer</v>
      </c>
      <c r="J86" s="135">
        <f t="shared" si="17"/>
        <v>4321264.836593736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 x14ac:dyDescent="0.2">
      <c r="A87" s="44">
        <f t="shared" si="21"/>
        <v>76</v>
      </c>
      <c r="B87" s="44"/>
      <c r="C87" s="136">
        <v>38400</v>
      </c>
      <c r="E87" s="137" t="s">
        <v>285</v>
      </c>
      <c r="G87" s="134">
        <v>94403.319453106975</v>
      </c>
      <c r="H87" s="130">
        <v>1</v>
      </c>
      <c r="I87" s="135" t="str">
        <f t="shared" si="16"/>
        <v>Customer</v>
      </c>
      <c r="J87" s="135">
        <f t="shared" si="17"/>
        <v>94403.319453106975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 x14ac:dyDescent="0.2">
      <c r="A88" s="44">
        <f t="shared" si="21"/>
        <v>77</v>
      </c>
      <c r="B88" s="44"/>
      <c r="C88" s="136">
        <v>38500</v>
      </c>
      <c r="E88" s="137" t="s">
        <v>286</v>
      </c>
      <c r="G88" s="134">
        <v>2958740.7152310316</v>
      </c>
      <c r="H88" s="130">
        <v>1</v>
      </c>
      <c r="I88" s="135" t="str">
        <f t="shared" si="16"/>
        <v>Customer</v>
      </c>
      <c r="J88" s="135">
        <f t="shared" si="17"/>
        <v>2958740.7152310316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 x14ac:dyDescent="0.2">
      <c r="A89" s="44">
        <f t="shared" si="21"/>
        <v>78</v>
      </c>
      <c r="B89" s="44"/>
      <c r="C89" s="136">
        <v>38600</v>
      </c>
      <c r="E89" s="137" t="s">
        <v>287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 x14ac:dyDescent="0.2">
      <c r="A90" s="44">
        <f t="shared" si="21"/>
        <v>79</v>
      </c>
      <c r="B90" s="44"/>
      <c r="C90" s="44"/>
      <c r="D90" s="44"/>
      <c r="E90" s="44"/>
      <c r="G90" s="135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 x14ac:dyDescent="0.2">
      <c r="A91" s="44">
        <f t="shared" si="21"/>
        <v>80</v>
      </c>
      <c r="B91" s="44"/>
      <c r="C91" s="44"/>
      <c r="D91" s="44" t="s">
        <v>66</v>
      </c>
      <c r="E91" s="44"/>
      <c r="G91" s="135">
        <f>SUM(G69:G89)</f>
        <v>157596387.13896838</v>
      </c>
      <c r="H91" s="130"/>
      <c r="I91" s="42"/>
      <c r="J91" s="42">
        <f>SUM(J69:J89)</f>
        <v>86310800.636025339</v>
      </c>
      <c r="K91" s="42">
        <f>SUM(K69:K89)</f>
        <v>71285586.502942994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 x14ac:dyDescent="0.2">
      <c r="A92" s="44">
        <f t="shared" si="21"/>
        <v>81</v>
      </c>
      <c r="B92" s="44"/>
      <c r="C92" s="44"/>
      <c r="D92" s="44"/>
      <c r="E92" s="44"/>
      <c r="G92" s="135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 x14ac:dyDescent="0.2">
      <c r="A93" s="44">
        <f t="shared" si="21"/>
        <v>82</v>
      </c>
      <c r="B93" s="44"/>
      <c r="C93" s="44"/>
      <c r="D93" s="44" t="s">
        <v>148</v>
      </c>
      <c r="E93" s="44"/>
      <c r="G93" s="135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 x14ac:dyDescent="0.2">
      <c r="A94" s="44">
        <f t="shared" si="21"/>
        <v>83</v>
      </c>
      <c r="B94" s="44"/>
      <c r="C94" s="44"/>
      <c r="D94" s="44"/>
      <c r="E94" s="44"/>
      <c r="G94" s="135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 x14ac:dyDescent="0.2">
      <c r="A95" s="44">
        <f t="shared" si="21"/>
        <v>84</v>
      </c>
      <c r="B95" s="44"/>
      <c r="C95" s="138">
        <v>38900</v>
      </c>
      <c r="E95" s="137" t="s">
        <v>115</v>
      </c>
      <c r="G95" s="134"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492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 x14ac:dyDescent="0.2">
      <c r="A96" s="44">
        <f t="shared" si="21"/>
        <v>85</v>
      </c>
      <c r="B96" s="44"/>
      <c r="C96" s="138">
        <v>39000</v>
      </c>
      <c r="E96" s="137" t="s">
        <v>139</v>
      </c>
      <c r="G96" s="134">
        <f>+O96</f>
        <v>1253482.0488933777</v>
      </c>
      <c r="H96" s="130">
        <v>5.4</v>
      </c>
      <c r="I96" s="135" t="str">
        <f t="shared" ref="I96:I130" si="22">VLOOKUP($H96,class,3)</f>
        <v>P, S, T &amp; D Plant</v>
      </c>
      <c r="J96" s="135">
        <f t="shared" ref="J96:J130" si="23">$G96*VLOOKUP($H96,class,6)</f>
        <v>485951.31752691936</v>
      </c>
      <c r="K96" s="135">
        <f t="shared" ref="K96:K130" si="24">$G96*VLOOKUP($H96,class,7)</f>
        <v>753725.34029384481</v>
      </c>
      <c r="L96" s="135">
        <f t="shared" ref="L96:L130" si="25">$G96*VLOOKUP($H96,class,8)</f>
        <v>13805.391072613367</v>
      </c>
      <c r="M96" s="42">
        <f t="shared" ref="M96:M130" si="26">SUM(J96:L96)-G96</f>
        <v>0</v>
      </c>
      <c r="N96" s="42" t="s">
        <v>493</v>
      </c>
      <c r="O96" s="42">
        <v>1253482.0488933777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 x14ac:dyDescent="0.2">
      <c r="A97" s="44">
        <f t="shared" si="21"/>
        <v>86</v>
      </c>
      <c r="B97" s="44"/>
      <c r="C97" s="138">
        <v>39002</v>
      </c>
      <c r="E97" s="137" t="s">
        <v>515</v>
      </c>
      <c r="G97" s="134">
        <f>+O97</f>
        <v>107582.7378549999</v>
      </c>
      <c r="H97" s="130">
        <v>5.4</v>
      </c>
      <c r="I97" s="135" t="str">
        <f t="shared" si="22"/>
        <v>P, S, T &amp; D Plant</v>
      </c>
      <c r="J97" s="135">
        <f t="shared" si="23"/>
        <v>41707.795695953653</v>
      </c>
      <c r="K97" s="135">
        <f t="shared" si="24"/>
        <v>64690.065383138724</v>
      </c>
      <c r="L97" s="135">
        <f t="shared" si="25"/>
        <v>1184.8767759075056</v>
      </c>
      <c r="M97" s="42">
        <f t="shared" si="26"/>
        <v>0</v>
      </c>
      <c r="N97" s="42" t="s">
        <v>494</v>
      </c>
      <c r="O97" s="42">
        <v>107582.7378549999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 x14ac:dyDescent="0.2">
      <c r="A98" s="44">
        <f t="shared" si="21"/>
        <v>87</v>
      </c>
      <c r="B98" s="44"/>
      <c r="C98" s="138">
        <v>39003</v>
      </c>
      <c r="E98" s="137" t="s">
        <v>278</v>
      </c>
      <c r="G98" s="134">
        <f>+O98</f>
        <v>292729.92367400019</v>
      </c>
      <c r="H98" s="130">
        <v>5.4</v>
      </c>
      <c r="I98" s="135" t="str">
        <f t="shared" si="22"/>
        <v>P, S, T &amp; D Plant</v>
      </c>
      <c r="J98" s="135">
        <f t="shared" si="23"/>
        <v>113485.8630121755</v>
      </c>
      <c r="K98" s="135">
        <f t="shared" si="24"/>
        <v>176020.04075779524</v>
      </c>
      <c r="L98" s="135">
        <f t="shared" si="25"/>
        <v>3224.0199040294251</v>
      </c>
      <c r="M98" s="42">
        <f t="shared" si="26"/>
        <v>0</v>
      </c>
      <c r="N98" s="42" t="s">
        <v>495</v>
      </c>
      <c r="O98" s="42">
        <v>292729.92367400019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 x14ac:dyDescent="0.2">
      <c r="A99" s="44">
        <f t="shared" si="21"/>
        <v>88</v>
      </c>
      <c r="B99" s="44"/>
      <c r="C99" s="138">
        <v>39003</v>
      </c>
      <c r="E99" s="137" t="s">
        <v>293</v>
      </c>
      <c r="G99" s="134">
        <f t="shared" ref="G99:G101" si="27">+O99</f>
        <v>5049.3973360000055</v>
      </c>
      <c r="H99" s="130">
        <v>5.4</v>
      </c>
      <c r="I99" s="135" t="str">
        <f t="shared" si="22"/>
        <v>P, S, T &amp; D Plant</v>
      </c>
      <c r="J99" s="135">
        <f t="shared" si="23"/>
        <v>1957.5559859930938</v>
      </c>
      <c r="K99" s="135">
        <f t="shared" si="24"/>
        <v>3036.2291416262374</v>
      </c>
      <c r="L99" s="135">
        <f t="shared" si="25"/>
        <v>55.612208380673586</v>
      </c>
      <c r="M99" s="42">
        <f t="shared" si="26"/>
        <v>0</v>
      </c>
      <c r="N99" s="42" t="s">
        <v>496</v>
      </c>
      <c r="O99" s="42">
        <v>5049.3973360000055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 x14ac:dyDescent="0.2">
      <c r="A100" s="44">
        <f t="shared" si="21"/>
        <v>89</v>
      </c>
      <c r="B100" s="44"/>
      <c r="C100" s="138">
        <v>39004</v>
      </c>
      <c r="E100" s="137" t="s">
        <v>516</v>
      </c>
      <c r="G100" s="134">
        <f t="shared" si="27"/>
        <v>1248109.8085130001</v>
      </c>
      <c r="H100" s="130">
        <v>5.4</v>
      </c>
      <c r="I100" s="135" t="str">
        <f t="shared" si="22"/>
        <v>P, S, T &amp; D Plant</v>
      </c>
      <c r="J100" s="135">
        <f t="shared" si="23"/>
        <v>483868.60138972331</v>
      </c>
      <c r="K100" s="135">
        <f t="shared" si="24"/>
        <v>750494.98393380339</v>
      </c>
      <c r="L100" s="135">
        <f t="shared" si="25"/>
        <v>13746.223189473218</v>
      </c>
      <c r="M100" s="42">
        <f t="shared" si="26"/>
        <v>0</v>
      </c>
      <c r="N100" s="42" t="s">
        <v>497</v>
      </c>
      <c r="O100" s="42">
        <v>1248109.8085130001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 x14ac:dyDescent="0.2">
      <c r="A101" s="44">
        <f t="shared" si="21"/>
        <v>90</v>
      </c>
      <c r="B101" s="44"/>
      <c r="C101" s="138">
        <v>39009</v>
      </c>
      <c r="E101" s="137" t="s">
        <v>295</v>
      </c>
      <c r="G101" s="134">
        <f t="shared" si="27"/>
        <v>1144609.4214875565</v>
      </c>
      <c r="H101" s="130">
        <v>5.4</v>
      </c>
      <c r="I101" s="135" t="str">
        <f t="shared" si="22"/>
        <v>P, S, T &amp; D Plant</v>
      </c>
      <c r="J101" s="135">
        <f t="shared" si="23"/>
        <v>443743.45601252082</v>
      </c>
      <c r="K101" s="135">
        <f t="shared" si="24"/>
        <v>688259.65754826157</v>
      </c>
      <c r="L101" s="135">
        <f t="shared" si="25"/>
        <v>12606.30792677397</v>
      </c>
      <c r="M101" s="42">
        <f t="shared" si="26"/>
        <v>0</v>
      </c>
      <c r="N101" s="42" t="s">
        <v>498</v>
      </c>
      <c r="O101" s="42">
        <v>1144609.4214875565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 x14ac:dyDescent="0.2">
      <c r="A102" s="44">
        <f t="shared" si="21"/>
        <v>91</v>
      </c>
      <c r="B102" s="44"/>
      <c r="C102" s="138">
        <v>39100</v>
      </c>
      <c r="E102" s="137" t="s">
        <v>296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297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 x14ac:dyDescent="0.2">
      <c r="A103" s="44">
        <f t="shared" si="21"/>
        <v>92</v>
      </c>
      <c r="B103" s="44"/>
      <c r="C103" s="145">
        <v>39102</v>
      </c>
      <c r="E103" s="137" t="s">
        <v>297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499</v>
      </c>
      <c r="O103" s="42">
        <v>113787.68516999995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 x14ac:dyDescent="0.2">
      <c r="A104" s="44">
        <f t="shared" si="21"/>
        <v>93</v>
      </c>
      <c r="B104" s="44"/>
      <c r="C104" s="138">
        <v>39103</v>
      </c>
      <c r="E104" s="137" t="s">
        <v>298</v>
      </c>
      <c r="G104" s="134">
        <f>+O103</f>
        <v>113787.68516999995</v>
      </c>
      <c r="H104" s="130">
        <v>5.4</v>
      </c>
      <c r="I104" s="135" t="str">
        <f t="shared" si="22"/>
        <v>P, S, T &amp; D Plant</v>
      </c>
      <c r="J104" s="135">
        <f t="shared" si="23"/>
        <v>44113.336585487268</v>
      </c>
      <c r="K104" s="135">
        <f t="shared" si="24"/>
        <v>68421.132797014085</v>
      </c>
      <c r="L104" s="135">
        <f t="shared" si="25"/>
        <v>1253.2157874985878</v>
      </c>
      <c r="M104" s="42">
        <f t="shared" si="26"/>
        <v>0</v>
      </c>
      <c r="N104" s="42" t="s">
        <v>500</v>
      </c>
      <c r="O104" s="42">
        <v>-2529.39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 x14ac:dyDescent="0.2">
      <c r="A105" s="44">
        <f t="shared" si="21"/>
        <v>94</v>
      </c>
      <c r="B105" s="44"/>
      <c r="C105" s="138">
        <v>39200</v>
      </c>
      <c r="E105" s="137" t="s">
        <v>299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501</v>
      </c>
      <c r="O105" s="42">
        <v>1300851.4776690158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 x14ac:dyDescent="0.2">
      <c r="A106" s="44">
        <f t="shared" si="21"/>
        <v>95</v>
      </c>
      <c r="B106" s="44"/>
      <c r="C106" s="138">
        <v>39201</v>
      </c>
      <c r="E106" s="137" t="s">
        <v>300</v>
      </c>
      <c r="G106" s="134">
        <f>+O104</f>
        <v>-2529.39</v>
      </c>
      <c r="H106" s="130">
        <v>5.4</v>
      </c>
      <c r="I106" s="135" t="str">
        <f t="shared" si="22"/>
        <v>P, S, T &amp; D Plant</v>
      </c>
      <c r="J106" s="135">
        <f t="shared" si="23"/>
        <v>-980.59673381406992</v>
      </c>
      <c r="K106" s="135">
        <f t="shared" si="24"/>
        <v>-1520.9354933873597</v>
      </c>
      <c r="L106" s="135">
        <f t="shared" si="25"/>
        <v>-27.857772798569837</v>
      </c>
      <c r="M106" s="42">
        <f t="shared" si="26"/>
        <v>0</v>
      </c>
      <c r="N106" s="42" t="s">
        <v>502</v>
      </c>
      <c r="O106" s="42">
        <v>39654.637739999984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 x14ac:dyDescent="0.2">
      <c r="A107" s="44">
        <f t="shared" si="21"/>
        <v>96</v>
      </c>
      <c r="B107" s="44"/>
      <c r="C107" s="138">
        <v>39202</v>
      </c>
      <c r="E107" s="137" t="s">
        <v>186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503</v>
      </c>
      <c r="O107" s="42">
        <v>62817.883901249974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 x14ac:dyDescent="0.2">
      <c r="A108" s="44">
        <f t="shared" si="21"/>
        <v>97</v>
      </c>
      <c r="B108" s="44"/>
      <c r="C108" s="138">
        <v>39400</v>
      </c>
      <c r="E108" s="137" t="s">
        <v>301</v>
      </c>
      <c r="G108" s="134">
        <f>+O105</f>
        <v>1300851.4776690158</v>
      </c>
      <c r="H108" s="130">
        <v>5.4</v>
      </c>
      <c r="I108" s="135" t="str">
        <f t="shared" si="22"/>
        <v>P, S, T &amp; D Plant</v>
      </c>
      <c r="J108" s="135">
        <f t="shared" si="23"/>
        <v>504315.55046056298</v>
      </c>
      <c r="K108" s="135">
        <f t="shared" si="24"/>
        <v>782208.82663891313</v>
      </c>
      <c r="L108" s="135">
        <f t="shared" si="25"/>
        <v>14327.100569539409</v>
      </c>
      <c r="M108" s="42">
        <f t="shared" si="26"/>
        <v>0</v>
      </c>
      <c r="N108" s="42" t="s">
        <v>504</v>
      </c>
      <c r="O108" s="42">
        <v>19456.427647250002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 x14ac:dyDescent="0.2">
      <c r="A109" s="44">
        <f t="shared" si="21"/>
        <v>98</v>
      </c>
      <c r="B109" s="44"/>
      <c r="C109" s="138">
        <v>39600</v>
      </c>
      <c r="E109" s="137" t="s">
        <v>302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505</v>
      </c>
      <c r="O109" s="42">
        <v>269010.38988124992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 x14ac:dyDescent="0.2">
      <c r="A110" s="44">
        <f t="shared" si="21"/>
        <v>99</v>
      </c>
      <c r="B110" s="44"/>
      <c r="C110" s="138">
        <v>39603</v>
      </c>
      <c r="E110" s="137" t="s">
        <v>303</v>
      </c>
      <c r="G110" s="134">
        <f>+O106</f>
        <v>39654.637739999984</v>
      </c>
      <c r="H110" s="130">
        <v>5.4</v>
      </c>
      <c r="I110" s="135" t="str">
        <f t="shared" si="22"/>
        <v>P, S, T &amp; D Plant</v>
      </c>
      <c r="J110" s="135">
        <f t="shared" si="23"/>
        <v>15373.354148005699</v>
      </c>
      <c r="K110" s="135">
        <f t="shared" si="24"/>
        <v>23844.541971061757</v>
      </c>
      <c r="L110" s="135">
        <f t="shared" si="25"/>
        <v>436.74162093252227</v>
      </c>
      <c r="M110" s="42">
        <f t="shared" si="26"/>
        <v>0</v>
      </c>
      <c r="N110" s="42" t="s">
        <v>506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 x14ac:dyDescent="0.2">
      <c r="A111" s="44">
        <f t="shared" si="21"/>
        <v>100</v>
      </c>
      <c r="B111" s="44"/>
      <c r="C111" s="136">
        <v>39604</v>
      </c>
      <c r="E111" s="137" t="s">
        <v>304</v>
      </c>
      <c r="G111" s="134">
        <f>+O107</f>
        <v>62817.883901249974</v>
      </c>
      <c r="H111" s="130">
        <v>5.4</v>
      </c>
      <c r="I111" s="135" t="str">
        <f t="shared" si="22"/>
        <v>P, S, T &amp; D Plant</v>
      </c>
      <c r="J111" s="135">
        <f t="shared" si="23"/>
        <v>24353.307231655526</v>
      </c>
      <c r="K111" s="135">
        <f t="shared" si="24"/>
        <v>37772.723559790116</v>
      </c>
      <c r="L111" s="135">
        <f t="shared" si="25"/>
        <v>691.85310980432428</v>
      </c>
      <c r="M111" s="42">
        <f t="shared" si="26"/>
        <v>0</v>
      </c>
      <c r="N111" s="42" t="s">
        <v>506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 x14ac:dyDescent="0.2">
      <c r="A112" s="44">
        <f t="shared" si="21"/>
        <v>101</v>
      </c>
      <c r="B112" s="44"/>
      <c r="C112" s="136">
        <v>39605</v>
      </c>
      <c r="E112" s="140" t="s">
        <v>305</v>
      </c>
      <c r="G112" s="134">
        <f t="shared" ref="G112:G116" si="28">+O108</f>
        <v>19456.427647250002</v>
      </c>
      <c r="H112" s="130">
        <v>5.4</v>
      </c>
      <c r="I112" s="135" t="str">
        <f t="shared" si="22"/>
        <v>P, S, T &amp; D Plant</v>
      </c>
      <c r="J112" s="135">
        <f t="shared" si="23"/>
        <v>7542.8895514662117</v>
      </c>
      <c r="K112" s="135">
        <f t="shared" si="24"/>
        <v>11699.252145072785</v>
      </c>
      <c r="L112" s="135">
        <f t="shared" si="25"/>
        <v>214.28595071100276</v>
      </c>
      <c r="M112" s="42">
        <f t="shared" si="26"/>
        <v>0</v>
      </c>
      <c r="N112" s="42" t="s">
        <v>507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 x14ac:dyDescent="0.2">
      <c r="A113" s="44">
        <f t="shared" si="21"/>
        <v>102</v>
      </c>
      <c r="B113" s="44"/>
      <c r="C113" s="136">
        <v>39700</v>
      </c>
      <c r="E113" s="137" t="s">
        <v>306</v>
      </c>
      <c r="G113" s="134">
        <f t="shared" si="28"/>
        <v>269010.38988124992</v>
      </c>
      <c r="H113" s="130">
        <v>5.4</v>
      </c>
      <c r="I113" s="135" t="str">
        <f t="shared" si="22"/>
        <v>P, S, T &amp; D Plant</v>
      </c>
      <c r="J113" s="135">
        <f t="shared" si="23"/>
        <v>104290.24771964909</v>
      </c>
      <c r="K113" s="135">
        <f t="shared" si="24"/>
        <v>161757.36049417642</v>
      </c>
      <c r="L113" s="135">
        <f t="shared" si="25"/>
        <v>2962.7816674243795</v>
      </c>
      <c r="M113" s="42">
        <f t="shared" si="26"/>
        <v>0</v>
      </c>
      <c r="N113" s="42" t="s">
        <v>508</v>
      </c>
      <c r="O113" s="42">
        <v>2072883.0731250006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 x14ac:dyDescent="0.2">
      <c r="A114" s="44">
        <f t="shared" si="21"/>
        <v>103</v>
      </c>
      <c r="B114" s="44"/>
      <c r="C114" s="136">
        <v>39701</v>
      </c>
      <c r="E114" s="137" t="s">
        <v>307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509</v>
      </c>
      <c r="O114" s="42">
        <v>6670.1903519999969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 x14ac:dyDescent="0.2">
      <c r="A115" s="44">
        <f t="shared" si="21"/>
        <v>104</v>
      </c>
      <c r="B115" s="44"/>
      <c r="C115" s="136">
        <v>39702</v>
      </c>
      <c r="E115" s="137" t="s">
        <v>308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510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 x14ac:dyDescent="0.2">
      <c r="A116" s="44">
        <f t="shared" si="21"/>
        <v>105</v>
      </c>
      <c r="B116" s="44"/>
      <c r="C116" s="136">
        <v>39705</v>
      </c>
      <c r="E116" s="137" t="s">
        <v>309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511</v>
      </c>
      <c r="O116" s="42">
        <v>64644.497499999969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 x14ac:dyDescent="0.2">
      <c r="A117" s="44">
        <f t="shared" si="21"/>
        <v>106</v>
      </c>
      <c r="B117" s="44"/>
      <c r="C117" s="136">
        <v>39800</v>
      </c>
      <c r="E117" s="137" t="s">
        <v>310</v>
      </c>
      <c r="G117" s="134">
        <f>+O113</f>
        <v>2072883.0731250006</v>
      </c>
      <c r="H117" s="130">
        <v>5.4</v>
      </c>
      <c r="I117" s="135" t="str">
        <f t="shared" si="22"/>
        <v>P, S, T &amp; D Plant</v>
      </c>
      <c r="J117" s="135">
        <f t="shared" si="23"/>
        <v>803617.6196967836</v>
      </c>
      <c r="K117" s="135">
        <f t="shared" si="24"/>
        <v>1246435.4803164713</v>
      </c>
      <c r="L117" s="135">
        <f t="shared" si="25"/>
        <v>22829.973111745319</v>
      </c>
      <c r="M117" s="42">
        <f t="shared" si="26"/>
        <v>0</v>
      </c>
      <c r="N117" s="42" t="s">
        <v>512</v>
      </c>
      <c r="O117" s="42">
        <v>112225.95489402021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 x14ac:dyDescent="0.2">
      <c r="A118" s="44">
        <f t="shared" si="21"/>
        <v>107</v>
      </c>
      <c r="B118" s="44"/>
      <c r="C118" s="136">
        <v>39900</v>
      </c>
      <c r="E118" s="137" t="s">
        <v>311</v>
      </c>
      <c r="G118" s="134">
        <f>+O115</f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513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 x14ac:dyDescent="0.2">
      <c r="A119" s="44">
        <f t="shared" si="21"/>
        <v>108</v>
      </c>
      <c r="B119" s="44"/>
      <c r="C119" s="136">
        <v>39901</v>
      </c>
      <c r="E119" s="137" t="s">
        <v>312</v>
      </c>
      <c r="G119" s="134">
        <f>+O114</f>
        <v>6670.1903519999969</v>
      </c>
      <c r="H119" s="130">
        <v>5.4</v>
      </c>
      <c r="I119" s="135" t="str">
        <f t="shared" si="22"/>
        <v>P, S, T &amp; D Plant</v>
      </c>
      <c r="J119" s="135">
        <f t="shared" si="23"/>
        <v>2585.9068285591857</v>
      </c>
      <c r="K119" s="135">
        <f t="shared" si="24"/>
        <v>4010.8204958534361</v>
      </c>
      <c r="L119" s="135">
        <f t="shared" si="25"/>
        <v>73.463027587374228</v>
      </c>
      <c r="M119" s="42">
        <f t="shared" si="26"/>
        <v>0</v>
      </c>
      <c r="N119" s="42" t="s">
        <v>514</v>
      </c>
      <c r="O119" s="42">
        <v>117916.26204025003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 x14ac:dyDescent="0.2">
      <c r="A120" s="44">
        <f t="shared" si="21"/>
        <v>109</v>
      </c>
      <c r="B120" s="44"/>
      <c r="C120" s="136">
        <v>39902</v>
      </c>
      <c r="E120" s="137" t="s">
        <v>313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355</v>
      </c>
      <c r="O120" s="42">
        <v>-6374709.4599999981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 x14ac:dyDescent="0.2">
      <c r="A121" s="44">
        <f t="shared" si="21"/>
        <v>110</v>
      </c>
      <c r="B121" s="44"/>
      <c r="C121" s="136">
        <v>39903</v>
      </c>
      <c r="E121" s="137" t="s">
        <v>314</v>
      </c>
      <c r="G121" s="134">
        <f>+O116</f>
        <v>64644.497499999969</v>
      </c>
      <c r="H121" s="130">
        <v>5.4</v>
      </c>
      <c r="I121" s="135" t="str">
        <f t="shared" si="22"/>
        <v>P, S, T &amp; D Plant</v>
      </c>
      <c r="J121" s="135">
        <f t="shared" si="23"/>
        <v>25061.450827097357</v>
      </c>
      <c r="K121" s="135">
        <f t="shared" si="24"/>
        <v>38871.075911559863</v>
      </c>
      <c r="L121" s="135">
        <f t="shared" si="25"/>
        <v>711.97076134274073</v>
      </c>
      <c r="M121" s="42">
        <f t="shared" si="26"/>
        <v>0</v>
      </c>
      <c r="N121" s="42" t="s">
        <v>452</v>
      </c>
      <c r="O121" s="42">
        <v>0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 x14ac:dyDescent="0.2">
      <c r="A122" s="44">
        <f t="shared" si="21"/>
        <v>111</v>
      </c>
      <c r="B122" s="44"/>
      <c r="C122" s="136">
        <v>39904</v>
      </c>
      <c r="E122" s="137" t="s">
        <v>315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 t="s">
        <v>453</v>
      </c>
      <c r="O122" s="42">
        <v>0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 x14ac:dyDescent="0.2">
      <c r="A123" s="44">
        <f t="shared" si="21"/>
        <v>112</v>
      </c>
      <c r="B123" s="44"/>
      <c r="C123" s="136">
        <v>39905</v>
      </c>
      <c r="E123" s="137" t="s">
        <v>316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 x14ac:dyDescent="0.2">
      <c r="A124" s="44">
        <f t="shared" si="21"/>
        <v>113</v>
      </c>
      <c r="B124" s="44"/>
      <c r="C124" s="136">
        <v>39906</v>
      </c>
      <c r="E124" s="137" t="s">
        <v>317</v>
      </c>
      <c r="G124" s="134">
        <f>+O117</f>
        <v>112225.95489402021</v>
      </c>
      <c r="H124" s="130">
        <v>5.4</v>
      </c>
      <c r="I124" s="135" t="str">
        <f t="shared" si="22"/>
        <v>P, S, T &amp; D Plant</v>
      </c>
      <c r="J124" s="135">
        <f t="shared" si="23"/>
        <v>43507.883251788517</v>
      </c>
      <c r="K124" s="135">
        <f t="shared" si="24"/>
        <v>67482.056178605999</v>
      </c>
      <c r="L124" s="135">
        <f t="shared" si="25"/>
        <v>1236.0154636256812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 x14ac:dyDescent="0.2">
      <c r="A125" s="44">
        <f t="shared" si="21"/>
        <v>114</v>
      </c>
      <c r="B125" s="44"/>
      <c r="C125" s="136">
        <v>39907</v>
      </c>
      <c r="E125" s="137" t="s">
        <v>318</v>
      </c>
      <c r="G125" s="134">
        <f t="shared" ref="G125" si="29"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 x14ac:dyDescent="0.2">
      <c r="A126" s="44">
        <f t="shared" si="21"/>
        <v>115</v>
      </c>
      <c r="B126" s="44"/>
      <c r="C126" s="136">
        <v>39908</v>
      </c>
      <c r="E126" s="137" t="s">
        <v>319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 x14ac:dyDescent="0.2">
      <c r="A127" s="44">
        <f t="shared" si="21"/>
        <v>116</v>
      </c>
      <c r="B127" s="44"/>
      <c r="C127" s="136">
        <v>39909</v>
      </c>
      <c r="E127" s="137" t="s">
        <v>320</v>
      </c>
      <c r="G127" s="134">
        <f>+O119</f>
        <v>117916.26204025003</v>
      </c>
      <c r="H127" s="130">
        <v>5.4</v>
      </c>
      <c r="I127" s="135" t="str">
        <f t="shared" si="22"/>
        <v>P, S, T &amp; D Plant</v>
      </c>
      <c r="J127" s="135">
        <f t="shared" si="23"/>
        <v>45713.907867206399</v>
      </c>
      <c r="K127" s="135">
        <f t="shared" si="24"/>
        <v>70903.667755696384</v>
      </c>
      <c r="L127" s="135">
        <f t="shared" si="25"/>
        <v>1298.6864173472302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 x14ac:dyDescent="0.2">
      <c r="A128" s="44">
        <f t="shared" si="21"/>
        <v>117</v>
      </c>
      <c r="B128" s="44"/>
      <c r="C128" s="146"/>
      <c r="E128" s="137" t="s">
        <v>321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 x14ac:dyDescent="0.2">
      <c r="A129" s="44">
        <f t="shared" si="21"/>
        <v>118</v>
      </c>
      <c r="B129" s="44"/>
      <c r="C129" s="146"/>
      <c r="E129" s="137" t="s">
        <v>355</v>
      </c>
      <c r="G129" s="134">
        <f>+O120</f>
        <v>-6374709.4599999981</v>
      </c>
      <c r="H129" s="130">
        <v>5.4</v>
      </c>
      <c r="I129" s="135" t="str">
        <f t="shared" si="22"/>
        <v>P, S, T &amp; D Plant</v>
      </c>
      <c r="J129" s="135">
        <f t="shared" si="23"/>
        <v>-2471354.4670808581</v>
      </c>
      <c r="K129" s="135">
        <f t="shared" si="24"/>
        <v>-3833146.2833909234</v>
      </c>
      <c r="L129" s="135">
        <f t="shared" si="25"/>
        <v>-70208.709528215797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 x14ac:dyDescent="0.2">
      <c r="A130" s="44">
        <f t="shared" si="21"/>
        <v>119</v>
      </c>
      <c r="B130" s="44"/>
      <c r="C130" s="146"/>
      <c r="E130" s="153" t="s">
        <v>453</v>
      </c>
      <c r="G130" s="134">
        <f>+O122</f>
        <v>0</v>
      </c>
      <c r="H130" s="130">
        <v>5.4</v>
      </c>
      <c r="I130" s="135" t="str">
        <f t="shared" si="22"/>
        <v>P, S, T &amp; D Plant</v>
      </c>
      <c r="J130" s="135">
        <f t="shared" si="23"/>
        <v>0</v>
      </c>
      <c r="K130" s="135">
        <f t="shared" si="24"/>
        <v>0</v>
      </c>
      <c r="L130" s="135">
        <f t="shared" si="25"/>
        <v>0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 x14ac:dyDescent="0.2">
      <c r="A131" s="44">
        <f t="shared" si="21"/>
        <v>120</v>
      </c>
      <c r="B131" s="44"/>
      <c r="C131" s="44"/>
      <c r="D131" s="44"/>
      <c r="E131" s="44"/>
      <c r="G131" s="135"/>
      <c r="H131" s="130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 x14ac:dyDescent="0.2">
      <c r="A132" s="44">
        <f t="shared" si="21"/>
        <v>121</v>
      </c>
      <c r="B132" s="44"/>
      <c r="C132" s="44"/>
      <c r="D132" s="44" t="s">
        <v>149</v>
      </c>
      <c r="E132" s="44"/>
      <c r="G132" s="135">
        <f>SUM(G95:G130)</f>
        <v>1854242.9676789725</v>
      </c>
      <c r="H132" s="130"/>
      <c r="I132" s="135"/>
      <c r="J132" s="42">
        <f>SUM(J95:J130)</f>
        <v>718854.97997687571</v>
      </c>
      <c r="K132" s="42">
        <f>SUM(K95:K130)</f>
        <v>1114966.0364383748</v>
      </c>
      <c r="L132" s="42">
        <f>SUM(L95:L130)</f>
        <v>20421.951263722382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 x14ac:dyDescent="0.2">
      <c r="A133" s="44">
        <f t="shared" si="21"/>
        <v>122</v>
      </c>
      <c r="B133" s="44"/>
      <c r="C133" s="44"/>
      <c r="D133" s="44"/>
      <c r="E133" s="44"/>
      <c r="G133" s="135"/>
      <c r="H133" s="130"/>
      <c r="I133" s="135"/>
      <c r="J133" s="135"/>
      <c r="K133" s="135"/>
      <c r="L133" s="135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 x14ac:dyDescent="0.2">
      <c r="A134" s="44">
        <f t="shared" si="21"/>
        <v>123</v>
      </c>
      <c r="B134" s="44"/>
      <c r="C134" s="44"/>
      <c r="D134" s="44" t="s">
        <v>354</v>
      </c>
      <c r="E134" s="44"/>
      <c r="G134" s="135">
        <f>G132+G91+G65+G52+G30+G18</f>
        <v>183960443.54156038</v>
      </c>
      <c r="H134" s="130"/>
      <c r="I134" s="135"/>
      <c r="J134" s="42">
        <f>J132+J91+J65+J52+J30+J18</f>
        <v>87079349.515550494</v>
      </c>
      <c r="K134" s="42">
        <f>K132+K91+K65+K52+K30+K18</f>
        <v>94224442.931291744</v>
      </c>
      <c r="L134" s="42">
        <f>L132+L91+L65+L52+L30+L18</f>
        <v>2656651.0947181075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 x14ac:dyDescent="0.2">
      <c r="A135" s="44">
        <f t="shared" si="21"/>
        <v>124</v>
      </c>
      <c r="B135" s="44"/>
      <c r="C135" s="44"/>
      <c r="D135" s="44"/>
      <c r="E135" s="44"/>
      <c r="G135" s="135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 x14ac:dyDescent="0.2">
      <c r="A136" s="44">
        <f t="shared" si="21"/>
        <v>125</v>
      </c>
      <c r="B136" s="44"/>
      <c r="C136" s="44"/>
      <c r="D136" s="44" t="s">
        <v>347</v>
      </c>
      <c r="E136" s="44"/>
      <c r="G136" s="135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 x14ac:dyDescent="0.2">
      <c r="A137" s="44">
        <f t="shared" si="21"/>
        <v>126</v>
      </c>
      <c r="B137" s="44"/>
      <c r="C137" s="44"/>
      <c r="D137" s="44"/>
      <c r="E137" s="44"/>
      <c r="G137" s="135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 x14ac:dyDescent="0.2">
      <c r="A138" s="44">
        <f t="shared" si="21"/>
        <v>127</v>
      </c>
      <c r="B138" s="44"/>
      <c r="C138" s="44"/>
      <c r="D138" s="44" t="s">
        <v>322</v>
      </c>
      <c r="E138" s="44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 x14ac:dyDescent="0.2">
      <c r="A139" s="44">
        <f t="shared" si="21"/>
        <v>128</v>
      </c>
      <c r="B139" s="44"/>
      <c r="C139" s="44"/>
      <c r="D139" s="44"/>
      <c r="E139" s="44"/>
      <c r="G139" s="135"/>
      <c r="H139" s="130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 x14ac:dyDescent="0.2">
      <c r="A140" s="44">
        <f t="shared" ref="A140:A202" si="31">A139+1</f>
        <v>129</v>
      </c>
      <c r="B140" s="44"/>
      <c r="C140" s="136">
        <v>30100</v>
      </c>
      <c r="D140" s="44"/>
      <c r="E140" s="137" t="s">
        <v>323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 x14ac:dyDescent="0.2">
      <c r="A141" s="44">
        <f t="shared" si="31"/>
        <v>130</v>
      </c>
      <c r="B141" s="44"/>
      <c r="C141" s="136">
        <v>30200</v>
      </c>
      <c r="D141" s="44"/>
      <c r="E141" s="137" t="s">
        <v>185</v>
      </c>
      <c r="G141" s="134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 x14ac:dyDescent="0.2">
      <c r="A142" s="44">
        <f t="shared" si="31"/>
        <v>131</v>
      </c>
      <c r="B142" s="44"/>
      <c r="C142" s="138">
        <v>30300</v>
      </c>
      <c r="D142" s="44"/>
      <c r="E142" s="137" t="s">
        <v>324</v>
      </c>
      <c r="G142" s="139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 x14ac:dyDescent="0.2">
      <c r="A143" s="44">
        <f t="shared" si="31"/>
        <v>132</v>
      </c>
      <c r="B143" s="44"/>
      <c r="C143" s="44"/>
      <c r="D143" s="44"/>
      <c r="E143" s="44"/>
      <c r="G143" s="135"/>
      <c r="H143" s="130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 x14ac:dyDescent="0.2">
      <c r="A144" s="44">
        <f t="shared" si="31"/>
        <v>133</v>
      </c>
      <c r="B144" s="44"/>
      <c r="C144" s="44"/>
      <c r="D144" s="44" t="s">
        <v>325</v>
      </c>
      <c r="E144" s="44"/>
      <c r="G144" s="135">
        <f>SUM(G140:G142)</f>
        <v>0</v>
      </c>
      <c r="H144" s="130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 x14ac:dyDescent="0.2">
      <c r="A145" s="44">
        <f t="shared" si="31"/>
        <v>134</v>
      </c>
      <c r="B145" s="44"/>
      <c r="C145" s="44"/>
      <c r="D145" s="44"/>
      <c r="E145" s="44"/>
      <c r="G145" s="135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 x14ac:dyDescent="0.2">
      <c r="A146" s="44">
        <f t="shared" si="31"/>
        <v>135</v>
      </c>
      <c r="B146" s="44"/>
      <c r="C146" s="44"/>
      <c r="D146" s="44" t="s">
        <v>148</v>
      </c>
      <c r="E146" s="44"/>
      <c r="G146" s="135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 x14ac:dyDescent="0.2">
      <c r="A147" s="44">
        <f t="shared" si="31"/>
        <v>136</v>
      </c>
      <c r="B147" s="44"/>
      <c r="C147" s="44"/>
      <c r="D147" s="44"/>
      <c r="E147" s="44"/>
      <c r="G147" s="135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 x14ac:dyDescent="0.2">
      <c r="A148" s="44">
        <f t="shared" si="31"/>
        <v>137</v>
      </c>
      <c r="B148" s="44"/>
      <c r="C148" s="141">
        <v>37400</v>
      </c>
      <c r="E148" s="137" t="s">
        <v>115</v>
      </c>
      <c r="G148" s="134">
        <v>0</v>
      </c>
      <c r="H148" s="130">
        <v>5.4</v>
      </c>
      <c r="I148" s="135" t="str">
        <f>VLOOKUP($H148,class,3)</f>
        <v>P, S, T &amp; D Plant</v>
      </c>
      <c r="J148" s="135">
        <f>$G148*VLOOKUP($H148,class,6)</f>
        <v>0</v>
      </c>
      <c r="K148" s="135">
        <f>$G148*VLOOKUP($H148,class,7)</f>
        <v>0</v>
      </c>
      <c r="L148" s="135">
        <f>$G148*VLOOKUP($H148,class,8)</f>
        <v>0</v>
      </c>
      <c r="M148" s="42">
        <f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 x14ac:dyDescent="0.2">
      <c r="A149" s="44">
        <f t="shared" si="31"/>
        <v>138</v>
      </c>
      <c r="B149" s="44"/>
      <c r="C149" s="141">
        <v>39001</v>
      </c>
      <c r="E149" s="137" t="s">
        <v>291</v>
      </c>
      <c r="G149" s="134">
        <f>+O153</f>
        <v>52707.638228229625</v>
      </c>
      <c r="H149" s="130">
        <v>5.4</v>
      </c>
      <c r="I149" s="135" t="str">
        <f t="shared" ref="I149:I182" si="32">VLOOKUP($H149,class,3)</f>
        <v>P, S, T &amp; D Plant</v>
      </c>
      <c r="J149" s="135">
        <f t="shared" ref="J149:J182" si="33">$G149*VLOOKUP($H149,class,6)</f>
        <v>20433.755922833403</v>
      </c>
      <c r="K149" s="135">
        <f t="shared" ref="K149:K182" si="34">$G149*VLOOKUP($H149,class,7)</f>
        <v>31693.379729474258</v>
      </c>
      <c r="L149" s="135">
        <f t="shared" ref="L149:L182" si="35">$G149*VLOOKUP($H149,class,8)</f>
        <v>580.50257592195544</v>
      </c>
      <c r="M149" s="42">
        <f t="shared" ref="M149:M181" si="36">SUM(J149:L149)-G149</f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 x14ac:dyDescent="0.2">
      <c r="A150" s="44">
        <f t="shared" si="31"/>
        <v>139</v>
      </c>
      <c r="B150" s="44"/>
      <c r="C150" s="141">
        <v>36602</v>
      </c>
      <c r="E150" s="137" t="s">
        <v>139</v>
      </c>
      <c r="G150" s="134">
        <v>0</v>
      </c>
      <c r="H150" s="130">
        <v>5.4</v>
      </c>
      <c r="I150" s="135" t="str">
        <f t="shared" si="32"/>
        <v>P, S, T &amp; D Plant</v>
      </c>
      <c r="J150" s="135">
        <f t="shared" si="33"/>
        <v>0</v>
      </c>
      <c r="K150" s="135">
        <f t="shared" si="34"/>
        <v>0</v>
      </c>
      <c r="L150" s="135">
        <f t="shared" si="35"/>
        <v>0</v>
      </c>
      <c r="M150" s="42">
        <f t="shared" si="36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 x14ac:dyDescent="0.2">
      <c r="A151" s="44">
        <f t="shared" si="31"/>
        <v>140</v>
      </c>
      <c r="B151" s="44"/>
      <c r="C151" s="141">
        <v>38900</v>
      </c>
      <c r="E151" s="137" t="s">
        <v>115</v>
      </c>
      <c r="G151" s="134">
        <v>0</v>
      </c>
      <c r="H151" s="130">
        <v>5.4</v>
      </c>
      <c r="I151" s="135" t="str">
        <f t="shared" si="32"/>
        <v>P, S, T &amp; D Plant</v>
      </c>
      <c r="J151" s="135">
        <f t="shared" si="33"/>
        <v>0</v>
      </c>
      <c r="K151" s="135">
        <f t="shared" si="34"/>
        <v>0</v>
      </c>
      <c r="L151" s="135">
        <f t="shared" si="35"/>
        <v>0</v>
      </c>
      <c r="M151" s="42">
        <f t="shared" si="36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 x14ac:dyDescent="0.2">
      <c r="A152" s="44">
        <f t="shared" si="31"/>
        <v>141</v>
      </c>
      <c r="B152" s="44"/>
      <c r="C152" s="141">
        <v>39004</v>
      </c>
      <c r="E152" s="137" t="s">
        <v>293</v>
      </c>
      <c r="G152" s="134">
        <f>+O154</f>
        <v>5089.6718492167474</v>
      </c>
      <c r="H152" s="130">
        <v>5.4</v>
      </c>
      <c r="I152" s="135" t="str">
        <f t="shared" si="32"/>
        <v>P, S, T &amp; D Plant</v>
      </c>
      <c r="J152" s="135">
        <f t="shared" si="33"/>
        <v>1973.1696541566782</v>
      </c>
      <c r="K152" s="135">
        <f t="shared" si="34"/>
        <v>3060.4464179775478</v>
      </c>
      <c r="L152" s="135">
        <f t="shared" si="35"/>
        <v>56.05577708252067</v>
      </c>
      <c r="M152" s="42">
        <f t="shared" si="36"/>
        <v>0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 x14ac:dyDescent="0.2">
      <c r="A153" s="44">
        <f t="shared" si="31"/>
        <v>142</v>
      </c>
      <c r="B153" s="44"/>
      <c r="C153" s="141">
        <v>39009</v>
      </c>
      <c r="E153" s="137" t="s">
        <v>294</v>
      </c>
      <c r="G153" s="134">
        <f t="shared" ref="G153:G154" si="37">+O155</f>
        <v>19331.565200000001</v>
      </c>
      <c r="H153" s="130">
        <v>5.4</v>
      </c>
      <c r="I153" s="135" t="str">
        <f t="shared" si="32"/>
        <v>P, S, T &amp; D Plant</v>
      </c>
      <c r="J153" s="135">
        <f t="shared" si="33"/>
        <v>7494.4827387764399</v>
      </c>
      <c r="K153" s="135">
        <f t="shared" si="34"/>
        <v>11624.171699663522</v>
      </c>
      <c r="L153" s="135">
        <f t="shared" si="35"/>
        <v>212.91076156003595</v>
      </c>
      <c r="M153" s="42">
        <f t="shared" si="36"/>
        <v>0</v>
      </c>
      <c r="N153" s="153" t="s">
        <v>517</v>
      </c>
      <c r="O153" s="42">
        <v>52707.638228229625</v>
      </c>
      <c r="P153" s="154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 x14ac:dyDescent="0.2">
      <c r="A154" s="44">
        <f t="shared" si="31"/>
        <v>143</v>
      </c>
      <c r="B154" s="44"/>
      <c r="C154" s="141">
        <v>39100</v>
      </c>
      <c r="E154" s="137" t="s">
        <v>295</v>
      </c>
      <c r="G154" s="134">
        <f t="shared" si="37"/>
        <v>19219.724474000006</v>
      </c>
      <c r="H154" s="130">
        <v>5.4</v>
      </c>
      <c r="I154" s="135" t="str">
        <f t="shared" si="32"/>
        <v>P, S, T &amp; D Plant</v>
      </c>
      <c r="J154" s="135">
        <f t="shared" si="33"/>
        <v>7451.1242014915651</v>
      </c>
      <c r="K154" s="135">
        <f t="shared" si="34"/>
        <v>11556.921283642425</v>
      </c>
      <c r="L154" s="135">
        <f t="shared" si="35"/>
        <v>211.6789888660129</v>
      </c>
      <c r="M154" s="42">
        <f t="shared" si="36"/>
        <v>0</v>
      </c>
      <c r="N154" s="153" t="s">
        <v>496</v>
      </c>
      <c r="O154" s="42">
        <v>5089.6718492167474</v>
      </c>
      <c r="P154" s="154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 x14ac:dyDescent="0.2">
      <c r="A155" s="44">
        <f t="shared" si="31"/>
        <v>144</v>
      </c>
      <c r="B155" s="44"/>
      <c r="C155" s="141">
        <v>39102</v>
      </c>
      <c r="E155" s="137" t="s">
        <v>296</v>
      </c>
      <c r="G155" s="134">
        <v>0</v>
      </c>
      <c r="H155" s="130">
        <v>5.4</v>
      </c>
      <c r="I155" s="135" t="str">
        <f t="shared" si="32"/>
        <v>P, S, T &amp; D Plant</v>
      </c>
      <c r="J155" s="135">
        <f t="shared" si="33"/>
        <v>0</v>
      </c>
      <c r="K155" s="135">
        <f t="shared" si="34"/>
        <v>0</v>
      </c>
      <c r="L155" s="135">
        <f t="shared" si="35"/>
        <v>0</v>
      </c>
      <c r="M155" s="42">
        <f t="shared" si="36"/>
        <v>0</v>
      </c>
      <c r="N155" s="153" t="s">
        <v>497</v>
      </c>
      <c r="O155" s="42">
        <v>19331.565200000001</v>
      </c>
      <c r="P155" s="154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 x14ac:dyDescent="0.2">
      <c r="A156" s="44">
        <f t="shared" si="31"/>
        <v>145</v>
      </c>
      <c r="B156" s="44"/>
      <c r="C156" s="141">
        <v>39103</v>
      </c>
      <c r="E156" s="137" t="s">
        <v>297</v>
      </c>
      <c r="G156" s="134">
        <v>0</v>
      </c>
      <c r="H156" s="130">
        <v>5.4</v>
      </c>
      <c r="I156" s="135" t="str">
        <f t="shared" si="32"/>
        <v>P, S, T &amp; D Plant</v>
      </c>
      <c r="J156" s="135">
        <f t="shared" si="33"/>
        <v>0</v>
      </c>
      <c r="K156" s="135">
        <f t="shared" si="34"/>
        <v>0</v>
      </c>
      <c r="L156" s="135">
        <f t="shared" si="35"/>
        <v>0</v>
      </c>
      <c r="M156" s="42">
        <f t="shared" si="36"/>
        <v>0</v>
      </c>
      <c r="N156" s="153" t="s">
        <v>498</v>
      </c>
      <c r="O156" s="42">
        <v>19219.724474000006</v>
      </c>
      <c r="P156" s="154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 x14ac:dyDescent="0.2">
      <c r="A157" s="44">
        <f t="shared" si="31"/>
        <v>146</v>
      </c>
      <c r="B157" s="44"/>
      <c r="C157" s="141">
        <v>39200</v>
      </c>
      <c r="E157" s="137" t="s">
        <v>298</v>
      </c>
      <c r="G157" s="134">
        <f>+O159</f>
        <v>8895.2518535615454</v>
      </c>
      <c r="H157" s="130">
        <v>5.4</v>
      </c>
      <c r="I157" s="135" t="str">
        <f t="shared" si="32"/>
        <v>P, S, T &amp; D Plant</v>
      </c>
      <c r="J157" s="135">
        <f t="shared" si="33"/>
        <v>3448.5211509715796</v>
      </c>
      <c r="K157" s="135">
        <f t="shared" si="34"/>
        <v>5348.7616645521075</v>
      </c>
      <c r="L157" s="135">
        <f t="shared" si="35"/>
        <v>97.969038037856848</v>
      </c>
      <c r="M157" s="42">
        <f t="shared" si="36"/>
        <v>0</v>
      </c>
      <c r="N157" s="153" t="s">
        <v>482</v>
      </c>
      <c r="O157" s="42">
        <v>0</v>
      </c>
      <c r="P157" s="154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 x14ac:dyDescent="0.2">
      <c r="A158" s="44">
        <f t="shared" si="31"/>
        <v>147</v>
      </c>
      <c r="B158" s="44"/>
      <c r="C158" s="141">
        <v>39201</v>
      </c>
      <c r="E158" s="137" t="s">
        <v>299</v>
      </c>
      <c r="G158" s="134">
        <v>0</v>
      </c>
      <c r="H158" s="130">
        <v>5.4</v>
      </c>
      <c r="I158" s="135" t="str">
        <f t="shared" si="32"/>
        <v>P, S, T &amp; D Plant</v>
      </c>
      <c r="J158" s="135">
        <f t="shared" si="33"/>
        <v>0</v>
      </c>
      <c r="K158" s="135">
        <f t="shared" si="34"/>
        <v>0</v>
      </c>
      <c r="L158" s="135">
        <f t="shared" si="35"/>
        <v>0</v>
      </c>
      <c r="M158" s="42">
        <f t="shared" si="36"/>
        <v>0</v>
      </c>
      <c r="N158" s="153" t="s">
        <v>297</v>
      </c>
      <c r="O158" s="42">
        <v>0</v>
      </c>
      <c r="P158" s="154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 x14ac:dyDescent="0.2">
      <c r="A159" s="44">
        <f t="shared" si="31"/>
        <v>148</v>
      </c>
      <c r="B159" s="44"/>
      <c r="C159" s="141">
        <v>39202</v>
      </c>
      <c r="E159" s="137" t="s">
        <v>300</v>
      </c>
      <c r="G159" s="134">
        <v>0</v>
      </c>
      <c r="H159" s="130">
        <v>5.4</v>
      </c>
      <c r="I159" s="135" t="str">
        <f t="shared" si="32"/>
        <v>P, S, T &amp; D Plant</v>
      </c>
      <c r="J159" s="135">
        <f t="shared" si="33"/>
        <v>0</v>
      </c>
      <c r="K159" s="135">
        <f t="shared" si="34"/>
        <v>0</v>
      </c>
      <c r="L159" s="135">
        <f t="shared" si="35"/>
        <v>0</v>
      </c>
      <c r="M159" s="42">
        <f t="shared" si="36"/>
        <v>0</v>
      </c>
      <c r="N159" s="153" t="s">
        <v>518</v>
      </c>
      <c r="O159" s="42">
        <v>8895.2518535615454</v>
      </c>
      <c r="P159" s="154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 x14ac:dyDescent="0.2">
      <c r="A160" s="44">
        <f t="shared" si="31"/>
        <v>149</v>
      </c>
      <c r="B160" s="44"/>
      <c r="C160" s="141">
        <v>39300</v>
      </c>
      <c r="E160" s="137" t="s">
        <v>186</v>
      </c>
      <c r="G160" s="134">
        <v>0</v>
      </c>
      <c r="H160" s="130">
        <v>5.4</v>
      </c>
      <c r="I160" s="135" t="str">
        <f t="shared" si="32"/>
        <v>P, S, T &amp; D Plant</v>
      </c>
      <c r="J160" s="135">
        <f t="shared" si="33"/>
        <v>0</v>
      </c>
      <c r="K160" s="135">
        <f t="shared" si="34"/>
        <v>0</v>
      </c>
      <c r="L160" s="135">
        <f t="shared" si="35"/>
        <v>0</v>
      </c>
      <c r="M160" s="42">
        <f t="shared" si="36"/>
        <v>0</v>
      </c>
      <c r="N160" s="153" t="s">
        <v>186</v>
      </c>
      <c r="O160" s="42">
        <v>0</v>
      </c>
      <c r="P160" s="154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 x14ac:dyDescent="0.2">
      <c r="A161" s="44">
        <f t="shared" si="31"/>
        <v>150</v>
      </c>
      <c r="B161" s="44"/>
      <c r="C161" s="141">
        <v>39400</v>
      </c>
      <c r="E161" s="137" t="s">
        <v>301</v>
      </c>
      <c r="G161" s="134">
        <f>+O161</f>
        <v>71610.550731487208</v>
      </c>
      <c r="H161" s="130">
        <v>5.4</v>
      </c>
      <c r="I161" s="135" t="str">
        <f t="shared" si="32"/>
        <v>P, S, T &amp; D Plant</v>
      </c>
      <c r="J161" s="135">
        <f t="shared" si="33"/>
        <v>27762.058106469591</v>
      </c>
      <c r="K161" s="135">
        <f t="shared" si="34"/>
        <v>43059.800310958395</v>
      </c>
      <c r="L161" s="135">
        <f t="shared" si="35"/>
        <v>788.69231405921175</v>
      </c>
      <c r="M161" s="42">
        <f t="shared" si="36"/>
        <v>0</v>
      </c>
      <c r="N161" s="153" t="s">
        <v>501</v>
      </c>
      <c r="O161" s="42">
        <v>71610.550731487208</v>
      </c>
      <c r="P161" s="154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 x14ac:dyDescent="0.2">
      <c r="A162" s="44">
        <f t="shared" si="31"/>
        <v>151</v>
      </c>
      <c r="B162" s="44"/>
      <c r="C162" s="141">
        <v>39600</v>
      </c>
      <c r="E162" s="137" t="s">
        <v>302</v>
      </c>
      <c r="G162" s="134">
        <f>+O162</f>
        <v>4375.1168296009</v>
      </c>
      <c r="H162" s="130">
        <v>5.4</v>
      </c>
      <c r="I162" s="135" t="str">
        <f t="shared" si="32"/>
        <v>P, S, T &amp; D Plant</v>
      </c>
      <c r="J162" s="135">
        <f t="shared" si="33"/>
        <v>1696.150167890919</v>
      </c>
      <c r="K162" s="135">
        <f t="shared" si="34"/>
        <v>2630.7807312657937</v>
      </c>
      <c r="L162" s="135">
        <f t="shared" si="35"/>
        <v>48.185930444186567</v>
      </c>
      <c r="M162" s="42">
        <f t="shared" si="36"/>
        <v>0</v>
      </c>
      <c r="N162" s="153" t="s">
        <v>519</v>
      </c>
      <c r="O162" s="42">
        <v>4375.1168296009</v>
      </c>
      <c r="P162" s="154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 x14ac:dyDescent="0.2">
      <c r="A163" s="44">
        <f t="shared" si="31"/>
        <v>152</v>
      </c>
      <c r="B163" s="44"/>
      <c r="C163" s="141">
        <v>39603</v>
      </c>
      <c r="E163" s="137" t="s">
        <v>303</v>
      </c>
      <c r="G163" s="134">
        <v>0</v>
      </c>
      <c r="H163" s="130">
        <v>5.4</v>
      </c>
      <c r="I163" s="135" t="str">
        <f t="shared" si="32"/>
        <v>P, S, T &amp; D Plant</v>
      </c>
      <c r="J163" s="135">
        <f t="shared" si="33"/>
        <v>0</v>
      </c>
      <c r="K163" s="135">
        <f t="shared" si="34"/>
        <v>0</v>
      </c>
      <c r="L163" s="135">
        <f t="shared" si="35"/>
        <v>0</v>
      </c>
      <c r="M163" s="42">
        <f t="shared" si="36"/>
        <v>0</v>
      </c>
      <c r="N163" s="153" t="s">
        <v>505</v>
      </c>
      <c r="O163" s="42">
        <v>-2991.4707702849987</v>
      </c>
      <c r="P163" s="154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 x14ac:dyDescent="0.2">
      <c r="A164" s="44">
        <f t="shared" si="31"/>
        <v>153</v>
      </c>
      <c r="B164" s="44"/>
      <c r="C164" s="141">
        <v>39604</v>
      </c>
      <c r="E164" s="137" t="s">
        <v>304</v>
      </c>
      <c r="G164" s="134">
        <v>0</v>
      </c>
      <c r="H164" s="130">
        <v>5.4</v>
      </c>
      <c r="I164" s="135" t="str">
        <f t="shared" si="32"/>
        <v>P, S, T &amp; D Plant</v>
      </c>
      <c r="J164" s="135">
        <f t="shared" si="33"/>
        <v>0</v>
      </c>
      <c r="K164" s="135">
        <f t="shared" si="34"/>
        <v>0</v>
      </c>
      <c r="L164" s="135">
        <f t="shared" si="35"/>
        <v>0</v>
      </c>
      <c r="M164" s="42">
        <f t="shared" si="36"/>
        <v>0</v>
      </c>
      <c r="N164" s="153" t="s">
        <v>506</v>
      </c>
      <c r="O164" s="42">
        <v>0</v>
      </c>
      <c r="P164" s="154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 x14ac:dyDescent="0.2">
      <c r="A165" s="44">
        <f t="shared" si="31"/>
        <v>154</v>
      </c>
      <c r="B165" s="44"/>
      <c r="C165" s="141">
        <v>39605</v>
      </c>
      <c r="E165" s="140" t="s">
        <v>305</v>
      </c>
      <c r="G165" s="134">
        <v>0</v>
      </c>
      <c r="H165" s="130">
        <v>5.4</v>
      </c>
      <c r="I165" s="135" t="str">
        <f t="shared" si="32"/>
        <v>P, S, T &amp; D Plant</v>
      </c>
      <c r="J165" s="135">
        <f t="shared" si="33"/>
        <v>0</v>
      </c>
      <c r="K165" s="135">
        <f t="shared" si="34"/>
        <v>0</v>
      </c>
      <c r="L165" s="135">
        <f t="shared" si="35"/>
        <v>0</v>
      </c>
      <c r="M165" s="42">
        <f t="shared" si="36"/>
        <v>0</v>
      </c>
      <c r="N165" s="153" t="s">
        <v>506</v>
      </c>
      <c r="O165" s="42">
        <v>0</v>
      </c>
      <c r="P165" s="154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 x14ac:dyDescent="0.2">
      <c r="A166" s="44">
        <f t="shared" si="31"/>
        <v>155</v>
      </c>
      <c r="B166" s="44"/>
      <c r="C166" s="141">
        <v>39700</v>
      </c>
      <c r="E166" s="137" t="s">
        <v>306</v>
      </c>
      <c r="G166" s="134">
        <f>+O163</f>
        <v>-2991.4707702849987</v>
      </c>
      <c r="H166" s="130">
        <v>5.4</v>
      </c>
      <c r="I166" s="135" t="str">
        <f t="shared" si="32"/>
        <v>P, S, T &amp; D Plant</v>
      </c>
      <c r="J166" s="135">
        <f t="shared" si="33"/>
        <v>-1159.7367217557314</v>
      </c>
      <c r="K166" s="135">
        <f t="shared" si="34"/>
        <v>-1798.7870877789821</v>
      </c>
      <c r="L166" s="135">
        <f t="shared" si="35"/>
        <v>-32.946960750284532</v>
      </c>
      <c r="M166" s="42">
        <f t="shared" si="36"/>
        <v>0</v>
      </c>
      <c r="N166" s="153" t="s">
        <v>508</v>
      </c>
      <c r="O166" s="42">
        <v>359340.94870953204</v>
      </c>
      <c r="P166" s="154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 x14ac:dyDescent="0.2">
      <c r="A167" s="44">
        <f t="shared" si="31"/>
        <v>156</v>
      </c>
      <c r="B167" s="44"/>
      <c r="C167" s="141">
        <v>39701</v>
      </c>
      <c r="E167" s="137" t="s">
        <v>307</v>
      </c>
      <c r="G167" s="134">
        <v>0</v>
      </c>
      <c r="H167" s="130">
        <v>5.4</v>
      </c>
      <c r="I167" s="135" t="str">
        <f t="shared" si="32"/>
        <v>P, S, T &amp; D Plant</v>
      </c>
      <c r="J167" s="135">
        <f t="shared" si="33"/>
        <v>0</v>
      </c>
      <c r="K167" s="135">
        <f t="shared" si="34"/>
        <v>0</v>
      </c>
      <c r="L167" s="135">
        <f t="shared" si="35"/>
        <v>0</v>
      </c>
      <c r="M167" s="42">
        <f t="shared" si="36"/>
        <v>0</v>
      </c>
      <c r="N167" s="153" t="s">
        <v>520</v>
      </c>
      <c r="O167" s="42">
        <v>0</v>
      </c>
      <c r="P167" s="154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 x14ac:dyDescent="0.2">
      <c r="A168" s="44">
        <f t="shared" si="31"/>
        <v>157</v>
      </c>
      <c r="B168" s="44"/>
      <c r="C168" s="141">
        <v>39702</v>
      </c>
      <c r="E168" s="137" t="s">
        <v>308</v>
      </c>
      <c r="G168" s="134">
        <v>0</v>
      </c>
      <c r="H168" s="130">
        <v>5.4</v>
      </c>
      <c r="I168" s="135" t="str">
        <f t="shared" si="32"/>
        <v>P, S, T &amp; D Plant</v>
      </c>
      <c r="J168" s="135">
        <f t="shared" si="33"/>
        <v>0</v>
      </c>
      <c r="K168" s="135">
        <f t="shared" si="34"/>
        <v>0</v>
      </c>
      <c r="L168" s="135">
        <f t="shared" si="35"/>
        <v>0</v>
      </c>
      <c r="M168" s="42">
        <f t="shared" si="36"/>
        <v>0</v>
      </c>
      <c r="N168" s="153" t="s">
        <v>521</v>
      </c>
      <c r="O168" s="42">
        <v>-17306.400306000003</v>
      </c>
      <c r="P168" s="154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 x14ac:dyDescent="0.2">
      <c r="A169" s="44">
        <f t="shared" si="31"/>
        <v>158</v>
      </c>
      <c r="B169" s="44"/>
      <c r="C169" s="141">
        <v>39705</v>
      </c>
      <c r="E169" s="137" t="s">
        <v>309</v>
      </c>
      <c r="G169" s="134">
        <v>0</v>
      </c>
      <c r="H169" s="130">
        <v>5.4</v>
      </c>
      <c r="I169" s="135" t="str">
        <f t="shared" si="32"/>
        <v>P, S, T &amp; D Plant</v>
      </c>
      <c r="J169" s="135">
        <f t="shared" si="33"/>
        <v>0</v>
      </c>
      <c r="K169" s="135">
        <f t="shared" si="34"/>
        <v>0</v>
      </c>
      <c r="L169" s="135">
        <f t="shared" si="35"/>
        <v>0</v>
      </c>
      <c r="M169" s="42">
        <f t="shared" si="36"/>
        <v>0</v>
      </c>
      <c r="N169" s="153" t="s">
        <v>522</v>
      </c>
      <c r="O169" s="42">
        <v>0</v>
      </c>
      <c r="P169" s="154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 x14ac:dyDescent="0.2">
      <c r="A170" s="44">
        <f t="shared" si="31"/>
        <v>159</v>
      </c>
      <c r="B170" s="44"/>
      <c r="C170" s="141">
        <v>39800</v>
      </c>
      <c r="E170" s="137" t="s">
        <v>310</v>
      </c>
      <c r="G170" s="134">
        <f>+O166</f>
        <v>359340.94870953204</v>
      </c>
      <c r="H170" s="130">
        <v>5.4</v>
      </c>
      <c r="I170" s="135" t="str">
        <f t="shared" si="32"/>
        <v>P, S, T &amp; D Plant</v>
      </c>
      <c r="J170" s="135">
        <f t="shared" si="33"/>
        <v>139309.69942563874</v>
      </c>
      <c r="K170" s="135">
        <f t="shared" si="34"/>
        <v>216073.60000625212</v>
      </c>
      <c r="L170" s="135">
        <f t="shared" si="35"/>
        <v>3957.6492776411233</v>
      </c>
      <c r="M170" s="42">
        <f t="shared" si="36"/>
        <v>0</v>
      </c>
      <c r="N170" s="153" t="s">
        <v>511</v>
      </c>
      <c r="O170" s="42">
        <v>0</v>
      </c>
      <c r="P170" s="154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 x14ac:dyDescent="0.2">
      <c r="A171" s="44">
        <f t="shared" si="31"/>
        <v>160</v>
      </c>
      <c r="B171" s="44"/>
      <c r="C171" s="141">
        <v>39900</v>
      </c>
      <c r="E171" s="137" t="s">
        <v>311</v>
      </c>
      <c r="G171" s="134">
        <f t="shared" ref="G171:G174" si="38">+O167</f>
        <v>0</v>
      </c>
      <c r="H171" s="130">
        <v>5.4</v>
      </c>
      <c r="I171" s="135" t="str">
        <f t="shared" si="32"/>
        <v>P, S, T &amp; D Plant</v>
      </c>
      <c r="J171" s="135">
        <f t="shared" si="33"/>
        <v>0</v>
      </c>
      <c r="K171" s="135">
        <f t="shared" si="34"/>
        <v>0</v>
      </c>
      <c r="L171" s="135">
        <f t="shared" si="35"/>
        <v>0</v>
      </c>
      <c r="M171" s="42">
        <f t="shared" si="36"/>
        <v>0</v>
      </c>
      <c r="N171" s="153" t="s">
        <v>512</v>
      </c>
      <c r="O171" s="42">
        <v>34943.583734000007</v>
      </c>
      <c r="P171" s="154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 x14ac:dyDescent="0.2">
      <c r="A172" s="44">
        <f t="shared" si="31"/>
        <v>161</v>
      </c>
      <c r="B172" s="44"/>
      <c r="C172" s="141">
        <v>39901</v>
      </c>
      <c r="E172" s="137" t="s">
        <v>312</v>
      </c>
      <c r="G172" s="134">
        <f t="shared" si="38"/>
        <v>-17306.400306000003</v>
      </c>
      <c r="H172" s="130">
        <v>5.4</v>
      </c>
      <c r="I172" s="135" t="str">
        <f t="shared" si="32"/>
        <v>P, S, T &amp; D Plant</v>
      </c>
      <c r="J172" s="135">
        <f t="shared" si="33"/>
        <v>-6709.3645559373699</v>
      </c>
      <c r="K172" s="135">
        <f t="shared" si="34"/>
        <v>-10406.429411109109</v>
      </c>
      <c r="L172" s="135">
        <f t="shared" si="35"/>
        <v>-190.60633895352143</v>
      </c>
      <c r="M172" s="42">
        <f t="shared" si="36"/>
        <v>0</v>
      </c>
      <c r="N172" s="153" t="s">
        <v>513</v>
      </c>
      <c r="O172" s="42">
        <v>21086.15749351581</v>
      </c>
      <c r="P172" s="154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 x14ac:dyDescent="0.2">
      <c r="A173" s="44">
        <f t="shared" si="31"/>
        <v>162</v>
      </c>
      <c r="B173" s="44"/>
      <c r="C173" s="141">
        <v>39902</v>
      </c>
      <c r="E173" s="137" t="s">
        <v>313</v>
      </c>
      <c r="G173" s="134">
        <f t="shared" si="38"/>
        <v>0</v>
      </c>
      <c r="H173" s="130">
        <v>5.4</v>
      </c>
      <c r="I173" s="135" t="str">
        <f t="shared" si="32"/>
        <v>P, S, T &amp; D Plant</v>
      </c>
      <c r="J173" s="135">
        <f t="shared" si="33"/>
        <v>0</v>
      </c>
      <c r="K173" s="135">
        <f t="shared" si="34"/>
        <v>0</v>
      </c>
      <c r="L173" s="135">
        <f t="shared" si="35"/>
        <v>0</v>
      </c>
      <c r="M173" s="42">
        <f t="shared" si="36"/>
        <v>0</v>
      </c>
      <c r="N173" s="153" t="s">
        <v>514</v>
      </c>
      <c r="O173" s="42">
        <v>412431.959408</v>
      </c>
      <c r="P173" s="154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 x14ac:dyDescent="0.2">
      <c r="A174" s="44">
        <f t="shared" si="31"/>
        <v>163</v>
      </c>
      <c r="B174" s="44"/>
      <c r="C174" s="141">
        <v>39903</v>
      </c>
      <c r="E174" s="137" t="s">
        <v>314</v>
      </c>
      <c r="G174" s="134">
        <f t="shared" si="38"/>
        <v>0</v>
      </c>
      <c r="H174" s="130">
        <v>5.4</v>
      </c>
      <c r="I174" s="135" t="str">
        <f t="shared" si="32"/>
        <v>P, S, T &amp; D Plant</v>
      </c>
      <c r="J174" s="135">
        <f t="shared" si="33"/>
        <v>0</v>
      </c>
      <c r="K174" s="135">
        <f t="shared" si="34"/>
        <v>0</v>
      </c>
      <c r="L174" s="135">
        <f t="shared" si="35"/>
        <v>0</v>
      </c>
      <c r="M174" s="42">
        <f t="shared" si="36"/>
        <v>0</v>
      </c>
      <c r="N174" s="153" t="s">
        <v>355</v>
      </c>
      <c r="O174" s="42">
        <v>26143.111940000006</v>
      </c>
      <c r="P174" s="154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 x14ac:dyDescent="0.2">
      <c r="A175" s="44">
        <f t="shared" si="31"/>
        <v>164</v>
      </c>
      <c r="B175" s="44"/>
      <c r="C175" s="141">
        <v>39904</v>
      </c>
      <c r="E175" s="137" t="s">
        <v>315</v>
      </c>
      <c r="G175" s="134">
        <v>0</v>
      </c>
      <c r="H175" s="130">
        <v>5.4</v>
      </c>
      <c r="I175" s="135" t="str">
        <f t="shared" si="32"/>
        <v>P, S, T &amp; D Plant</v>
      </c>
      <c r="J175" s="135">
        <f t="shared" si="33"/>
        <v>0</v>
      </c>
      <c r="K175" s="135">
        <f t="shared" si="34"/>
        <v>0</v>
      </c>
      <c r="L175" s="135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 x14ac:dyDescent="0.2">
      <c r="A176" s="44">
        <f t="shared" si="31"/>
        <v>165</v>
      </c>
      <c r="B176" s="44"/>
      <c r="C176" s="141">
        <v>39905</v>
      </c>
      <c r="E176" s="137" t="s">
        <v>316</v>
      </c>
      <c r="G176" s="134">
        <v>0</v>
      </c>
      <c r="H176" s="130">
        <v>5.4</v>
      </c>
      <c r="I176" s="135" t="str">
        <f t="shared" si="32"/>
        <v>P, S, T &amp; D Plant</v>
      </c>
      <c r="J176" s="135">
        <f t="shared" si="33"/>
        <v>0</v>
      </c>
      <c r="K176" s="135">
        <f t="shared" si="34"/>
        <v>0</v>
      </c>
      <c r="L176" s="135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 x14ac:dyDescent="0.2">
      <c r="A177" s="44">
        <f t="shared" si="31"/>
        <v>166</v>
      </c>
      <c r="B177" s="44"/>
      <c r="C177" s="141">
        <v>39906</v>
      </c>
      <c r="E177" s="137" t="s">
        <v>317</v>
      </c>
      <c r="G177" s="134">
        <f>+O171</f>
        <v>34943.583734000007</v>
      </c>
      <c r="H177" s="130">
        <v>5.4</v>
      </c>
      <c r="I177" s="135" t="str">
        <f t="shared" si="32"/>
        <v>P, S, T &amp; D Plant</v>
      </c>
      <c r="J177" s="135">
        <f t="shared" si="33"/>
        <v>13546.967481218346</v>
      </c>
      <c r="K177" s="135">
        <f t="shared" si="34"/>
        <v>21011.760451015391</v>
      </c>
      <c r="L177" s="135">
        <f t="shared" si="35"/>
        <v>384.8558017662649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 x14ac:dyDescent="0.2">
      <c r="A178" s="44">
        <f t="shared" si="31"/>
        <v>167</v>
      </c>
      <c r="B178" s="44"/>
      <c r="C178" s="141">
        <v>39907</v>
      </c>
      <c r="E178" s="137" t="s">
        <v>318</v>
      </c>
      <c r="G178" s="134">
        <f t="shared" ref="G178:G179" si="39">+O172</f>
        <v>21086.15749351581</v>
      </c>
      <c r="H178" s="130">
        <v>5.4</v>
      </c>
      <c r="I178" s="135" t="str">
        <f t="shared" si="32"/>
        <v>P, S, T &amp; D Plant</v>
      </c>
      <c r="J178" s="135">
        <f t="shared" si="33"/>
        <v>8174.7050343484707</v>
      </c>
      <c r="K178" s="135">
        <f t="shared" si="34"/>
        <v>12679.217262282227</v>
      </c>
      <c r="L178" s="135">
        <f t="shared" si="35"/>
        <v>232.23519688510837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 x14ac:dyDescent="0.2">
      <c r="A179" s="44">
        <f t="shared" si="31"/>
        <v>168</v>
      </c>
      <c r="B179" s="44"/>
      <c r="C179" s="141">
        <v>39908</v>
      </c>
      <c r="E179" s="137" t="s">
        <v>319</v>
      </c>
      <c r="G179" s="134">
        <f t="shared" si="39"/>
        <v>412431.959408</v>
      </c>
      <c r="H179" s="130">
        <v>5.4</v>
      </c>
      <c r="I179" s="135" t="str">
        <f t="shared" si="32"/>
        <v>P, S, T &amp; D Plant</v>
      </c>
      <c r="J179" s="135">
        <f t="shared" si="33"/>
        <v>159892.08161494348</v>
      </c>
      <c r="K179" s="135">
        <f t="shared" si="34"/>
        <v>247997.50361586077</v>
      </c>
      <c r="L179" s="135">
        <f t="shared" si="35"/>
        <v>4542.3741771957039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 x14ac:dyDescent="0.2">
      <c r="A180" s="44">
        <f t="shared" si="31"/>
        <v>169</v>
      </c>
      <c r="B180" s="44"/>
      <c r="C180" s="141">
        <v>39909</v>
      </c>
      <c r="E180" s="137" t="s">
        <v>320</v>
      </c>
      <c r="G180" s="134">
        <v>0</v>
      </c>
      <c r="H180" s="130">
        <v>5.4</v>
      </c>
      <c r="I180" s="135" t="str">
        <f t="shared" si="32"/>
        <v>P, S, T &amp; D Plant</v>
      </c>
      <c r="J180" s="135">
        <f t="shared" si="33"/>
        <v>0</v>
      </c>
      <c r="K180" s="135">
        <f t="shared" si="34"/>
        <v>0</v>
      </c>
      <c r="L180" s="135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 x14ac:dyDescent="0.2">
      <c r="A181" s="44">
        <f t="shared" si="31"/>
        <v>170</v>
      </c>
      <c r="B181" s="44"/>
      <c r="C181" s="141">
        <v>39924</v>
      </c>
      <c r="E181" s="137" t="s">
        <v>321</v>
      </c>
      <c r="G181" s="134">
        <v>0</v>
      </c>
      <c r="H181" s="130">
        <v>5.4</v>
      </c>
      <c r="I181" s="135" t="str">
        <f t="shared" si="32"/>
        <v>P, S, T &amp; D Plant</v>
      </c>
      <c r="J181" s="135">
        <f t="shared" si="33"/>
        <v>0</v>
      </c>
      <c r="K181" s="135">
        <f t="shared" si="34"/>
        <v>0</v>
      </c>
      <c r="L181" s="135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 x14ac:dyDescent="0.2">
      <c r="A182" s="44">
        <f t="shared" si="31"/>
        <v>171</v>
      </c>
      <c r="B182" s="44"/>
      <c r="C182" s="44"/>
      <c r="D182" s="44"/>
      <c r="E182" s="137" t="s">
        <v>355</v>
      </c>
      <c r="G182" s="134">
        <f>+O174</f>
        <v>26143.111940000006</v>
      </c>
      <c r="H182" s="130">
        <v>5.4</v>
      </c>
      <c r="I182" s="135" t="str">
        <f t="shared" si="32"/>
        <v>P, S, T &amp; D Plant</v>
      </c>
      <c r="J182" s="135">
        <f t="shared" si="33"/>
        <v>10135.190769355308</v>
      </c>
      <c r="K182" s="135">
        <f t="shared" si="34"/>
        <v>15719.990534138622</v>
      </c>
      <c r="L182" s="135">
        <f t="shared" si="35"/>
        <v>287.93063650607399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 x14ac:dyDescent="0.2">
      <c r="A183" s="44">
        <f t="shared" si="31"/>
        <v>172</v>
      </c>
      <c r="B183" s="44"/>
      <c r="C183" s="44"/>
      <c r="D183" s="44"/>
      <c r="E183" s="44"/>
      <c r="G183" s="139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 x14ac:dyDescent="0.2">
      <c r="A184" s="44">
        <f t="shared" si="31"/>
        <v>173</v>
      </c>
      <c r="B184" s="44"/>
      <c r="C184" s="44"/>
      <c r="D184" s="44" t="s">
        <v>149</v>
      </c>
      <c r="E184" s="44"/>
      <c r="G184" s="135">
        <f>SUM(G148:G182)</f>
        <v>1014877.4093748587</v>
      </c>
      <c r="H184" s="130"/>
      <c r="I184" s="135"/>
      <c r="J184" s="42">
        <f>SUM(J148:J182)</f>
        <v>393448.80499040138</v>
      </c>
      <c r="K184" s="42">
        <f>SUM(K148:K182)</f>
        <v>610251.11720819504</v>
      </c>
      <c r="L184" s="42">
        <f>SUM(L148:L182)</f>
        <v>11177.48717626225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 x14ac:dyDescent="0.2">
      <c r="A185" s="44">
        <f t="shared" si="31"/>
        <v>174</v>
      </c>
      <c r="B185" s="44"/>
      <c r="C185" s="44"/>
      <c r="D185" s="44"/>
      <c r="E185" s="44"/>
      <c r="G185" s="135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 x14ac:dyDescent="0.2">
      <c r="A186" s="44">
        <f t="shared" si="31"/>
        <v>175</v>
      </c>
      <c r="B186" s="44"/>
      <c r="C186" s="44"/>
      <c r="D186" s="44" t="s">
        <v>350</v>
      </c>
      <c r="E186" s="44"/>
      <c r="G186" s="135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 x14ac:dyDescent="0.2">
      <c r="A187" s="44">
        <f t="shared" si="31"/>
        <v>176</v>
      </c>
      <c r="B187" s="44"/>
      <c r="C187" s="44"/>
      <c r="D187" s="44"/>
      <c r="E187" s="44"/>
      <c r="G187" s="135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 x14ac:dyDescent="0.2">
      <c r="A188" s="44">
        <f t="shared" si="31"/>
        <v>177</v>
      </c>
      <c r="B188" s="44"/>
      <c r="C188" s="44"/>
      <c r="D188" s="44" t="s">
        <v>148</v>
      </c>
      <c r="E188" s="44"/>
      <c r="G188" s="135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 x14ac:dyDescent="0.2">
      <c r="A189" s="44">
        <f t="shared" si="31"/>
        <v>178</v>
      </c>
      <c r="B189" s="44"/>
      <c r="C189" s="44"/>
      <c r="D189" s="44"/>
      <c r="E189" s="44"/>
      <c r="G189" s="135"/>
      <c r="H189" s="130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 x14ac:dyDescent="0.2">
      <c r="A190" s="44">
        <f t="shared" si="31"/>
        <v>179</v>
      </c>
      <c r="B190" s="44"/>
      <c r="C190" s="138">
        <v>37400</v>
      </c>
      <c r="E190" s="137" t="s">
        <v>115</v>
      </c>
      <c r="G190" s="134">
        <v>0</v>
      </c>
      <c r="H190" s="130">
        <v>5.4</v>
      </c>
      <c r="I190" s="135" t="str">
        <f>VLOOKUP($H190,class,3)</f>
        <v>P, S, T &amp; D Plant</v>
      </c>
      <c r="J190" s="135">
        <f>$G190*VLOOKUP($H190,class,6)</f>
        <v>0</v>
      </c>
      <c r="K190" s="135">
        <f>$G190*VLOOKUP($H190,class,7)</f>
        <v>0</v>
      </c>
      <c r="L190" s="135">
        <f>$G190*VLOOKUP($H190,class,8)</f>
        <v>0</v>
      </c>
      <c r="M190" s="42">
        <f>SUM(J190:L190)-G190</f>
        <v>0</v>
      </c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 x14ac:dyDescent="0.2">
      <c r="A191" s="44">
        <f t="shared" si="31"/>
        <v>180</v>
      </c>
      <c r="B191" s="44"/>
      <c r="C191" s="138">
        <v>39000</v>
      </c>
      <c r="E191" s="137" t="s">
        <v>139</v>
      </c>
      <c r="G191" s="134">
        <f>+O191+O192+O194</f>
        <v>90854.790077545287</v>
      </c>
      <c r="H191" s="130">
        <v>5.4</v>
      </c>
      <c r="I191" s="135" t="str">
        <f t="shared" ref="I191:I224" si="40">VLOOKUP($H191,class,3)</f>
        <v>P, S, T &amp; D Plant</v>
      </c>
      <c r="J191" s="135">
        <f t="shared" ref="J191:J224" si="41">$G191*VLOOKUP($H191,class,6)</f>
        <v>35222.686260878661</v>
      </c>
      <c r="K191" s="135">
        <f t="shared" ref="K191:K224" si="42">$G191*VLOOKUP($H191,class,7)</f>
        <v>54631.462515941137</v>
      </c>
      <c r="L191" s="135">
        <f t="shared" ref="L191:L224" si="43">$G191*VLOOKUP($H191,class,8)</f>
        <v>1000.6413007254769</v>
      </c>
      <c r="M191" s="42">
        <f t="shared" ref="M191:M224" si="44">SUM(J191:L191)-G191</f>
        <v>0</v>
      </c>
      <c r="N191" s="153" t="s">
        <v>493</v>
      </c>
      <c r="O191" s="180">
        <v>28735.494993550939</v>
      </c>
      <c r="P191" s="153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 x14ac:dyDescent="0.2">
      <c r="A192" s="44">
        <f t="shared" si="31"/>
        <v>181</v>
      </c>
      <c r="B192" s="44"/>
      <c r="C192" s="138">
        <v>36602</v>
      </c>
      <c r="E192" s="137" t="s">
        <v>139</v>
      </c>
      <c r="G192" s="134">
        <v>0</v>
      </c>
      <c r="H192" s="130">
        <v>5.4</v>
      </c>
      <c r="I192" s="135" t="str">
        <f t="shared" si="40"/>
        <v>P, S, T &amp; D Plant</v>
      </c>
      <c r="J192" s="135">
        <f t="shared" si="41"/>
        <v>0</v>
      </c>
      <c r="K192" s="135">
        <f t="shared" si="42"/>
        <v>0</v>
      </c>
      <c r="L192" s="135">
        <f t="shared" si="43"/>
        <v>0</v>
      </c>
      <c r="M192" s="42">
        <f t="shared" si="44"/>
        <v>0</v>
      </c>
      <c r="N192" s="153" t="s">
        <v>523</v>
      </c>
      <c r="O192" s="180">
        <v>62119.297628891552</v>
      </c>
      <c r="P192" s="153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 x14ac:dyDescent="0.2">
      <c r="A193" s="44">
        <f t="shared" si="31"/>
        <v>182</v>
      </c>
      <c r="B193" s="44"/>
      <c r="C193" s="138">
        <v>37503</v>
      </c>
      <c r="E193" s="137" t="s">
        <v>278</v>
      </c>
      <c r="G193" s="134">
        <v>0</v>
      </c>
      <c r="H193" s="130">
        <v>5.4</v>
      </c>
      <c r="I193" s="135" t="str">
        <f t="shared" si="40"/>
        <v>P, S, T &amp; D Plant</v>
      </c>
      <c r="J193" s="135">
        <f t="shared" si="41"/>
        <v>0</v>
      </c>
      <c r="K193" s="135">
        <f t="shared" si="42"/>
        <v>0</v>
      </c>
      <c r="L193" s="135">
        <f t="shared" si="43"/>
        <v>0</v>
      </c>
      <c r="M193" s="42">
        <f t="shared" si="44"/>
        <v>0</v>
      </c>
      <c r="N193" s="153" t="s">
        <v>497</v>
      </c>
      <c r="O193" s="180">
        <v>482340.1740591203</v>
      </c>
      <c r="P193" s="153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 x14ac:dyDescent="0.2">
      <c r="A194" s="44">
        <f t="shared" si="31"/>
        <v>183</v>
      </c>
      <c r="B194" s="44"/>
      <c r="C194" s="138">
        <v>39004</v>
      </c>
      <c r="E194" s="137" t="s">
        <v>293</v>
      </c>
      <c r="G194" s="134">
        <v>0</v>
      </c>
      <c r="H194" s="130">
        <v>5.4</v>
      </c>
      <c r="I194" s="135" t="str">
        <f t="shared" si="40"/>
        <v>P, S, T &amp; D Plant</v>
      </c>
      <c r="J194" s="135">
        <f t="shared" si="41"/>
        <v>0</v>
      </c>
      <c r="K194" s="135">
        <f t="shared" si="42"/>
        <v>0</v>
      </c>
      <c r="L194" s="135">
        <f t="shared" si="43"/>
        <v>0</v>
      </c>
      <c r="M194" s="42">
        <f t="shared" si="44"/>
        <v>0</v>
      </c>
      <c r="N194" s="153" t="s">
        <v>524</v>
      </c>
      <c r="O194" s="180">
        <v>-2.5448971999999992E-3</v>
      </c>
      <c r="P194" s="153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 x14ac:dyDescent="0.2">
      <c r="A195" s="44">
        <f t="shared" si="31"/>
        <v>184</v>
      </c>
      <c r="B195" s="44"/>
      <c r="C195" s="138">
        <v>39009</v>
      </c>
      <c r="E195" s="137" t="s">
        <v>294</v>
      </c>
      <c r="G195" s="134">
        <f>+O193+O195</f>
        <v>482367.71473813616</v>
      </c>
      <c r="H195" s="130">
        <v>5.4</v>
      </c>
      <c r="I195" s="135" t="str">
        <f t="shared" si="40"/>
        <v>P, S, T &amp; D Plant</v>
      </c>
      <c r="J195" s="135">
        <f t="shared" si="41"/>
        <v>187004.85317391678</v>
      </c>
      <c r="K195" s="135">
        <f t="shared" si="42"/>
        <v>290050.2406546165</v>
      </c>
      <c r="L195" s="135">
        <f t="shared" si="43"/>
        <v>5312.620909602847</v>
      </c>
      <c r="M195" s="42">
        <f t="shared" si="44"/>
        <v>0</v>
      </c>
      <c r="N195" s="153" t="s">
        <v>525</v>
      </c>
      <c r="O195" s="180">
        <v>27.540679015866626</v>
      </c>
      <c r="P195" s="153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 x14ac:dyDescent="0.2">
      <c r="A196" s="44">
        <f t="shared" si="31"/>
        <v>185</v>
      </c>
      <c r="B196" s="44"/>
      <c r="C196" s="138">
        <v>39100</v>
      </c>
      <c r="E196" s="137" t="s">
        <v>295</v>
      </c>
      <c r="G196" s="134">
        <f>+O196+O199+O200</f>
        <v>116207.4596886302</v>
      </c>
      <c r="H196" s="130">
        <v>5.4</v>
      </c>
      <c r="I196" s="135" t="str">
        <f t="shared" si="40"/>
        <v>P, S, T &amp; D Plant</v>
      </c>
      <c r="J196" s="135">
        <f t="shared" si="41"/>
        <v>45051.437467334406</v>
      </c>
      <c r="K196" s="135">
        <f t="shared" si="42"/>
        <v>69876.155925665284</v>
      </c>
      <c r="L196" s="135">
        <f t="shared" si="43"/>
        <v>1279.8662956304972</v>
      </c>
      <c r="M196" s="42">
        <f t="shared" si="44"/>
        <v>0</v>
      </c>
      <c r="N196" s="153" t="s">
        <v>498</v>
      </c>
      <c r="O196" s="180">
        <v>108986.41739523457</v>
      </c>
      <c r="P196" s="153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 x14ac:dyDescent="0.2">
      <c r="A197" s="44">
        <f t="shared" si="31"/>
        <v>186</v>
      </c>
      <c r="B197" s="44"/>
      <c r="C197" s="138">
        <v>39102</v>
      </c>
      <c r="E197" s="137" t="s">
        <v>296</v>
      </c>
      <c r="G197" s="134">
        <f>+O197</f>
        <v>6.5231711999999997E-2</v>
      </c>
      <c r="H197" s="130">
        <v>5.4</v>
      </c>
      <c r="I197" s="135" t="str">
        <f t="shared" si="40"/>
        <v>P, S, T &amp; D Plant</v>
      </c>
      <c r="J197" s="135">
        <f t="shared" si="41"/>
        <v>2.5289102798817135E-2</v>
      </c>
      <c r="K197" s="135">
        <f t="shared" si="42"/>
        <v>3.9224171074931966E-2</v>
      </c>
      <c r="L197" s="135">
        <f t="shared" si="43"/>
        <v>7.1843812625089121E-4</v>
      </c>
      <c r="M197" s="42">
        <f t="shared" si="44"/>
        <v>0</v>
      </c>
      <c r="N197" s="153" t="s">
        <v>526</v>
      </c>
      <c r="O197" s="180">
        <v>6.5231711999999997E-2</v>
      </c>
      <c r="P197" s="153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 x14ac:dyDescent="0.2">
      <c r="A198" s="44">
        <f t="shared" si="31"/>
        <v>187</v>
      </c>
      <c r="B198" s="44"/>
      <c r="C198" s="145">
        <v>39103</v>
      </c>
      <c r="E198" s="137" t="s">
        <v>297</v>
      </c>
      <c r="G198" s="134">
        <f>+O198</f>
        <v>2.3297040000000005E-2</v>
      </c>
      <c r="H198" s="130">
        <v>5.4</v>
      </c>
      <c r="I198" s="135" t="str">
        <f t="shared" si="40"/>
        <v>P, S, T &amp; D Plant</v>
      </c>
      <c r="J198" s="135">
        <f t="shared" si="41"/>
        <v>9.0318224281489782E-3</v>
      </c>
      <c r="K198" s="135">
        <f t="shared" si="42"/>
        <v>1.4008632526761419E-2</v>
      </c>
      <c r="L198" s="135">
        <f t="shared" si="43"/>
        <v>2.5658504508960407E-4</v>
      </c>
      <c r="M198" s="42">
        <f t="shared" si="44"/>
        <v>0</v>
      </c>
      <c r="N198" s="153" t="s">
        <v>447</v>
      </c>
      <c r="O198" s="180">
        <v>2.3297040000000005E-2</v>
      </c>
      <c r="P198" s="153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 x14ac:dyDescent="0.2">
      <c r="A199" s="44">
        <f t="shared" si="31"/>
        <v>188</v>
      </c>
      <c r="B199" s="44"/>
      <c r="C199" s="138">
        <v>39200</v>
      </c>
      <c r="E199" s="137" t="s">
        <v>298</v>
      </c>
      <c r="G199" s="179">
        <f>+O201</f>
        <v>284.48274399999997</v>
      </c>
      <c r="H199" s="130">
        <v>5.4</v>
      </c>
      <c r="I199" s="135" t="str">
        <f t="shared" si="40"/>
        <v>P, S, T &amp; D Plant</v>
      </c>
      <c r="J199" s="135">
        <f t="shared" si="41"/>
        <v>110.2885872059525</v>
      </c>
      <c r="K199" s="135">
        <f t="shared" si="42"/>
        <v>171.06096829900883</v>
      </c>
      <c r="L199" s="135">
        <f t="shared" si="43"/>
        <v>3.1331884950386084</v>
      </c>
      <c r="M199" s="42">
        <f t="shared" si="44"/>
        <v>0</v>
      </c>
      <c r="N199" s="153" t="s">
        <v>527</v>
      </c>
      <c r="O199" s="180">
        <v>700.25170189878497</v>
      </c>
      <c r="P199" s="153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 x14ac:dyDescent="0.2">
      <c r="A200" s="44">
        <f t="shared" si="31"/>
        <v>189</v>
      </c>
      <c r="B200" s="44"/>
      <c r="C200" s="138">
        <v>39201</v>
      </c>
      <c r="E200" s="137" t="s">
        <v>299</v>
      </c>
      <c r="G200" s="134">
        <v>0</v>
      </c>
      <c r="H200" s="130">
        <v>5.4</v>
      </c>
      <c r="I200" s="135" t="str">
        <f t="shared" si="40"/>
        <v>P, S, T &amp; D Plant</v>
      </c>
      <c r="J200" s="135">
        <f t="shared" si="41"/>
        <v>0</v>
      </c>
      <c r="K200" s="135">
        <f t="shared" si="42"/>
        <v>0</v>
      </c>
      <c r="L200" s="135">
        <f t="shared" si="43"/>
        <v>0</v>
      </c>
      <c r="M200" s="42">
        <f t="shared" si="44"/>
        <v>0</v>
      </c>
      <c r="N200" s="153" t="s">
        <v>469</v>
      </c>
      <c r="O200" s="180">
        <v>6520.7905914968414</v>
      </c>
      <c r="P200" s="153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 x14ac:dyDescent="0.2">
      <c r="A201" s="44">
        <f t="shared" si="31"/>
        <v>190</v>
      </c>
      <c r="B201" s="44"/>
      <c r="C201" s="138">
        <v>39202</v>
      </c>
      <c r="E201" s="137" t="s">
        <v>300</v>
      </c>
      <c r="G201" s="134">
        <v>0</v>
      </c>
      <c r="H201" s="130">
        <v>5.4</v>
      </c>
      <c r="I201" s="135" t="str">
        <f t="shared" si="40"/>
        <v>P, S, T &amp; D Plant</v>
      </c>
      <c r="J201" s="135">
        <f t="shared" si="41"/>
        <v>0</v>
      </c>
      <c r="K201" s="135">
        <f t="shared" si="42"/>
        <v>0</v>
      </c>
      <c r="L201" s="135">
        <f t="shared" si="43"/>
        <v>0</v>
      </c>
      <c r="M201" s="42">
        <f t="shared" si="44"/>
        <v>0</v>
      </c>
      <c r="N201" s="153" t="s">
        <v>499</v>
      </c>
      <c r="O201" s="180">
        <v>284.48274399999997</v>
      </c>
      <c r="P201" s="153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 x14ac:dyDescent="0.2">
      <c r="A202" s="44">
        <f t="shared" si="31"/>
        <v>191</v>
      </c>
      <c r="B202" s="44"/>
      <c r="C202" s="138">
        <v>39300</v>
      </c>
      <c r="E202" s="137" t="s">
        <v>186</v>
      </c>
      <c r="G202" s="134">
        <f>+O202</f>
        <v>0</v>
      </c>
      <c r="H202" s="130">
        <v>5.4</v>
      </c>
      <c r="I202" s="135" t="str">
        <f t="shared" si="40"/>
        <v>P, S, T &amp; D Plant</v>
      </c>
      <c r="J202" s="135">
        <f t="shared" si="41"/>
        <v>0</v>
      </c>
      <c r="K202" s="135">
        <f t="shared" si="42"/>
        <v>0</v>
      </c>
      <c r="L202" s="135">
        <f t="shared" si="43"/>
        <v>0</v>
      </c>
      <c r="M202" s="42">
        <f t="shared" si="44"/>
        <v>0</v>
      </c>
      <c r="N202" s="153" t="s">
        <v>528</v>
      </c>
      <c r="O202" s="180">
        <v>0</v>
      </c>
      <c r="P202" s="153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 x14ac:dyDescent="0.2">
      <c r="A203" s="44">
        <f t="shared" ref="A203:A266" si="45">A202+1</f>
        <v>192</v>
      </c>
      <c r="B203" s="44"/>
      <c r="C203" s="138">
        <v>39400</v>
      </c>
      <c r="E203" s="137" t="s">
        <v>301</v>
      </c>
      <c r="G203" s="134">
        <f>+O203+O204</f>
        <v>1722.0584487620999</v>
      </c>
      <c r="H203" s="130">
        <v>5.4</v>
      </c>
      <c r="I203" s="135" t="str">
        <f t="shared" si="40"/>
        <v>P, S, T &amp; D Plant</v>
      </c>
      <c r="J203" s="135">
        <f t="shared" si="41"/>
        <v>667.6095383839737</v>
      </c>
      <c r="K203" s="135">
        <f t="shared" si="42"/>
        <v>1035.4827908744228</v>
      </c>
      <c r="L203" s="135">
        <f t="shared" si="43"/>
        <v>18.966119503703343</v>
      </c>
      <c r="M203" s="42">
        <f t="shared" si="44"/>
        <v>0</v>
      </c>
      <c r="N203" s="153" t="s">
        <v>501</v>
      </c>
      <c r="O203" s="180">
        <v>1697.368492352</v>
      </c>
      <c r="P203" s="153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 x14ac:dyDescent="0.2">
      <c r="A204" s="44">
        <f t="shared" si="45"/>
        <v>193</v>
      </c>
      <c r="B204" s="44"/>
      <c r="C204" s="141">
        <v>39500</v>
      </c>
      <c r="E204" s="137" t="str">
        <f>+N205</f>
        <v>39500-Laboratory Equipment</v>
      </c>
      <c r="G204" s="134">
        <f>+O205</f>
        <v>0</v>
      </c>
      <c r="H204" s="130">
        <v>5.4</v>
      </c>
      <c r="I204" s="135" t="str">
        <f t="shared" si="40"/>
        <v>P, S, T &amp; D Plant</v>
      </c>
      <c r="J204" s="135">
        <f t="shared" si="41"/>
        <v>0</v>
      </c>
      <c r="K204" s="135">
        <f t="shared" si="42"/>
        <v>0</v>
      </c>
      <c r="L204" s="135">
        <f t="shared" si="43"/>
        <v>0</v>
      </c>
      <c r="M204" s="42">
        <f t="shared" si="44"/>
        <v>0</v>
      </c>
      <c r="N204" s="153" t="s">
        <v>470</v>
      </c>
      <c r="O204" s="180">
        <v>24.689956410099999</v>
      </c>
      <c r="P204" s="153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 x14ac:dyDescent="0.2">
      <c r="A205" s="44">
        <f t="shared" si="45"/>
        <v>194</v>
      </c>
      <c r="B205" s="44"/>
      <c r="C205" s="138">
        <v>39603</v>
      </c>
      <c r="E205" s="137" t="s">
        <v>303</v>
      </c>
      <c r="G205" s="134">
        <v>0</v>
      </c>
      <c r="H205" s="130">
        <v>5.4</v>
      </c>
      <c r="I205" s="135" t="str">
        <f t="shared" si="40"/>
        <v>P, S, T &amp; D Plant</v>
      </c>
      <c r="J205" s="135">
        <f t="shared" si="41"/>
        <v>0</v>
      </c>
      <c r="K205" s="135">
        <f t="shared" si="42"/>
        <v>0</v>
      </c>
      <c r="L205" s="135">
        <f t="shared" si="43"/>
        <v>0</v>
      </c>
      <c r="M205" s="42">
        <f t="shared" si="44"/>
        <v>0</v>
      </c>
      <c r="N205" s="153" t="s">
        <v>529</v>
      </c>
      <c r="O205" s="180">
        <v>0</v>
      </c>
      <c r="P205" s="153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 x14ac:dyDescent="0.2">
      <c r="A206" s="44">
        <f t="shared" si="45"/>
        <v>195</v>
      </c>
      <c r="B206" s="44"/>
      <c r="C206" s="136">
        <v>39604</v>
      </c>
      <c r="E206" s="137" t="s">
        <v>304</v>
      </c>
      <c r="G206" s="134">
        <v>0</v>
      </c>
      <c r="H206" s="130">
        <v>5.4</v>
      </c>
      <c r="I206" s="135" t="str">
        <f t="shared" si="40"/>
        <v>P, S, T &amp; D Plant</v>
      </c>
      <c r="J206" s="135">
        <f t="shared" si="41"/>
        <v>0</v>
      </c>
      <c r="K206" s="135">
        <f t="shared" si="42"/>
        <v>0</v>
      </c>
      <c r="L206" s="135">
        <f t="shared" si="43"/>
        <v>0</v>
      </c>
      <c r="M206" s="42">
        <f t="shared" si="44"/>
        <v>0</v>
      </c>
      <c r="N206" s="153" t="s">
        <v>505</v>
      </c>
      <c r="O206" s="180">
        <v>27735.622598689501</v>
      </c>
      <c r="P206" s="153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 x14ac:dyDescent="0.2">
      <c r="A207" s="44">
        <f t="shared" si="45"/>
        <v>196</v>
      </c>
      <c r="B207" s="44"/>
      <c r="C207" s="136">
        <v>39605</v>
      </c>
      <c r="E207" s="140" t="s">
        <v>305</v>
      </c>
      <c r="G207" s="134">
        <v>0</v>
      </c>
      <c r="H207" s="130">
        <v>5.4</v>
      </c>
      <c r="I207" s="135" t="str">
        <f t="shared" si="40"/>
        <v>P, S, T &amp; D Plant</v>
      </c>
      <c r="J207" s="135">
        <f t="shared" si="41"/>
        <v>0</v>
      </c>
      <c r="K207" s="135">
        <f t="shared" si="42"/>
        <v>0</v>
      </c>
      <c r="L207" s="135">
        <f t="shared" si="43"/>
        <v>0</v>
      </c>
      <c r="M207" s="42">
        <f t="shared" si="44"/>
        <v>0</v>
      </c>
      <c r="N207" s="153" t="s">
        <v>471</v>
      </c>
      <c r="O207" s="180">
        <v>578.49529712761046</v>
      </c>
      <c r="P207" s="153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 x14ac:dyDescent="0.2">
      <c r="A208" s="44">
        <f t="shared" si="45"/>
        <v>197</v>
      </c>
      <c r="B208" s="44"/>
      <c r="C208" s="136">
        <v>39700</v>
      </c>
      <c r="E208" s="137" t="s">
        <v>306</v>
      </c>
      <c r="G208" s="134">
        <f>+O206+O207</f>
        <v>28314.117895817111</v>
      </c>
      <c r="H208" s="130">
        <v>5.4</v>
      </c>
      <c r="I208" s="135" t="str">
        <f t="shared" si="40"/>
        <v>P, S, T &amp; D Plant</v>
      </c>
      <c r="J208" s="135">
        <f t="shared" si="41"/>
        <v>10976.848777556947</v>
      </c>
      <c r="K208" s="135">
        <f t="shared" si="42"/>
        <v>17025.427819238026</v>
      </c>
      <c r="L208" s="135">
        <f t="shared" si="43"/>
        <v>311.84129902213317</v>
      </c>
      <c r="M208" s="42">
        <f t="shared" si="44"/>
        <v>0</v>
      </c>
      <c r="N208" s="153" t="s">
        <v>508</v>
      </c>
      <c r="O208" s="180">
        <v>2352.3604898913313</v>
      </c>
      <c r="P208" s="153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 x14ac:dyDescent="0.2">
      <c r="A209" s="44">
        <f t="shared" si="45"/>
        <v>198</v>
      </c>
      <c r="B209" s="44"/>
      <c r="C209" s="136">
        <v>39701</v>
      </c>
      <c r="E209" s="137" t="s">
        <v>307</v>
      </c>
      <c r="G209" s="134">
        <v>0</v>
      </c>
      <c r="H209" s="130">
        <v>5.4</v>
      </c>
      <c r="I209" s="135" t="str">
        <f t="shared" si="40"/>
        <v>P, S, T &amp; D Plant</v>
      </c>
      <c r="J209" s="135">
        <f t="shared" si="41"/>
        <v>0</v>
      </c>
      <c r="K209" s="135">
        <f t="shared" si="42"/>
        <v>0</v>
      </c>
      <c r="L209" s="135">
        <f t="shared" si="43"/>
        <v>0</v>
      </c>
      <c r="M209" s="42">
        <f t="shared" si="44"/>
        <v>0</v>
      </c>
      <c r="N209" s="153" t="s">
        <v>472</v>
      </c>
      <c r="O209" s="180">
        <v>502.81836675232978</v>
      </c>
      <c r="P209" s="15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 x14ac:dyDescent="0.2">
      <c r="A210" s="44">
        <f t="shared" si="45"/>
        <v>199</v>
      </c>
      <c r="B210" s="44"/>
      <c r="C210" s="136">
        <v>39702</v>
      </c>
      <c r="E210" s="137" t="s">
        <v>308</v>
      </c>
      <c r="G210" s="134">
        <v>0</v>
      </c>
      <c r="H210" s="130">
        <v>5.4</v>
      </c>
      <c r="I210" s="135" t="str">
        <f t="shared" si="40"/>
        <v>P, S, T &amp; D Plant</v>
      </c>
      <c r="J210" s="135">
        <f t="shared" si="41"/>
        <v>0</v>
      </c>
      <c r="K210" s="135">
        <f t="shared" si="42"/>
        <v>0</v>
      </c>
      <c r="L210" s="135">
        <f t="shared" si="43"/>
        <v>0</v>
      </c>
      <c r="M210" s="42">
        <f t="shared" si="44"/>
        <v>0</v>
      </c>
      <c r="N210" s="153" t="s">
        <v>530</v>
      </c>
      <c r="O210" s="180">
        <v>8437.8995224159971</v>
      </c>
      <c r="P210" s="153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 x14ac:dyDescent="0.2">
      <c r="A211" s="44">
        <f t="shared" si="45"/>
        <v>200</v>
      </c>
      <c r="B211" s="44"/>
      <c r="C211" s="136">
        <v>39705</v>
      </c>
      <c r="E211" s="137" t="s">
        <v>309</v>
      </c>
      <c r="G211" s="134">
        <v>0</v>
      </c>
      <c r="H211" s="130">
        <v>5.4</v>
      </c>
      <c r="I211" s="135" t="str">
        <f t="shared" si="40"/>
        <v>P, S, T &amp; D Plant</v>
      </c>
      <c r="J211" s="135">
        <f t="shared" si="41"/>
        <v>0</v>
      </c>
      <c r="K211" s="135">
        <f t="shared" si="42"/>
        <v>0</v>
      </c>
      <c r="L211" s="135">
        <f t="shared" si="43"/>
        <v>0</v>
      </c>
      <c r="M211" s="42">
        <f t="shared" si="44"/>
        <v>0</v>
      </c>
      <c r="N211" s="82" t="s">
        <v>521</v>
      </c>
      <c r="O211" s="180">
        <v>1253886.3357265026</v>
      </c>
      <c r="P211" s="8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 x14ac:dyDescent="0.2">
      <c r="A212" s="44">
        <f t="shared" si="45"/>
        <v>201</v>
      </c>
      <c r="B212" s="44"/>
      <c r="C212" s="136">
        <v>39800</v>
      </c>
      <c r="E212" s="137" t="s">
        <v>310</v>
      </c>
      <c r="G212" s="134">
        <f>+O208+O209</f>
        <v>2855.1788566436612</v>
      </c>
      <c r="H212" s="130">
        <v>5.4</v>
      </c>
      <c r="I212" s="135" t="str">
        <f t="shared" si="40"/>
        <v>P, S, T &amp; D Plant</v>
      </c>
      <c r="J212" s="135">
        <f t="shared" si="41"/>
        <v>1106.898920798993</v>
      </c>
      <c r="K212" s="135">
        <f t="shared" si="42"/>
        <v>1716.8340441918742</v>
      </c>
      <c r="L212" s="135">
        <f t="shared" si="43"/>
        <v>31.445891652793566</v>
      </c>
      <c r="M212" s="42">
        <f t="shared" si="44"/>
        <v>0</v>
      </c>
      <c r="N212" s="153" t="s">
        <v>522</v>
      </c>
      <c r="O212" s="42">
        <v>939270.7235624342</v>
      </c>
      <c r="P212" s="153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 x14ac:dyDescent="0.2">
      <c r="A213" s="44">
        <f t="shared" si="45"/>
        <v>202</v>
      </c>
      <c r="B213" s="44"/>
      <c r="C213" s="136">
        <v>39900</v>
      </c>
      <c r="E213" s="137" t="s">
        <v>311</v>
      </c>
      <c r="G213" s="134">
        <f>+O210</f>
        <v>8437.8995224159971</v>
      </c>
      <c r="H213" s="130">
        <v>5.4</v>
      </c>
      <c r="I213" s="135" t="str">
        <f t="shared" si="40"/>
        <v>P, S, T &amp; D Plant</v>
      </c>
      <c r="J213" s="135">
        <f t="shared" si="41"/>
        <v>3271.2142895846146</v>
      </c>
      <c r="K213" s="135">
        <f t="shared" si="42"/>
        <v>5073.7533054525966</v>
      </c>
      <c r="L213" s="135">
        <f t="shared" si="43"/>
        <v>92.931927378785318</v>
      </c>
      <c r="M213" s="42">
        <f t="shared" si="44"/>
        <v>0</v>
      </c>
      <c r="N213" s="153" t="s">
        <v>511</v>
      </c>
      <c r="O213" s="42">
        <v>131402.21446663997</v>
      </c>
      <c r="P213" s="153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 x14ac:dyDescent="0.2">
      <c r="A214" s="44">
        <f t="shared" si="45"/>
        <v>203</v>
      </c>
      <c r="B214" s="44"/>
      <c r="C214" s="136">
        <v>39901</v>
      </c>
      <c r="E214" s="137" t="s">
        <v>312</v>
      </c>
      <c r="G214" s="134">
        <f>+O211+O220</f>
        <v>1335525.5501714486</v>
      </c>
      <c r="H214" s="130">
        <v>5.4</v>
      </c>
      <c r="I214" s="135" t="str">
        <f t="shared" si="40"/>
        <v>P, S, T &amp; D Plant</v>
      </c>
      <c r="J214" s="135">
        <f t="shared" si="41"/>
        <v>517758.03352719877</v>
      </c>
      <c r="K214" s="135">
        <f t="shared" si="42"/>
        <v>803058.52857069788</v>
      </c>
      <c r="L214" s="135">
        <f t="shared" si="43"/>
        <v>14708.988073551804</v>
      </c>
      <c r="M214" s="42">
        <f t="shared" si="44"/>
        <v>0</v>
      </c>
      <c r="N214" s="153" t="s">
        <v>531</v>
      </c>
      <c r="O214" s="42">
        <v>0</v>
      </c>
      <c r="P214" s="153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 x14ac:dyDescent="0.2">
      <c r="A215" s="44">
        <f t="shared" si="45"/>
        <v>204</v>
      </c>
      <c r="B215" s="44"/>
      <c r="C215" s="136">
        <v>39902</v>
      </c>
      <c r="E215" s="137" t="s">
        <v>313</v>
      </c>
      <c r="G215" s="134">
        <f t="shared" ref="G215:G216" si="46">+O212+O221</f>
        <v>969777.93428278877</v>
      </c>
      <c r="H215" s="130">
        <v>5.4</v>
      </c>
      <c r="I215" s="135" t="str">
        <f t="shared" si="40"/>
        <v>P, S, T &amp; D Plant</v>
      </c>
      <c r="J215" s="135">
        <f t="shared" si="41"/>
        <v>375964.59023031581</v>
      </c>
      <c r="K215" s="135">
        <f t="shared" si="42"/>
        <v>583132.56593667564</v>
      </c>
      <c r="L215" s="135">
        <f t="shared" si="43"/>
        <v>10680.778115797217</v>
      </c>
      <c r="M215" s="42">
        <f t="shared" si="44"/>
        <v>0</v>
      </c>
      <c r="N215" s="153" t="s">
        <v>532</v>
      </c>
      <c r="O215" s="42">
        <v>0</v>
      </c>
      <c r="P215" s="153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 x14ac:dyDescent="0.2">
      <c r="A216" s="44">
        <f t="shared" si="45"/>
        <v>205</v>
      </c>
      <c r="B216" s="44"/>
      <c r="C216" s="136">
        <v>39903</v>
      </c>
      <c r="E216" s="137" t="s">
        <v>314</v>
      </c>
      <c r="G216" s="134">
        <f t="shared" si="46"/>
        <v>134187.50201992766</v>
      </c>
      <c r="H216" s="130">
        <v>5.4</v>
      </c>
      <c r="I216" s="135" t="str">
        <f t="shared" si="40"/>
        <v>P, S, T &amp; D Plant</v>
      </c>
      <c r="J216" s="135">
        <f t="shared" si="41"/>
        <v>52021.960314308977</v>
      </c>
      <c r="K216" s="135">
        <f t="shared" si="42"/>
        <v>80687.649825094602</v>
      </c>
      <c r="L216" s="135">
        <f t="shared" si="43"/>
        <v>1477.8918805240694</v>
      </c>
      <c r="M216" s="42">
        <f t="shared" si="44"/>
        <v>0</v>
      </c>
      <c r="N216" s="154" t="s">
        <v>512</v>
      </c>
      <c r="O216" s="42">
        <v>67519.499059015856</v>
      </c>
      <c r="P216" s="154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 x14ac:dyDescent="0.2">
      <c r="A217" s="44">
        <f t="shared" si="45"/>
        <v>206</v>
      </c>
      <c r="B217" s="44"/>
      <c r="C217" s="136">
        <v>39904</v>
      </c>
      <c r="E217" s="137" t="s">
        <v>315</v>
      </c>
      <c r="G217" s="134">
        <f>+O214</f>
        <v>0</v>
      </c>
      <c r="H217" s="130">
        <v>5.4</v>
      </c>
      <c r="I217" s="135" t="str">
        <f t="shared" si="40"/>
        <v>P, S, T &amp; D Plant</v>
      </c>
      <c r="J217" s="135">
        <f t="shared" si="41"/>
        <v>0</v>
      </c>
      <c r="K217" s="135">
        <f t="shared" si="42"/>
        <v>0</v>
      </c>
      <c r="L217" s="135">
        <f t="shared" si="43"/>
        <v>0</v>
      </c>
      <c r="M217" s="42">
        <f t="shared" si="44"/>
        <v>0</v>
      </c>
      <c r="N217" s="154" t="s">
        <v>513</v>
      </c>
      <c r="O217" s="42">
        <v>91931.945627798254</v>
      </c>
      <c r="P217" s="154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 x14ac:dyDescent="0.2">
      <c r="A218" s="44">
        <f t="shared" si="45"/>
        <v>207</v>
      </c>
      <c r="B218" s="44"/>
      <c r="C218" s="136">
        <v>39905</v>
      </c>
      <c r="E218" s="137" t="s">
        <v>316</v>
      </c>
      <c r="G218" s="134">
        <f>+O215</f>
        <v>0</v>
      </c>
      <c r="H218" s="130">
        <v>5.4</v>
      </c>
      <c r="I218" s="135" t="str">
        <f t="shared" si="40"/>
        <v>P, S, T &amp; D Plant</v>
      </c>
      <c r="J218" s="135">
        <f t="shared" si="41"/>
        <v>0</v>
      </c>
      <c r="K218" s="135">
        <f t="shared" si="42"/>
        <v>0</v>
      </c>
      <c r="L218" s="135">
        <f t="shared" si="43"/>
        <v>0</v>
      </c>
      <c r="M218" s="42">
        <f t="shared" si="44"/>
        <v>0</v>
      </c>
      <c r="N218" s="154" t="s">
        <v>514</v>
      </c>
      <c r="O218" s="42">
        <v>1728178.8643557916</v>
      </c>
      <c r="P218" s="154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 x14ac:dyDescent="0.2">
      <c r="A219" s="44">
        <f t="shared" si="45"/>
        <v>208</v>
      </c>
      <c r="B219" s="44"/>
      <c r="C219" s="136">
        <v>39906</v>
      </c>
      <c r="E219" s="137" t="s">
        <v>317</v>
      </c>
      <c r="G219" s="134">
        <f>+O216+O224</f>
        <v>94054.96649123024</v>
      </c>
      <c r="H219" s="130">
        <v>5.4</v>
      </c>
      <c r="I219" s="135" t="str">
        <f t="shared" si="40"/>
        <v>P, S, T &amp; D Plant</v>
      </c>
      <c r="J219" s="135">
        <f t="shared" si="41"/>
        <v>36463.334219037861</v>
      </c>
      <c r="K219" s="135">
        <f t="shared" si="42"/>
        <v>56555.745403386136</v>
      </c>
      <c r="L219" s="135">
        <f t="shared" si="43"/>
        <v>1035.8868688062305</v>
      </c>
      <c r="M219" s="42">
        <f t="shared" si="44"/>
        <v>0</v>
      </c>
      <c r="N219" s="154" t="s">
        <v>533</v>
      </c>
      <c r="O219" s="42">
        <v>2310.5010264960001</v>
      </c>
      <c r="P219" s="154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 x14ac:dyDescent="0.2">
      <c r="A220" s="44">
        <f t="shared" si="45"/>
        <v>209</v>
      </c>
      <c r="B220" s="44"/>
      <c r="C220" s="136">
        <v>39907</v>
      </c>
      <c r="E220" s="137" t="s">
        <v>318</v>
      </c>
      <c r="G220" s="134">
        <f>+O217</f>
        <v>91931.945627798254</v>
      </c>
      <c r="H220" s="130">
        <v>5.4</v>
      </c>
      <c r="I220" s="135" t="str">
        <f t="shared" si="40"/>
        <v>P, S, T &amp; D Plant</v>
      </c>
      <c r="J220" s="135">
        <f t="shared" si="41"/>
        <v>35640.279124924047</v>
      </c>
      <c r="K220" s="135">
        <f t="shared" si="42"/>
        <v>55279.161806394142</v>
      </c>
      <c r="L220" s="135">
        <f t="shared" si="43"/>
        <v>1012.5046964800523</v>
      </c>
      <c r="M220" s="42">
        <f t="shared" si="44"/>
        <v>0</v>
      </c>
      <c r="N220" s="154" t="s">
        <v>473</v>
      </c>
      <c r="O220" s="42">
        <v>81639.214444945945</v>
      </c>
      <c r="P220" s="154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 x14ac:dyDescent="0.2">
      <c r="A221" s="44">
        <f t="shared" si="45"/>
        <v>210</v>
      </c>
      <c r="B221" s="44"/>
      <c r="C221" s="136">
        <v>39908</v>
      </c>
      <c r="E221" s="137" t="s">
        <v>319</v>
      </c>
      <c r="G221" s="134">
        <f>+O219</f>
        <v>2310.5010264960001</v>
      </c>
      <c r="H221" s="130">
        <v>5.4</v>
      </c>
      <c r="I221" s="135" t="str">
        <f t="shared" si="40"/>
        <v>P, S, T &amp; D Plant</v>
      </c>
      <c r="J221" s="135">
        <f t="shared" si="41"/>
        <v>895.73761264812219</v>
      </c>
      <c r="K221" s="135">
        <f t="shared" si="42"/>
        <v>1389.3164038387497</v>
      </c>
      <c r="L221" s="135">
        <f t="shared" si="43"/>
        <v>25.447010009127876</v>
      </c>
      <c r="M221" s="42">
        <f t="shared" si="44"/>
        <v>0</v>
      </c>
      <c r="N221" s="154" t="s">
        <v>474</v>
      </c>
      <c r="O221" s="42">
        <v>30507.210720354626</v>
      </c>
      <c r="P221" s="154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 x14ac:dyDescent="0.2">
      <c r="A222" s="44">
        <f t="shared" si="45"/>
        <v>211</v>
      </c>
      <c r="B222" s="44"/>
      <c r="C222" s="136">
        <v>39909</v>
      </c>
      <c r="E222" s="137" t="s">
        <v>320</v>
      </c>
      <c r="G222" s="134">
        <f>+O218+O225</f>
        <v>2526463.0317009166</v>
      </c>
      <c r="H222" s="130">
        <v>5.4</v>
      </c>
      <c r="I222" s="135" t="str">
        <f t="shared" si="40"/>
        <v>P, S, T &amp; D Plant</v>
      </c>
      <c r="J222" s="135">
        <f t="shared" si="41"/>
        <v>979462.00348222768</v>
      </c>
      <c r="K222" s="135">
        <f t="shared" si="42"/>
        <v>1519175.4919743331</v>
      </c>
      <c r="L222" s="135">
        <f t="shared" si="43"/>
        <v>27825.536244355389</v>
      </c>
      <c r="M222" s="42">
        <f>SUM(J222:L222)-G222</f>
        <v>0</v>
      </c>
      <c r="N222" s="154" t="s">
        <v>475</v>
      </c>
      <c r="O222" s="42">
        <v>2785.2875532877001</v>
      </c>
      <c r="P222" s="154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 x14ac:dyDescent="0.2">
      <c r="A223" s="44">
        <f t="shared" si="45"/>
        <v>212</v>
      </c>
      <c r="B223" s="44"/>
      <c r="C223" s="136">
        <v>39924</v>
      </c>
      <c r="E223" s="137" t="s">
        <v>321</v>
      </c>
      <c r="G223" s="134">
        <f>+O223</f>
        <v>0</v>
      </c>
      <c r="H223" s="130">
        <v>5.4</v>
      </c>
      <c r="I223" s="135" t="str">
        <f t="shared" si="40"/>
        <v>P, S, T &amp; D Plant</v>
      </c>
      <c r="J223" s="135">
        <f t="shared" si="41"/>
        <v>0</v>
      </c>
      <c r="K223" s="135">
        <f t="shared" si="42"/>
        <v>0</v>
      </c>
      <c r="L223" s="135">
        <f t="shared" si="43"/>
        <v>0</v>
      </c>
      <c r="M223" s="42">
        <f t="shared" si="44"/>
        <v>0</v>
      </c>
      <c r="N223" s="154" t="s">
        <v>444</v>
      </c>
      <c r="O223" s="42">
        <v>0</v>
      </c>
      <c r="P223" s="154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 x14ac:dyDescent="0.2">
      <c r="A224" s="44">
        <f t="shared" si="45"/>
        <v>213</v>
      </c>
      <c r="B224" s="44"/>
      <c r="C224" s="146"/>
      <c r="E224" s="137" t="s">
        <v>355</v>
      </c>
      <c r="G224" s="134">
        <f>+O229</f>
        <v>0</v>
      </c>
      <c r="H224" s="130">
        <v>5.4</v>
      </c>
      <c r="I224" s="135" t="str">
        <f t="shared" si="40"/>
        <v>P, S, T &amp; D Plant</v>
      </c>
      <c r="J224" s="135">
        <f t="shared" si="41"/>
        <v>0</v>
      </c>
      <c r="K224" s="135">
        <f t="shared" si="42"/>
        <v>0</v>
      </c>
      <c r="L224" s="135">
        <f t="shared" si="43"/>
        <v>0</v>
      </c>
      <c r="M224" s="42">
        <f t="shared" si="44"/>
        <v>0</v>
      </c>
      <c r="N224" s="154" t="s">
        <v>476</v>
      </c>
      <c r="O224" s="42">
        <v>26535.46743221438</v>
      </c>
      <c r="P224" s="154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 x14ac:dyDescent="0.2">
      <c r="A225" s="44">
        <f t="shared" si="45"/>
        <v>214</v>
      </c>
      <c r="B225" s="44"/>
      <c r="C225" s="44"/>
      <c r="D225" s="44"/>
      <c r="E225" s="44"/>
      <c r="G225" s="135"/>
      <c r="H225" s="130"/>
      <c r="I225" s="42"/>
      <c r="J225" s="42"/>
      <c r="K225" s="42"/>
      <c r="L225" s="42"/>
      <c r="M225" s="42"/>
      <c r="N225" s="154" t="s">
        <v>477</v>
      </c>
      <c r="O225" s="42">
        <v>798284.16734512488</v>
      </c>
      <c r="P225" s="154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 x14ac:dyDescent="0.2">
      <c r="A226" s="44">
        <f t="shared" si="45"/>
        <v>215</v>
      </c>
      <c r="B226" s="44"/>
      <c r="C226" s="44"/>
      <c r="D226" s="44" t="s">
        <v>149</v>
      </c>
      <c r="E226" s="44"/>
      <c r="G226" s="135">
        <f>SUM(G190:G224)</f>
        <v>5885295.2218213091</v>
      </c>
      <c r="H226" s="130"/>
      <c r="I226" s="135"/>
      <c r="J226" s="42">
        <f>SUM(J190:J224)</f>
        <v>2281617.8098472469</v>
      </c>
      <c r="K226" s="42">
        <f>SUM(K190:K224)</f>
        <v>3538858.9311775025</v>
      </c>
      <c r="L226" s="42">
        <f>SUM(L190:L224)</f>
        <v>64818.480796558331</v>
      </c>
      <c r="M226" s="42">
        <f>SUM(J226:L226)-G226</f>
        <v>0</v>
      </c>
      <c r="N226" s="154" t="s">
        <v>478</v>
      </c>
      <c r="O226" s="42">
        <v>0</v>
      </c>
      <c r="P226" s="154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 x14ac:dyDescent="0.2">
      <c r="A227" s="44">
        <f t="shared" si="45"/>
        <v>216</v>
      </c>
      <c r="B227" s="44"/>
      <c r="C227" s="44"/>
      <c r="D227" s="44"/>
      <c r="E227" s="44"/>
      <c r="G227" s="135"/>
      <c r="H227" s="130"/>
      <c r="I227" s="135"/>
      <c r="J227" s="135"/>
      <c r="K227" s="135"/>
      <c r="L227" s="135"/>
      <c r="M227" s="42"/>
      <c r="N227" s="154" t="s">
        <v>479</v>
      </c>
      <c r="O227" s="42">
        <v>0</v>
      </c>
      <c r="P227" s="154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 x14ac:dyDescent="0.2">
      <c r="A228" s="44">
        <f t="shared" si="45"/>
        <v>217</v>
      </c>
      <c r="B228" s="44"/>
      <c r="C228" s="44"/>
      <c r="D228" s="44" t="s">
        <v>352</v>
      </c>
      <c r="E228" s="44"/>
      <c r="G228" s="135"/>
      <c r="H228" s="130"/>
      <c r="I228" s="135"/>
      <c r="J228" s="135"/>
      <c r="K228" s="135"/>
      <c r="L228" s="135"/>
      <c r="M228" s="42"/>
      <c r="N228" s="154" t="s">
        <v>480</v>
      </c>
      <c r="O228" s="42">
        <v>0</v>
      </c>
      <c r="P228" s="154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 x14ac:dyDescent="0.2">
      <c r="A229" s="44">
        <f t="shared" si="45"/>
        <v>218</v>
      </c>
      <c r="B229" s="44"/>
      <c r="C229" s="44"/>
      <c r="D229" s="44"/>
      <c r="E229" s="44"/>
      <c r="G229" s="135"/>
      <c r="H229" s="130"/>
      <c r="I229" s="135"/>
      <c r="J229" s="135"/>
      <c r="K229" s="135"/>
      <c r="L229" s="135"/>
      <c r="M229" s="42"/>
      <c r="N229" s="154" t="s">
        <v>355</v>
      </c>
      <c r="O229" s="42">
        <v>0</v>
      </c>
      <c r="P229" s="154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 x14ac:dyDescent="0.2">
      <c r="A230" s="44">
        <f t="shared" si="45"/>
        <v>219</v>
      </c>
      <c r="B230" s="44"/>
      <c r="C230" s="44"/>
      <c r="D230" s="44" t="s">
        <v>148</v>
      </c>
      <c r="E230" s="44"/>
      <c r="G230" s="135"/>
      <c r="H230" s="130"/>
      <c r="I230" s="42"/>
      <c r="J230" s="42"/>
      <c r="K230" s="42"/>
      <c r="L230" s="42"/>
      <c r="M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 x14ac:dyDescent="0.2">
      <c r="A231" s="44">
        <f t="shared" si="45"/>
        <v>220</v>
      </c>
      <c r="B231" s="44"/>
      <c r="C231" s="44"/>
      <c r="D231" s="44"/>
      <c r="E231" s="44"/>
      <c r="G231" s="135"/>
      <c r="H231" s="130"/>
      <c r="I231" s="42"/>
      <c r="J231" s="42"/>
      <c r="K231" s="42"/>
      <c r="L231" s="42"/>
      <c r="M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 x14ac:dyDescent="0.2">
      <c r="A232" s="44">
        <f t="shared" si="45"/>
        <v>221</v>
      </c>
      <c r="B232" s="44"/>
      <c r="C232" s="138">
        <v>37400</v>
      </c>
      <c r="E232" s="137" t="s">
        <v>115</v>
      </c>
      <c r="G232" s="134">
        <v>0</v>
      </c>
      <c r="H232" s="130">
        <v>5.4</v>
      </c>
      <c r="I232" s="135" t="str">
        <f>VLOOKUP($H232,class,3)</f>
        <v>P, S, T &amp; D Plant</v>
      </c>
      <c r="J232" s="135">
        <f>$G232*VLOOKUP($H232,class,6)</f>
        <v>0</v>
      </c>
      <c r="K232" s="135">
        <f>$G232*VLOOKUP($H232,class,7)</f>
        <v>0</v>
      </c>
      <c r="L232" s="135">
        <f>$G232*VLOOKUP($H232,class,8)</f>
        <v>0</v>
      </c>
      <c r="M232" s="42">
        <f>SUM(J232:L232)-G232</f>
        <v>0</v>
      </c>
      <c r="N232" s="42" t="s">
        <v>534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 x14ac:dyDescent="0.2">
      <c r="A233" s="44">
        <f t="shared" si="45"/>
        <v>222</v>
      </c>
      <c r="B233" s="44"/>
      <c r="C233" s="138">
        <v>39001</v>
      </c>
      <c r="E233" s="137" t="s">
        <v>291</v>
      </c>
      <c r="G233" s="134">
        <v>0</v>
      </c>
      <c r="H233" s="130">
        <v>5.4</v>
      </c>
      <c r="I233" s="135" t="str">
        <f t="shared" ref="I233:I266" si="47">VLOOKUP($H233,class,3)</f>
        <v>P, S, T &amp; D Plant</v>
      </c>
      <c r="J233" s="135">
        <f t="shared" ref="J233:J266" si="48">$G233*VLOOKUP($H233,class,6)</f>
        <v>0</v>
      </c>
      <c r="K233" s="135">
        <f t="shared" ref="K233:K266" si="49">$G233*VLOOKUP($H233,class,7)</f>
        <v>0</v>
      </c>
      <c r="L233" s="135">
        <f t="shared" ref="L233:L266" si="50">$G233*VLOOKUP($H233,class,8)</f>
        <v>0</v>
      </c>
      <c r="M233" s="42">
        <f t="shared" ref="M233:M266" si="51">SUM(J233:L233)-G233</f>
        <v>0</v>
      </c>
      <c r="N233" s="42" t="s">
        <v>535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 x14ac:dyDescent="0.2">
      <c r="A234" s="44">
        <f t="shared" si="45"/>
        <v>223</v>
      </c>
      <c r="B234" s="44"/>
      <c r="C234" s="138">
        <v>36602</v>
      </c>
      <c r="E234" s="137" t="s">
        <v>139</v>
      </c>
      <c r="G234" s="134">
        <f>+O234+O236</f>
        <v>204679.1883705373</v>
      </c>
      <c r="H234" s="130">
        <v>5.4</v>
      </c>
      <c r="I234" s="135" t="str">
        <f t="shared" si="47"/>
        <v>P, S, T &amp; D Plant</v>
      </c>
      <c r="J234" s="135">
        <f t="shared" si="48"/>
        <v>79350.255830798589</v>
      </c>
      <c r="K234" s="135">
        <f t="shared" si="49"/>
        <v>123074.67110665714</v>
      </c>
      <c r="L234" s="135">
        <f t="shared" si="50"/>
        <v>2254.2614330815359</v>
      </c>
      <c r="M234" s="42">
        <f t="shared" si="51"/>
        <v>0</v>
      </c>
      <c r="N234" s="42" t="s">
        <v>493</v>
      </c>
      <c r="O234" s="42">
        <v>129952.59979091401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 x14ac:dyDescent="0.2">
      <c r="A235" s="44">
        <f t="shared" si="45"/>
        <v>224</v>
      </c>
      <c r="B235" s="44"/>
      <c r="C235" s="138">
        <v>37503</v>
      </c>
      <c r="E235" s="137" t="s">
        <v>278</v>
      </c>
      <c r="G235" s="134">
        <v>0</v>
      </c>
      <c r="H235" s="130">
        <v>5.4</v>
      </c>
      <c r="I235" s="135" t="str">
        <f t="shared" si="47"/>
        <v>P, S, T &amp; D Plant</v>
      </c>
      <c r="J235" s="135">
        <f t="shared" si="48"/>
        <v>0</v>
      </c>
      <c r="K235" s="135">
        <f t="shared" si="49"/>
        <v>0</v>
      </c>
      <c r="L235" s="135">
        <f t="shared" si="50"/>
        <v>0</v>
      </c>
      <c r="M235" s="42">
        <f t="shared" si="51"/>
        <v>0</v>
      </c>
      <c r="N235" s="42" t="s">
        <v>497</v>
      </c>
      <c r="O235" s="42">
        <v>99705.639211724658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 x14ac:dyDescent="0.2">
      <c r="A236" s="44">
        <f t="shared" si="45"/>
        <v>225</v>
      </c>
      <c r="B236" s="44"/>
      <c r="C236" s="138">
        <v>39004</v>
      </c>
      <c r="E236" s="137" t="s">
        <v>293</v>
      </c>
      <c r="G236" s="134">
        <v>0</v>
      </c>
      <c r="H236" s="130">
        <v>5.4</v>
      </c>
      <c r="I236" s="135" t="str">
        <f t="shared" si="47"/>
        <v>P, S, T &amp; D Plant</v>
      </c>
      <c r="J236" s="135">
        <f t="shared" si="48"/>
        <v>0</v>
      </c>
      <c r="K236" s="135">
        <f t="shared" si="49"/>
        <v>0</v>
      </c>
      <c r="L236" s="135">
        <f t="shared" si="50"/>
        <v>0</v>
      </c>
      <c r="M236" s="42">
        <f t="shared" si="51"/>
        <v>0</v>
      </c>
      <c r="N236" s="42" t="s">
        <v>536</v>
      </c>
      <c r="O236" s="42">
        <v>74726.588579623291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 x14ac:dyDescent="0.2">
      <c r="A237" s="44">
        <f t="shared" si="45"/>
        <v>226</v>
      </c>
      <c r="B237" s="44"/>
      <c r="C237" s="138">
        <v>39009</v>
      </c>
      <c r="E237" s="137" t="s">
        <v>294</v>
      </c>
      <c r="G237" s="134">
        <f>+O235</f>
        <v>99705.639211724658</v>
      </c>
      <c r="H237" s="130">
        <v>5.4</v>
      </c>
      <c r="I237" s="135" t="str">
        <f t="shared" si="47"/>
        <v>P, S, T &amp; D Plant</v>
      </c>
      <c r="J237" s="135">
        <f t="shared" si="48"/>
        <v>38653.993316120199</v>
      </c>
      <c r="K237" s="135">
        <f t="shared" si="49"/>
        <v>59953.524592090005</v>
      </c>
      <c r="L237" s="135">
        <f t="shared" si="50"/>
        <v>1098.1213035144447</v>
      </c>
      <c r="M237" s="42">
        <f t="shared" si="51"/>
        <v>0</v>
      </c>
      <c r="N237" s="42" t="s">
        <v>498</v>
      </c>
      <c r="O237" s="42">
        <v>53324.386062022175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 x14ac:dyDescent="0.2">
      <c r="A238" s="44">
        <f t="shared" si="45"/>
        <v>227</v>
      </c>
      <c r="B238" s="44"/>
      <c r="C238" s="138">
        <v>39100</v>
      </c>
      <c r="E238" s="137" t="s">
        <v>295</v>
      </c>
      <c r="G238" s="134">
        <f>+O237+O241</f>
        <v>54760.712417044517</v>
      </c>
      <c r="H238" s="130">
        <v>5.4</v>
      </c>
      <c r="I238" s="135" t="str">
        <f t="shared" si="47"/>
        <v>P, S, T &amp; D Plant</v>
      </c>
      <c r="J238" s="135">
        <f t="shared" si="48"/>
        <v>21229.694012186905</v>
      </c>
      <c r="K238" s="135">
        <f t="shared" si="49"/>
        <v>32927.904023602896</v>
      </c>
      <c r="L238" s="135">
        <f t="shared" si="50"/>
        <v>603.11438125470897</v>
      </c>
      <c r="M238" s="42">
        <f t="shared" si="51"/>
        <v>0</v>
      </c>
      <c r="N238" s="42" t="s">
        <v>482</v>
      </c>
      <c r="O238" s="42">
        <v>0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 x14ac:dyDescent="0.2">
      <c r="A239" s="44">
        <f t="shared" si="45"/>
        <v>228</v>
      </c>
      <c r="B239" s="44"/>
      <c r="C239" s="138">
        <v>39102</v>
      </c>
      <c r="E239" s="137" t="s">
        <v>296</v>
      </c>
      <c r="G239" s="134">
        <v>0</v>
      </c>
      <c r="H239" s="130">
        <v>5.4</v>
      </c>
      <c r="I239" s="135" t="str">
        <f t="shared" si="47"/>
        <v>P, S, T &amp; D Plant</v>
      </c>
      <c r="J239" s="135">
        <f t="shared" si="48"/>
        <v>0</v>
      </c>
      <c r="K239" s="135">
        <f t="shared" si="49"/>
        <v>0</v>
      </c>
      <c r="L239" s="135">
        <f t="shared" si="50"/>
        <v>0</v>
      </c>
      <c r="M239" s="42">
        <f t="shared" si="51"/>
        <v>0</v>
      </c>
      <c r="N239" s="42" t="s">
        <v>483</v>
      </c>
      <c r="O239" s="42">
        <v>0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 x14ac:dyDescent="0.2">
      <c r="A240" s="44">
        <f t="shared" si="45"/>
        <v>229</v>
      </c>
      <c r="B240" s="44"/>
      <c r="C240" s="145">
        <v>39103</v>
      </c>
      <c r="E240" s="137" t="s">
        <v>297</v>
      </c>
      <c r="G240" s="134">
        <f>+O240</f>
        <v>0</v>
      </c>
      <c r="H240" s="130">
        <v>5.4</v>
      </c>
      <c r="I240" s="135" t="str">
        <f t="shared" si="47"/>
        <v>P, S, T &amp; D Plant</v>
      </c>
      <c r="J240" s="135">
        <f t="shared" si="48"/>
        <v>0</v>
      </c>
      <c r="K240" s="135">
        <f t="shared" si="49"/>
        <v>0</v>
      </c>
      <c r="L240" s="135">
        <f t="shared" si="50"/>
        <v>0</v>
      </c>
      <c r="M240" s="42">
        <f t="shared" si="51"/>
        <v>0</v>
      </c>
      <c r="N240" s="42" t="s">
        <v>447</v>
      </c>
      <c r="O240" s="42">
        <v>0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 x14ac:dyDescent="0.2">
      <c r="A241" s="44">
        <f t="shared" si="45"/>
        <v>230</v>
      </c>
      <c r="B241" s="44"/>
      <c r="C241" s="138">
        <v>39200</v>
      </c>
      <c r="E241" s="137" t="s">
        <v>298</v>
      </c>
      <c r="G241" s="134">
        <f>+O242</f>
        <v>2234.8062660487935</v>
      </c>
      <c r="H241" s="130">
        <v>5.4</v>
      </c>
      <c r="I241" s="135" t="str">
        <f t="shared" si="47"/>
        <v>P, S, T &amp; D Plant</v>
      </c>
      <c r="J241" s="135">
        <f t="shared" si="48"/>
        <v>866.39218356784227</v>
      </c>
      <c r="K241" s="135">
        <f t="shared" si="49"/>
        <v>1343.8007467721802</v>
      </c>
      <c r="L241" s="135">
        <f t="shared" si="50"/>
        <v>24.613335708770695</v>
      </c>
      <c r="M241" s="42">
        <f t="shared" si="51"/>
        <v>0</v>
      </c>
      <c r="N241" s="42" t="s">
        <v>484</v>
      </c>
      <c r="O241" s="42">
        <v>1436.3263550223421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 x14ac:dyDescent="0.2">
      <c r="A242" s="44">
        <f t="shared" si="45"/>
        <v>231</v>
      </c>
      <c r="B242" s="44"/>
      <c r="C242" s="138">
        <v>39201</v>
      </c>
      <c r="E242" s="137" t="s">
        <v>299</v>
      </c>
      <c r="G242" s="134">
        <v>0</v>
      </c>
      <c r="H242" s="130">
        <v>5.4</v>
      </c>
      <c r="I242" s="135" t="str">
        <f t="shared" si="47"/>
        <v>P, S, T &amp; D Plant</v>
      </c>
      <c r="J242" s="135">
        <f t="shared" si="48"/>
        <v>0</v>
      </c>
      <c r="K242" s="135">
        <f t="shared" si="49"/>
        <v>0</v>
      </c>
      <c r="L242" s="135">
        <f t="shared" si="50"/>
        <v>0</v>
      </c>
      <c r="M242" s="42">
        <f t="shared" si="51"/>
        <v>0</v>
      </c>
      <c r="N242" s="42" t="s">
        <v>485</v>
      </c>
      <c r="O242" s="42">
        <v>2234.8062660487935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 x14ac:dyDescent="0.2">
      <c r="A243" s="44">
        <f t="shared" si="45"/>
        <v>232</v>
      </c>
      <c r="B243" s="44"/>
      <c r="C243" s="138">
        <v>39202</v>
      </c>
      <c r="E243" s="137" t="s">
        <v>300</v>
      </c>
      <c r="G243" s="134">
        <v>0</v>
      </c>
      <c r="H243" s="130">
        <v>5.4</v>
      </c>
      <c r="I243" s="135" t="str">
        <f t="shared" si="47"/>
        <v>P, S, T &amp; D Plant</v>
      </c>
      <c r="J243" s="135">
        <f t="shared" si="48"/>
        <v>0</v>
      </c>
      <c r="K243" s="135">
        <f t="shared" si="49"/>
        <v>0</v>
      </c>
      <c r="L243" s="135">
        <f t="shared" si="50"/>
        <v>0</v>
      </c>
      <c r="M243" s="42">
        <f t="shared" si="51"/>
        <v>0</v>
      </c>
      <c r="N243" s="42" t="s">
        <v>486</v>
      </c>
      <c r="O243" s="42">
        <v>3653.6620987142669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 x14ac:dyDescent="0.2">
      <c r="A244" s="44">
        <f t="shared" si="45"/>
        <v>233</v>
      </c>
      <c r="B244" s="44"/>
      <c r="C244" s="138">
        <v>39300</v>
      </c>
      <c r="E244" s="137" t="s">
        <v>186</v>
      </c>
      <c r="G244" s="134">
        <v>0</v>
      </c>
      <c r="H244" s="130">
        <v>5.4</v>
      </c>
      <c r="I244" s="135" t="str">
        <f t="shared" si="47"/>
        <v>P, S, T &amp; D Plant</v>
      </c>
      <c r="J244" s="135">
        <f t="shared" si="48"/>
        <v>0</v>
      </c>
      <c r="K244" s="135">
        <f t="shared" si="49"/>
        <v>0</v>
      </c>
      <c r="L244" s="135">
        <f t="shared" si="50"/>
        <v>0</v>
      </c>
      <c r="M244" s="42">
        <f t="shared" si="51"/>
        <v>0</v>
      </c>
      <c r="N244" s="42" t="s">
        <v>487</v>
      </c>
      <c r="O244" s="42">
        <v>425.70065197089485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 x14ac:dyDescent="0.2">
      <c r="A245" s="44">
        <f t="shared" si="45"/>
        <v>234</v>
      </c>
      <c r="B245" s="44"/>
      <c r="C245" s="138">
        <v>39400</v>
      </c>
      <c r="E245" s="137" t="s">
        <v>301</v>
      </c>
      <c r="G245" s="134">
        <f>+O243</f>
        <v>3653.6620987142669</v>
      </c>
      <c r="H245" s="130">
        <v>5.4</v>
      </c>
      <c r="I245" s="135" t="str">
        <f t="shared" si="47"/>
        <v>P, S, T &amp; D Plant</v>
      </c>
      <c r="J245" s="135">
        <f t="shared" si="48"/>
        <v>1416.4557938710402</v>
      </c>
      <c r="K245" s="135">
        <f t="shared" si="49"/>
        <v>2196.9662119240925</v>
      </c>
      <c r="L245" s="135">
        <f t="shared" si="50"/>
        <v>40.240092919133822</v>
      </c>
      <c r="M245" s="42">
        <f t="shared" si="51"/>
        <v>0</v>
      </c>
      <c r="N245" s="42" t="s">
        <v>505</v>
      </c>
      <c r="O245" s="42">
        <v>66181.461050851227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 x14ac:dyDescent="0.2">
      <c r="A246" s="44">
        <f t="shared" si="45"/>
        <v>235</v>
      </c>
      <c r="B246" s="44"/>
      <c r="C246" s="138">
        <v>39500</v>
      </c>
      <c r="E246" s="137" t="s">
        <v>443</v>
      </c>
      <c r="G246" s="134">
        <f>+O244</f>
        <v>425.70065197089485</v>
      </c>
      <c r="H246" s="130">
        <v>5.4</v>
      </c>
      <c r="I246" s="135" t="str">
        <f t="shared" si="47"/>
        <v>P, S, T &amp; D Plant</v>
      </c>
      <c r="J246" s="135">
        <f t="shared" si="48"/>
        <v>165.03610313363285</v>
      </c>
      <c r="K246" s="135">
        <f t="shared" si="49"/>
        <v>255.97603815175742</v>
      </c>
      <c r="L246" s="135">
        <f t="shared" si="50"/>
        <v>4.6885106855045047</v>
      </c>
      <c r="M246" s="42">
        <f t="shared" si="51"/>
        <v>0</v>
      </c>
      <c r="N246" s="42" t="s">
        <v>537</v>
      </c>
      <c r="O246" s="42">
        <v>3998.7907164187259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 x14ac:dyDescent="0.2">
      <c r="A247" s="44">
        <f t="shared" si="45"/>
        <v>236</v>
      </c>
      <c r="B247" s="44"/>
      <c r="C247" s="138">
        <v>39603</v>
      </c>
      <c r="E247" s="137" t="s">
        <v>303</v>
      </c>
      <c r="G247" s="134">
        <v>0</v>
      </c>
      <c r="H247" s="130">
        <v>5.4</v>
      </c>
      <c r="I247" s="135" t="str">
        <f t="shared" si="47"/>
        <v>P, S, T &amp; D Plant</v>
      </c>
      <c r="J247" s="135">
        <f t="shared" si="48"/>
        <v>0</v>
      </c>
      <c r="K247" s="135">
        <f t="shared" si="49"/>
        <v>0</v>
      </c>
      <c r="L247" s="135">
        <f t="shared" si="50"/>
        <v>0</v>
      </c>
      <c r="M247" s="42">
        <f t="shared" si="51"/>
        <v>0</v>
      </c>
      <c r="N247" s="42" t="s">
        <v>508</v>
      </c>
      <c r="O247" s="42">
        <v>931.39981094318728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 x14ac:dyDescent="0.2">
      <c r="A248" s="44">
        <f t="shared" si="45"/>
        <v>237</v>
      </c>
      <c r="B248" s="44"/>
      <c r="C248" s="136">
        <v>39604</v>
      </c>
      <c r="E248" s="137" t="s">
        <v>304</v>
      </c>
      <c r="G248" s="134">
        <v>0</v>
      </c>
      <c r="H248" s="130">
        <v>5.4</v>
      </c>
      <c r="I248" s="135" t="str">
        <f t="shared" si="47"/>
        <v>P, S, T &amp; D Plant</v>
      </c>
      <c r="J248" s="135">
        <f t="shared" si="48"/>
        <v>0</v>
      </c>
      <c r="K248" s="135">
        <f t="shared" si="49"/>
        <v>0</v>
      </c>
      <c r="L248" s="135">
        <f t="shared" si="50"/>
        <v>0</v>
      </c>
      <c r="M248" s="42">
        <f t="shared" si="51"/>
        <v>0</v>
      </c>
      <c r="N248" s="42" t="s">
        <v>488</v>
      </c>
      <c r="O248" s="42">
        <v>3930.2704110791669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 x14ac:dyDescent="0.2">
      <c r="A249" s="44">
        <f t="shared" si="45"/>
        <v>238</v>
      </c>
      <c r="B249" s="44"/>
      <c r="C249" s="136">
        <v>39605</v>
      </c>
      <c r="E249" s="140" t="s">
        <v>305</v>
      </c>
      <c r="G249" s="134">
        <v>0</v>
      </c>
      <c r="H249" s="130">
        <v>5.4</v>
      </c>
      <c r="I249" s="135" t="str">
        <f t="shared" si="47"/>
        <v>P, S, T &amp; D Plant</v>
      </c>
      <c r="J249" s="135">
        <f t="shared" si="48"/>
        <v>0</v>
      </c>
      <c r="K249" s="135">
        <f t="shared" si="49"/>
        <v>0</v>
      </c>
      <c r="L249" s="135">
        <f t="shared" si="50"/>
        <v>0</v>
      </c>
      <c r="M249" s="42">
        <f t="shared" si="51"/>
        <v>0</v>
      </c>
      <c r="N249" s="42" t="s">
        <v>520</v>
      </c>
      <c r="O249" s="42">
        <v>31780.601101987188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 x14ac:dyDescent="0.2">
      <c r="A250" s="44">
        <f t="shared" si="45"/>
        <v>239</v>
      </c>
      <c r="B250" s="44"/>
      <c r="C250" s="136">
        <v>39700</v>
      </c>
      <c r="E250" s="137" t="s">
        <v>306</v>
      </c>
      <c r="G250" s="134">
        <f>+O245+O246</f>
        <v>70180.251767269947</v>
      </c>
      <c r="H250" s="130">
        <v>5.4</v>
      </c>
      <c r="I250" s="135" t="str">
        <f t="shared" si="47"/>
        <v>P, S, T &amp; D Plant</v>
      </c>
      <c r="J250" s="135">
        <f t="shared" si="48"/>
        <v>27207.558210174793</v>
      </c>
      <c r="K250" s="135">
        <f t="shared" si="49"/>
        <v>42199.754030695876</v>
      </c>
      <c r="L250" s="135">
        <f t="shared" si="50"/>
        <v>772.93952639926442</v>
      </c>
      <c r="M250" s="42">
        <f t="shared" si="51"/>
        <v>0</v>
      </c>
      <c r="N250" s="42" t="s">
        <v>521</v>
      </c>
      <c r="O250" s="42">
        <v>338150.72958039411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 x14ac:dyDescent="0.2">
      <c r="A251" s="44">
        <f t="shared" si="45"/>
        <v>240</v>
      </c>
      <c r="B251" s="44"/>
      <c r="C251" s="136">
        <v>39701</v>
      </c>
      <c r="E251" s="137" t="s">
        <v>307</v>
      </c>
      <c r="G251" s="134">
        <v>0</v>
      </c>
      <c r="H251" s="130">
        <v>5.4</v>
      </c>
      <c r="I251" s="135" t="str">
        <f t="shared" si="47"/>
        <v>P, S, T &amp; D Plant</v>
      </c>
      <c r="J251" s="135">
        <f t="shared" si="48"/>
        <v>0</v>
      </c>
      <c r="K251" s="135">
        <f t="shared" si="49"/>
        <v>0</v>
      </c>
      <c r="L251" s="135">
        <f t="shared" si="50"/>
        <v>0</v>
      </c>
      <c r="M251" s="42">
        <f t="shared" si="51"/>
        <v>0</v>
      </c>
      <c r="N251" s="42" t="s">
        <v>522</v>
      </c>
      <c r="O251" s="42">
        <v>77362.850809901312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 x14ac:dyDescent="0.2">
      <c r="A252" s="44">
        <f t="shared" si="45"/>
        <v>241</v>
      </c>
      <c r="B252" s="44"/>
      <c r="C252" s="136">
        <v>39702</v>
      </c>
      <c r="E252" s="137" t="s">
        <v>308</v>
      </c>
      <c r="G252" s="134">
        <v>0</v>
      </c>
      <c r="H252" s="130">
        <v>5.4</v>
      </c>
      <c r="I252" s="135" t="str">
        <f t="shared" si="47"/>
        <v>P, S, T &amp; D Plant</v>
      </c>
      <c r="J252" s="135">
        <f t="shared" si="48"/>
        <v>0</v>
      </c>
      <c r="K252" s="135">
        <f t="shared" si="49"/>
        <v>0</v>
      </c>
      <c r="L252" s="135">
        <f t="shared" si="50"/>
        <v>0</v>
      </c>
      <c r="M252" s="42">
        <f t="shared" si="51"/>
        <v>0</v>
      </c>
      <c r="N252" s="42" t="s">
        <v>511</v>
      </c>
      <c r="O252" s="42">
        <v>22964.787364848791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 x14ac:dyDescent="0.2">
      <c r="A253" s="44">
        <f t="shared" si="45"/>
        <v>242</v>
      </c>
      <c r="B253" s="44"/>
      <c r="C253" s="136">
        <v>39705</v>
      </c>
      <c r="E253" s="137" t="s">
        <v>309</v>
      </c>
      <c r="G253" s="134">
        <v>0</v>
      </c>
      <c r="H253" s="130">
        <v>5.4</v>
      </c>
      <c r="I253" s="135" t="str">
        <f t="shared" si="47"/>
        <v>P, S, T &amp; D Plant</v>
      </c>
      <c r="J253" s="135">
        <f t="shared" si="48"/>
        <v>0</v>
      </c>
      <c r="K253" s="135">
        <f t="shared" si="49"/>
        <v>0</v>
      </c>
      <c r="L253" s="135">
        <f t="shared" si="50"/>
        <v>0</v>
      </c>
      <c r="M253" s="42">
        <f t="shared" si="51"/>
        <v>0</v>
      </c>
      <c r="N253" s="42" t="s">
        <v>512</v>
      </c>
      <c r="O253" s="42">
        <v>37317.828469379325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 x14ac:dyDescent="0.2">
      <c r="A254" s="44">
        <f t="shared" si="45"/>
        <v>243</v>
      </c>
      <c r="B254" s="44"/>
      <c r="C254" s="136">
        <v>39800</v>
      </c>
      <c r="E254" s="137" t="s">
        <v>310</v>
      </c>
      <c r="G254" s="134">
        <f>+O247+O248</f>
        <v>4861.6702220223542</v>
      </c>
      <c r="H254" s="130">
        <v>5.4</v>
      </c>
      <c r="I254" s="135" t="str">
        <f t="shared" si="47"/>
        <v>P, S, T &amp; D Plant</v>
      </c>
      <c r="J254" s="135">
        <f t="shared" si="48"/>
        <v>1884.7777292533951</v>
      </c>
      <c r="K254" s="135">
        <f t="shared" si="49"/>
        <v>2923.3478418979298</v>
      </c>
      <c r="L254" s="135">
        <f t="shared" si="50"/>
        <v>53.544650871028715</v>
      </c>
      <c r="M254" s="42">
        <f t="shared" si="51"/>
        <v>0</v>
      </c>
      <c r="N254" s="42" t="s">
        <v>513</v>
      </c>
      <c r="O254" s="42">
        <v>8276.4028202821119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 x14ac:dyDescent="0.2">
      <c r="A255" s="44">
        <f t="shared" si="45"/>
        <v>244</v>
      </c>
      <c r="B255" s="44"/>
      <c r="C255" s="136">
        <v>39900</v>
      </c>
      <c r="E255" s="137" t="s">
        <v>311</v>
      </c>
      <c r="G255" s="134">
        <f t="shared" ref="G255:G258" si="52">+O249</f>
        <v>31780.601101987188</v>
      </c>
      <c r="H255" s="130">
        <v>5.4</v>
      </c>
      <c r="I255" s="135" t="str">
        <f t="shared" si="47"/>
        <v>P, S, T &amp; D Plant</v>
      </c>
      <c r="J255" s="135">
        <f t="shared" si="48"/>
        <v>12320.73884978452</v>
      </c>
      <c r="K255" s="135">
        <f t="shared" si="49"/>
        <v>19109.842379861449</v>
      </c>
      <c r="L255" s="135">
        <f t="shared" si="50"/>
        <v>350.01987234121162</v>
      </c>
      <c r="M255" s="42">
        <f t="shared" si="51"/>
        <v>0</v>
      </c>
      <c r="N255" s="42" t="s">
        <v>514</v>
      </c>
      <c r="O255" s="42">
        <v>2050198.940899719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 x14ac:dyDescent="0.2">
      <c r="A256" s="44">
        <f t="shared" si="45"/>
        <v>245</v>
      </c>
      <c r="B256" s="44"/>
      <c r="C256" s="136">
        <v>39901</v>
      </c>
      <c r="E256" s="137" t="s">
        <v>312</v>
      </c>
      <c r="G256" s="134">
        <f>+O250</f>
        <v>338150.72958039411</v>
      </c>
      <c r="H256" s="130">
        <v>5.4</v>
      </c>
      <c r="I256" s="135" t="str">
        <f t="shared" si="47"/>
        <v>P, S, T &amp; D Plant</v>
      </c>
      <c r="J256" s="135">
        <f t="shared" si="48"/>
        <v>131094.65166043167</v>
      </c>
      <c r="K256" s="135">
        <f t="shared" si="49"/>
        <v>203331.80993585504</v>
      </c>
      <c r="L256" s="135">
        <f t="shared" si="50"/>
        <v>3724.2679841073332</v>
      </c>
      <c r="M256" s="42">
        <f t="shared" si="51"/>
        <v>0</v>
      </c>
      <c r="N256" s="42" t="s">
        <v>538</v>
      </c>
      <c r="O256" s="42">
        <v>4864.7289079207949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 x14ac:dyDescent="0.2">
      <c r="A257" s="44">
        <f t="shared" si="45"/>
        <v>246</v>
      </c>
      <c r="B257" s="44"/>
      <c r="C257" s="136">
        <v>39902</v>
      </c>
      <c r="E257" s="137" t="s">
        <v>313</v>
      </c>
      <c r="G257" s="134">
        <f t="shared" si="52"/>
        <v>77362.850809901312</v>
      </c>
      <c r="H257" s="130">
        <v>5.4</v>
      </c>
      <c r="I257" s="135" t="str">
        <f t="shared" si="47"/>
        <v>P, S, T &amp; D Plant</v>
      </c>
      <c r="J257" s="135">
        <f t="shared" si="48"/>
        <v>29992.116210918208</v>
      </c>
      <c r="K257" s="135">
        <f t="shared" si="49"/>
        <v>46518.68856380786</v>
      </c>
      <c r="L257" s="135">
        <f t="shared" si="50"/>
        <v>852.04603517523412</v>
      </c>
      <c r="M257" s="42">
        <f t="shared" si="51"/>
        <v>0</v>
      </c>
      <c r="N257" s="42" t="s">
        <v>539</v>
      </c>
      <c r="O257" s="42">
        <v>6559.4661898276627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 x14ac:dyDescent="0.2">
      <c r="A258" s="44">
        <f t="shared" si="45"/>
        <v>247</v>
      </c>
      <c r="B258" s="44"/>
      <c r="C258" s="136">
        <v>39903</v>
      </c>
      <c r="E258" s="137" t="s">
        <v>314</v>
      </c>
      <c r="G258" s="134">
        <f t="shared" si="52"/>
        <v>22964.787364848791</v>
      </c>
      <c r="H258" s="130">
        <v>5.4</v>
      </c>
      <c r="I258" s="135" t="str">
        <f t="shared" si="47"/>
        <v>P, S, T &amp; D Plant</v>
      </c>
      <c r="J258" s="135">
        <f t="shared" si="48"/>
        <v>8903.0143563093661</v>
      </c>
      <c r="K258" s="135">
        <f t="shared" si="49"/>
        <v>13808.847271987359</v>
      </c>
      <c r="L258" s="135">
        <f t="shared" si="50"/>
        <v>252.92573655206391</v>
      </c>
      <c r="M258" s="42">
        <f t="shared" si="51"/>
        <v>0</v>
      </c>
      <c r="N258" s="42" t="s">
        <v>540</v>
      </c>
      <c r="O258" s="42">
        <v>1894.2188753644575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 x14ac:dyDescent="0.2">
      <c r="A259" s="44">
        <f t="shared" si="45"/>
        <v>248</v>
      </c>
      <c r="B259" s="44"/>
      <c r="C259" s="136">
        <v>39904</v>
      </c>
      <c r="E259" s="137" t="s">
        <v>315</v>
      </c>
      <c r="G259" s="134">
        <v>0</v>
      </c>
      <c r="H259" s="130">
        <v>5.4</v>
      </c>
      <c r="I259" s="135" t="str">
        <f t="shared" si="47"/>
        <v>P, S, T &amp; D Plant</v>
      </c>
      <c r="J259" s="135">
        <f t="shared" si="48"/>
        <v>0</v>
      </c>
      <c r="K259" s="135">
        <f t="shared" si="49"/>
        <v>0</v>
      </c>
      <c r="L259" s="135">
        <f t="shared" si="50"/>
        <v>0</v>
      </c>
      <c r="M259" s="42">
        <f>SUM(J259:L259)-G259</f>
        <v>0</v>
      </c>
      <c r="N259" s="42" t="s">
        <v>489</v>
      </c>
      <c r="O259" s="42">
        <v>279.29916267632643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 x14ac:dyDescent="0.2">
      <c r="A260" s="44">
        <f t="shared" si="45"/>
        <v>249</v>
      </c>
      <c r="B260" s="44"/>
      <c r="C260" s="136">
        <v>39905</v>
      </c>
      <c r="E260" s="137" t="s">
        <v>316</v>
      </c>
      <c r="G260" s="134">
        <v>0</v>
      </c>
      <c r="H260" s="130">
        <v>5.4</v>
      </c>
      <c r="I260" s="135" t="str">
        <f t="shared" si="47"/>
        <v>P, S, T &amp; D Plant</v>
      </c>
      <c r="J260" s="135">
        <f t="shared" si="48"/>
        <v>0</v>
      </c>
      <c r="K260" s="135">
        <f t="shared" si="49"/>
        <v>0</v>
      </c>
      <c r="L260" s="135">
        <f t="shared" si="50"/>
        <v>0</v>
      </c>
      <c r="M260" s="42">
        <f t="shared" si="51"/>
        <v>0</v>
      </c>
      <c r="N260" s="42" t="s">
        <v>490</v>
      </c>
      <c r="O260" s="42">
        <v>0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 x14ac:dyDescent="0.2">
      <c r="A261" s="44">
        <f t="shared" si="45"/>
        <v>250</v>
      </c>
      <c r="B261" s="44"/>
      <c r="C261" s="136">
        <v>39906</v>
      </c>
      <c r="E261" s="137" t="s">
        <v>317</v>
      </c>
      <c r="G261" s="134">
        <f>+O253+O257</f>
        <v>43877.294659206986</v>
      </c>
      <c r="H261" s="130">
        <v>5.4</v>
      </c>
      <c r="I261" s="135" t="str">
        <f t="shared" si="47"/>
        <v>P, S, T &amp; D Plant</v>
      </c>
      <c r="J261" s="135">
        <f t="shared" si="48"/>
        <v>17010.398487942115</v>
      </c>
      <c r="K261" s="135">
        <f t="shared" si="49"/>
        <v>26383.647757365827</v>
      </c>
      <c r="L261" s="135">
        <f t="shared" si="50"/>
        <v>483.24841389903889</v>
      </c>
      <c r="M261" s="42">
        <f t="shared" si="51"/>
        <v>0</v>
      </c>
      <c r="N261" s="42" t="s">
        <v>355</v>
      </c>
      <c r="O261" s="42">
        <v>0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 x14ac:dyDescent="0.2">
      <c r="A262" s="44">
        <f t="shared" si="45"/>
        <v>251</v>
      </c>
      <c r="B262" s="44"/>
      <c r="C262" s="136">
        <v>39907</v>
      </c>
      <c r="E262" s="137" t="s">
        <v>318</v>
      </c>
      <c r="G262" s="134">
        <f>+O254+O258</f>
        <v>10170.621695646569</v>
      </c>
      <c r="H262" s="130">
        <v>5.4</v>
      </c>
      <c r="I262" s="135" t="str">
        <f t="shared" si="47"/>
        <v>P, S, T &amp; D Plant</v>
      </c>
      <c r="J262" s="135">
        <f t="shared" si="48"/>
        <v>3942.9579525535974</v>
      </c>
      <c r="K262" s="135">
        <f t="shared" si="49"/>
        <v>6115.6482498643545</v>
      </c>
      <c r="L262" s="135">
        <f t="shared" si="50"/>
        <v>112.01549322861528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 x14ac:dyDescent="0.2">
      <c r="A263" s="44">
        <f t="shared" si="45"/>
        <v>252</v>
      </c>
      <c r="B263" s="44"/>
      <c r="C263" s="136">
        <v>39908</v>
      </c>
      <c r="E263" s="137" t="s">
        <v>319</v>
      </c>
      <c r="G263" s="134">
        <f>+O255+O259</f>
        <v>2050478.2400623953</v>
      </c>
      <c r="H263" s="130">
        <v>5.4</v>
      </c>
      <c r="I263" s="135" t="str">
        <f t="shared" si="47"/>
        <v>P, S, T &amp; D Plant</v>
      </c>
      <c r="J263" s="135">
        <f t="shared" si="48"/>
        <v>794931.68904835056</v>
      </c>
      <c r="K263" s="135">
        <f t="shared" si="49"/>
        <v>1232963.3365077528</v>
      </c>
      <c r="L263" s="135">
        <f t="shared" si="50"/>
        <v>22583.214506291853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 x14ac:dyDescent="0.2">
      <c r="A264" s="44">
        <f t="shared" si="45"/>
        <v>253</v>
      </c>
      <c r="B264" s="44"/>
      <c r="C264" s="136">
        <v>39909</v>
      </c>
      <c r="E264" s="137" t="s">
        <v>320</v>
      </c>
      <c r="G264" s="134">
        <f t="shared" ref="G264" si="53">+O256</f>
        <v>4864.7289079207949</v>
      </c>
      <c r="H264" s="130">
        <v>5.4</v>
      </c>
      <c r="I264" s="135" t="str">
        <f t="shared" si="47"/>
        <v>P, S, T &amp; D Plant</v>
      </c>
      <c r="J264" s="135">
        <f t="shared" si="48"/>
        <v>1885.9635240109351</v>
      </c>
      <c r="K264" s="135">
        <f t="shared" si="49"/>
        <v>2925.1870457953364</v>
      </c>
      <c r="L264" s="135">
        <f t="shared" si="50"/>
        <v>53.57833811452258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 x14ac:dyDescent="0.2">
      <c r="A265" s="44">
        <f t="shared" si="45"/>
        <v>254</v>
      </c>
      <c r="B265" s="44"/>
      <c r="C265" s="136">
        <v>39924</v>
      </c>
      <c r="E265" s="137" t="s">
        <v>321</v>
      </c>
      <c r="G265" s="134">
        <f>+O260</f>
        <v>0</v>
      </c>
      <c r="H265" s="130">
        <v>5.4</v>
      </c>
      <c r="I265" s="135" t="str">
        <f t="shared" si="47"/>
        <v>P, S, T &amp; D Plant</v>
      </c>
      <c r="J265" s="135">
        <f t="shared" si="48"/>
        <v>0</v>
      </c>
      <c r="K265" s="135">
        <f t="shared" si="49"/>
        <v>0</v>
      </c>
      <c r="L265" s="135">
        <f t="shared" si="50"/>
        <v>0</v>
      </c>
      <c r="M265" s="42">
        <f t="shared" si="51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 x14ac:dyDescent="0.2">
      <c r="A266" s="44">
        <f t="shared" si="45"/>
        <v>255</v>
      </c>
      <c r="B266" s="44"/>
      <c r="C266" s="146"/>
      <c r="E266" s="137" t="s">
        <v>355</v>
      </c>
      <c r="G266" s="134">
        <f>+O261</f>
        <v>0</v>
      </c>
      <c r="H266" s="130">
        <v>5.4</v>
      </c>
      <c r="I266" s="135" t="str">
        <f t="shared" si="47"/>
        <v>P, S, T &amp; D Plant</v>
      </c>
      <c r="J266" s="135">
        <f t="shared" si="48"/>
        <v>0</v>
      </c>
      <c r="K266" s="135">
        <f t="shared" si="49"/>
        <v>0</v>
      </c>
      <c r="L266" s="135">
        <f t="shared" si="50"/>
        <v>0</v>
      </c>
      <c r="M266" s="42">
        <f t="shared" si="51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 x14ac:dyDescent="0.2">
      <c r="A267" s="44">
        <f>A266+1</f>
        <v>256</v>
      </c>
      <c r="B267" s="44"/>
      <c r="C267" s="44"/>
      <c r="D267" s="44"/>
      <c r="E267" s="137"/>
      <c r="G267" s="135"/>
      <c r="H267" s="130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 x14ac:dyDescent="0.2">
      <c r="A268" s="44">
        <f>A267+1</f>
        <v>257</v>
      </c>
      <c r="B268" s="44"/>
      <c r="C268" s="44"/>
      <c r="D268" s="44" t="s">
        <v>149</v>
      </c>
      <c r="E268" s="44"/>
      <c r="G268" s="135">
        <f>SUM(G232:G266)</f>
        <v>3020151.4851876339</v>
      </c>
      <c r="H268" s="130"/>
      <c r="I268" s="135"/>
      <c r="J268" s="42">
        <f>SUM(J232:J266)</f>
        <v>1170855.6932694074</v>
      </c>
      <c r="K268" s="42">
        <f>SUM(K232:K266)</f>
        <v>1816032.952304082</v>
      </c>
      <c r="L268" s="42">
        <f>SUM(L232:L266)</f>
        <v>33262.839614144264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 x14ac:dyDescent="0.2">
      <c r="A269" s="44">
        <f>A268+1</f>
        <v>258</v>
      </c>
      <c r="B269" s="44"/>
      <c r="C269" s="44"/>
      <c r="D269" s="44"/>
      <c r="E269" s="44"/>
      <c r="G269" s="135"/>
      <c r="H269" s="130"/>
      <c r="I269" s="135"/>
      <c r="J269" s="135"/>
      <c r="K269" s="135"/>
      <c r="L269" s="135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 x14ac:dyDescent="0.2">
      <c r="A270" s="44">
        <f>A269+1</f>
        <v>259</v>
      </c>
      <c r="B270" s="44"/>
      <c r="C270" s="44"/>
      <c r="D270" s="44" t="s">
        <v>125</v>
      </c>
      <c r="E270" s="44"/>
      <c r="G270" s="135">
        <f>G134+G144+G184+G226+G268</f>
        <v>193880767.65794417</v>
      </c>
      <c r="H270" s="130"/>
      <c r="I270" s="42"/>
      <c r="J270" s="42">
        <f>J134+J144+J184+J226+J268</f>
        <v>90925271.823657542</v>
      </c>
      <c r="K270" s="42">
        <f>K134+K144+K184+K226+K268</f>
        <v>100189585.93198152</v>
      </c>
      <c r="L270" s="42">
        <f>L134+L144+L184+L226+L268</f>
        <v>2765909.9023050722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 x14ac:dyDescent="0.2">
      <c r="C271" s="44"/>
      <c r="N271" s="42"/>
      <c r="O271" s="42"/>
    </row>
    <row r="272" spans="1:44" x14ac:dyDescent="0.2">
      <c r="C272" s="44"/>
      <c r="N272" s="42"/>
      <c r="O272" s="42"/>
    </row>
    <row r="273" spans="3:15" x14ac:dyDescent="0.2">
      <c r="C273" s="44"/>
      <c r="N273" s="42"/>
      <c r="O273" s="42"/>
    </row>
    <row r="274" spans="3:15" x14ac:dyDescent="0.2">
      <c r="C274" s="44"/>
      <c r="H274" s="130">
        <f>COUNTIFS(G8:G270,"&gt;0",H8:H270,"&lt;99")</f>
        <v>103</v>
      </c>
      <c r="N274" s="42"/>
      <c r="O274" s="42"/>
    </row>
    <row r="275" spans="3:15" x14ac:dyDescent="0.2">
      <c r="C275" s="44"/>
      <c r="N275" s="42"/>
      <c r="O275" s="42"/>
    </row>
    <row r="276" spans="3:15" x14ac:dyDescent="0.2">
      <c r="C276" s="44"/>
      <c r="N276" s="42"/>
      <c r="O276" s="42"/>
    </row>
    <row r="277" spans="3:15" x14ac:dyDescent="0.2">
      <c r="C277" s="44"/>
      <c r="N277" s="42"/>
      <c r="O277" s="42"/>
    </row>
    <row r="278" spans="3:15" x14ac:dyDescent="0.2">
      <c r="C278" s="44"/>
      <c r="N278" s="42"/>
      <c r="O278" s="42"/>
    </row>
    <row r="279" spans="3:15" x14ac:dyDescent="0.2">
      <c r="C279" s="44"/>
      <c r="N279" s="42"/>
      <c r="O279" s="42"/>
    </row>
    <row r="280" spans="3:15" x14ac:dyDescent="0.2">
      <c r="C280" s="44"/>
    </row>
    <row r="281" spans="3:15" x14ac:dyDescent="0.2">
      <c r="C281" s="44"/>
    </row>
    <row r="282" spans="3:15" x14ac:dyDescent="0.2">
      <c r="C282" s="44"/>
    </row>
    <row r="283" spans="3:15" x14ac:dyDescent="0.2">
      <c r="C283" s="44"/>
    </row>
    <row r="284" spans="3:15" x14ac:dyDescent="0.2">
      <c r="C284" s="44"/>
    </row>
    <row r="285" spans="3:15" x14ac:dyDescent="0.2">
      <c r="C285" s="44"/>
    </row>
    <row r="286" spans="3:15" x14ac:dyDescent="0.2">
      <c r="C286" s="44"/>
    </row>
    <row r="287" spans="3:15" x14ac:dyDescent="0.2">
      <c r="C287" s="44"/>
    </row>
    <row r="288" spans="3:15" x14ac:dyDescent="0.2">
      <c r="C288" s="44"/>
    </row>
    <row r="289" spans="3:3" x14ac:dyDescent="0.2">
      <c r="C289" s="44"/>
    </row>
    <row r="290" spans="3:3" x14ac:dyDescent="0.2">
      <c r="C290" s="44"/>
    </row>
    <row r="291" spans="3:3" x14ac:dyDescent="0.2">
      <c r="C291" s="44"/>
    </row>
    <row r="292" spans="3:3" x14ac:dyDescent="0.2">
      <c r="C292" s="44"/>
    </row>
    <row r="293" spans="3:3" x14ac:dyDescent="0.2">
      <c r="C293" s="44"/>
    </row>
    <row r="294" spans="3:3" x14ac:dyDescent="0.2">
      <c r="C294" s="44"/>
    </row>
    <row r="295" spans="3:3" x14ac:dyDescent="0.2">
      <c r="C295" s="44"/>
    </row>
    <row r="296" spans="3:3" x14ac:dyDescent="0.2">
      <c r="C296" s="44"/>
    </row>
    <row r="297" spans="3:3" x14ac:dyDescent="0.2">
      <c r="C297" s="44"/>
    </row>
    <row r="298" spans="3:3" x14ac:dyDescent="0.2">
      <c r="C298" s="44"/>
    </row>
    <row r="299" spans="3:3" x14ac:dyDescent="0.2">
      <c r="C299" s="44"/>
    </row>
    <row r="300" spans="3:3" x14ac:dyDescent="0.2">
      <c r="C300" s="44"/>
    </row>
    <row r="301" spans="3:3" x14ac:dyDescent="0.2">
      <c r="C301" s="44"/>
    </row>
    <row r="302" spans="3:3" x14ac:dyDescent="0.2">
      <c r="C302" s="44"/>
    </row>
    <row r="303" spans="3:3" x14ac:dyDescent="0.2">
      <c r="C303" s="44"/>
    </row>
    <row r="304" spans="3:3" x14ac:dyDescent="0.2">
      <c r="C304" s="44"/>
    </row>
    <row r="305" spans="3:3" x14ac:dyDescent="0.2">
      <c r="C305" s="44"/>
    </row>
    <row r="306" spans="3:3" x14ac:dyDescent="0.2">
      <c r="C306" s="44"/>
    </row>
    <row r="307" spans="3:3" x14ac:dyDescent="0.2">
      <c r="C307" s="44"/>
    </row>
    <row r="308" spans="3:3" x14ac:dyDescent="0.2">
      <c r="C308" s="44"/>
    </row>
    <row r="309" spans="3:3" x14ac:dyDescent="0.2">
      <c r="C309" s="44"/>
    </row>
    <row r="310" spans="3:3" x14ac:dyDescent="0.2">
      <c r="C310" s="44"/>
    </row>
    <row r="311" spans="3:3" x14ac:dyDescent="0.2">
      <c r="C311" s="44"/>
    </row>
    <row r="312" spans="3:3" x14ac:dyDescent="0.2">
      <c r="C312" s="44"/>
    </row>
    <row r="313" spans="3:3" x14ac:dyDescent="0.2">
      <c r="C313" s="44"/>
    </row>
    <row r="314" spans="3:3" x14ac:dyDescent="0.2">
      <c r="C314" s="44"/>
    </row>
    <row r="315" spans="3:3" x14ac:dyDescent="0.2">
      <c r="C315" s="44"/>
    </row>
    <row r="316" spans="3:3" x14ac:dyDescent="0.2">
      <c r="C316" s="44"/>
    </row>
    <row r="317" spans="3:3" x14ac:dyDescent="0.2">
      <c r="C317" s="44"/>
    </row>
    <row r="318" spans="3:3" x14ac:dyDescent="0.2">
      <c r="C318" s="44"/>
    </row>
    <row r="319" spans="3:3" x14ac:dyDescent="0.2">
      <c r="C319" s="44"/>
    </row>
    <row r="320" spans="3:3" x14ac:dyDescent="0.2">
      <c r="C320" s="44"/>
    </row>
    <row r="321" spans="3:3" x14ac:dyDescent="0.2">
      <c r="C321" s="44"/>
    </row>
    <row r="322" spans="3:3" x14ac:dyDescent="0.2">
      <c r="C322" s="44"/>
    </row>
    <row r="323" spans="3:3" x14ac:dyDescent="0.2">
      <c r="C323" s="44"/>
    </row>
    <row r="324" spans="3:3" x14ac:dyDescent="0.2">
      <c r="C324" s="44"/>
    </row>
    <row r="325" spans="3:3" x14ac:dyDescent="0.2">
      <c r="C325" s="44"/>
    </row>
    <row r="326" spans="3:3" x14ac:dyDescent="0.2">
      <c r="C326" s="44"/>
    </row>
    <row r="327" spans="3:3" x14ac:dyDescent="0.2">
      <c r="C327" s="44"/>
    </row>
    <row r="328" spans="3:3" x14ac:dyDescent="0.2">
      <c r="C328" s="44"/>
    </row>
    <row r="329" spans="3:3" x14ac:dyDescent="0.2">
      <c r="C329" s="44"/>
    </row>
    <row r="330" spans="3:3" x14ac:dyDescent="0.2">
      <c r="C330" s="44"/>
    </row>
    <row r="331" spans="3:3" x14ac:dyDescent="0.2">
      <c r="C331" s="44"/>
    </row>
    <row r="332" spans="3:3" x14ac:dyDescent="0.2">
      <c r="C332" s="44"/>
    </row>
    <row r="333" spans="3:3" x14ac:dyDescent="0.2">
      <c r="C333" s="44"/>
    </row>
    <row r="334" spans="3:3" x14ac:dyDescent="0.2">
      <c r="C334" s="44"/>
    </row>
    <row r="335" spans="3:3" x14ac:dyDescent="0.2">
      <c r="C335" s="44"/>
    </row>
    <row r="336" spans="3:3" x14ac:dyDescent="0.2">
      <c r="C336" s="44"/>
    </row>
    <row r="337" spans="3:3" x14ac:dyDescent="0.2">
      <c r="C337" s="44"/>
    </row>
    <row r="338" spans="3:3" x14ac:dyDescent="0.2">
      <c r="C338" s="44"/>
    </row>
    <row r="339" spans="3:3" x14ac:dyDescent="0.2">
      <c r="C339" s="44"/>
    </row>
    <row r="340" spans="3:3" x14ac:dyDescent="0.2">
      <c r="C340" s="44"/>
    </row>
    <row r="341" spans="3:3" x14ac:dyDescent="0.2">
      <c r="C341" s="44"/>
    </row>
    <row r="342" spans="3:3" x14ac:dyDescent="0.2">
      <c r="C342" s="44"/>
    </row>
    <row r="343" spans="3:3" x14ac:dyDescent="0.2">
      <c r="C343" s="44"/>
    </row>
    <row r="344" spans="3:3" x14ac:dyDescent="0.2">
      <c r="C344" s="44"/>
    </row>
    <row r="345" spans="3:3" x14ac:dyDescent="0.2">
      <c r="C345" s="44"/>
    </row>
    <row r="346" spans="3:3" x14ac:dyDescent="0.2">
      <c r="C346" s="44"/>
    </row>
    <row r="347" spans="3:3" x14ac:dyDescent="0.2">
      <c r="C347" s="44"/>
    </row>
    <row r="348" spans="3:3" x14ac:dyDescent="0.2">
      <c r="C348" s="44"/>
    </row>
    <row r="349" spans="3:3" x14ac:dyDescent="0.2">
      <c r="C349" s="44"/>
    </row>
    <row r="350" spans="3:3" x14ac:dyDescent="0.2">
      <c r="C350" s="44"/>
    </row>
    <row r="351" spans="3:3" x14ac:dyDescent="0.2">
      <c r="C351" s="44"/>
    </row>
    <row r="352" spans="3:3" x14ac:dyDescent="0.2">
      <c r="C352" s="44"/>
    </row>
    <row r="353" spans="3:3" x14ac:dyDescent="0.2">
      <c r="C353" s="44"/>
    </row>
    <row r="354" spans="3:3" x14ac:dyDescent="0.2">
      <c r="C354" s="44"/>
    </row>
    <row r="355" spans="3:3" x14ac:dyDescent="0.2">
      <c r="C355" s="44"/>
    </row>
    <row r="356" spans="3:3" x14ac:dyDescent="0.2">
      <c r="C356" s="44"/>
    </row>
    <row r="357" spans="3:3" x14ac:dyDescent="0.2">
      <c r="C357" s="44"/>
    </row>
    <row r="358" spans="3:3" x14ac:dyDescent="0.2">
      <c r="C358" s="44"/>
    </row>
    <row r="359" spans="3:3" x14ac:dyDescent="0.2">
      <c r="C359" s="44"/>
    </row>
    <row r="360" spans="3:3" x14ac:dyDescent="0.2">
      <c r="C360" s="44"/>
    </row>
    <row r="361" spans="3:3" x14ac:dyDescent="0.2">
      <c r="C361" s="44"/>
    </row>
    <row r="362" spans="3:3" x14ac:dyDescent="0.2">
      <c r="C362" s="44"/>
    </row>
    <row r="363" spans="3:3" x14ac:dyDescent="0.2">
      <c r="C363" s="44"/>
    </row>
    <row r="364" spans="3:3" x14ac:dyDescent="0.2">
      <c r="C364" s="44"/>
    </row>
    <row r="365" spans="3:3" x14ac:dyDescent="0.2">
      <c r="C365" s="44"/>
    </row>
    <row r="366" spans="3:3" x14ac:dyDescent="0.2">
      <c r="C366" s="44"/>
    </row>
    <row r="367" spans="3:3" x14ac:dyDescent="0.2">
      <c r="C367" s="44"/>
    </row>
    <row r="368" spans="3:3" x14ac:dyDescent="0.2">
      <c r="C368" s="44"/>
    </row>
    <row r="369" spans="3:3" x14ac:dyDescent="0.2">
      <c r="C369" s="44"/>
    </row>
    <row r="370" spans="3:3" x14ac:dyDescent="0.2">
      <c r="C370" s="44"/>
    </row>
    <row r="371" spans="3:3" x14ac:dyDescent="0.2">
      <c r="C371" s="44"/>
    </row>
    <row r="372" spans="3:3" x14ac:dyDescent="0.2">
      <c r="C372" s="44"/>
    </row>
    <row r="373" spans="3:3" x14ac:dyDescent="0.2">
      <c r="C373" s="44"/>
    </row>
    <row r="374" spans="3:3" x14ac:dyDescent="0.2">
      <c r="C374" s="44"/>
    </row>
    <row r="375" spans="3:3" x14ac:dyDescent="0.2">
      <c r="C375" s="44"/>
    </row>
    <row r="376" spans="3:3" x14ac:dyDescent="0.2">
      <c r="C376" s="44"/>
    </row>
    <row r="377" spans="3:3" x14ac:dyDescent="0.2">
      <c r="C377" s="44"/>
    </row>
    <row r="378" spans="3:3" x14ac:dyDescent="0.2">
      <c r="C378" s="44"/>
    </row>
    <row r="379" spans="3:3" x14ac:dyDescent="0.2">
      <c r="C379" s="44"/>
    </row>
    <row r="380" spans="3:3" x14ac:dyDescent="0.2">
      <c r="C380" s="44"/>
    </row>
    <row r="381" spans="3:3" x14ac:dyDescent="0.2">
      <c r="C381" s="44"/>
    </row>
    <row r="382" spans="3:3" x14ac:dyDescent="0.2">
      <c r="C382" s="44"/>
    </row>
    <row r="383" spans="3:3" x14ac:dyDescent="0.2">
      <c r="C383" s="44"/>
    </row>
    <row r="384" spans="3:3" x14ac:dyDescent="0.2">
      <c r="C384" s="44"/>
    </row>
    <row r="385" spans="3:3" x14ac:dyDescent="0.2">
      <c r="C385" s="44"/>
    </row>
    <row r="386" spans="3:3" x14ac:dyDescent="0.2">
      <c r="C386" s="44"/>
    </row>
    <row r="387" spans="3:3" x14ac:dyDescent="0.2">
      <c r="C387" s="44"/>
    </row>
    <row r="388" spans="3:3" x14ac:dyDescent="0.2">
      <c r="C388" s="44"/>
    </row>
    <row r="389" spans="3:3" x14ac:dyDescent="0.2">
      <c r="C389" s="44"/>
    </row>
    <row r="390" spans="3:3" x14ac:dyDescent="0.2">
      <c r="C390" s="44"/>
    </row>
    <row r="391" spans="3:3" x14ac:dyDescent="0.2">
      <c r="C391" s="44"/>
    </row>
    <row r="392" spans="3:3" x14ac:dyDescent="0.2">
      <c r="C392" s="44"/>
    </row>
    <row r="393" spans="3:3" x14ac:dyDescent="0.2">
      <c r="C393" s="44"/>
    </row>
    <row r="394" spans="3:3" x14ac:dyDescent="0.2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5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N137"/>
  <sheetViews>
    <sheetView defaultGridColor="0" view="pageBreakPreview" colorId="22" zoomScale="60" zoomScaleNormal="57" workbookViewId="0">
      <selection activeCell="Z54" sqref="Z54"/>
    </sheetView>
  </sheetViews>
  <sheetFormatPr defaultColWidth="11.44140625" defaultRowHeight="15" x14ac:dyDescent="0.2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 x14ac:dyDescent="0.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 x14ac:dyDescent="0.2">
      <c r="A2" s="1" t="str">
        <f>Summary!A2</f>
        <v>Class Cost of Service - Demand 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 x14ac:dyDescent="0.2">
      <c r="A3" s="1" t="str">
        <f>Summary!A3</f>
        <v>Forecasted Test Period: Twelve Months Ended March 31, 2020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 x14ac:dyDescent="0.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 x14ac:dyDescent="0.2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 x14ac:dyDescent="0.2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 x14ac:dyDescent="0.2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 x14ac:dyDescent="0.2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 x14ac:dyDescent="0.2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 x14ac:dyDescent="0.2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 x14ac:dyDescent="0.2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 x14ac:dyDescent="0.2">
      <c r="A12" s="1">
        <v>1</v>
      </c>
      <c r="B12" s="1"/>
      <c r="C12" s="1" t="s">
        <v>150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 x14ac:dyDescent="0.2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 x14ac:dyDescent="0.2">
      <c r="A14" s="1">
        <f t="shared" si="0"/>
        <v>3</v>
      </c>
      <c r="B14" s="1"/>
      <c r="D14" s="1" t="s">
        <v>359</v>
      </c>
      <c r="F14" s="2">
        <v>-402123.55499999999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-39664.785428173163</v>
      </c>
      <c r="J14" s="11">
        <f t="shared" ref="J14:J24" si="3">$F14*VLOOKUP($G14,class,7)</f>
        <v>-62821.986109490201</v>
      </c>
      <c r="K14" s="11">
        <f t="shared" ref="K14:K24" si="4">$F14*VLOOKUP($G14,class,8)</f>
        <v>-299636.78346233664</v>
      </c>
      <c r="L14" s="2">
        <f t="shared" ref="L14:L24" si="5">SUM(I14:K14)-F14</f>
        <v>0</v>
      </c>
      <c r="M14" s="2"/>
      <c r="N14" s="2"/>
    </row>
    <row r="15" spans="1:14" x14ac:dyDescent="0.2">
      <c r="A15" s="1">
        <f t="shared" si="0"/>
        <v>4</v>
      </c>
      <c r="B15" s="1"/>
      <c r="D15" s="1" t="s">
        <v>357</v>
      </c>
      <c r="F15" s="2">
        <v>519989.55281266657</v>
      </c>
      <c r="G15" s="21">
        <v>9.1</v>
      </c>
      <c r="H15" s="11" t="str">
        <f t="shared" si="1"/>
        <v>Allocated O&amp;M Expenses</v>
      </c>
      <c r="I15" s="11">
        <f t="shared" si="2"/>
        <v>51290.887541283511</v>
      </c>
      <c r="J15" s="11">
        <f t="shared" si="3"/>
        <v>81235.670126007317</v>
      </c>
      <c r="K15" s="11">
        <f t="shared" si="4"/>
        <v>387462.99514537578</v>
      </c>
      <c r="L15" s="2">
        <f t="shared" si="5"/>
        <v>0</v>
      </c>
      <c r="M15" s="2"/>
      <c r="N15" s="2"/>
    </row>
    <row r="16" spans="1:14" x14ac:dyDescent="0.2">
      <c r="A16" s="1">
        <f t="shared" si="0"/>
        <v>5</v>
      </c>
      <c r="B16" s="1"/>
      <c r="D16" s="1" t="s">
        <v>358</v>
      </c>
      <c r="F16" s="2">
        <v>-5.1771199999999982E-4</v>
      </c>
      <c r="G16" s="21">
        <v>9.1</v>
      </c>
      <c r="H16" s="11" t="str">
        <f t="shared" si="1"/>
        <v>Allocated O&amp;M Expenses</v>
      </c>
      <c r="I16" s="11">
        <f t="shared" si="2"/>
        <v>-5.1066233594772576E-5</v>
      </c>
      <c r="J16" s="11">
        <f t="shared" si="3"/>
        <v>-8.0879858114047507E-5</v>
      </c>
      <c r="K16" s="11">
        <f t="shared" si="4"/>
        <v>-3.8576590829117978E-4</v>
      </c>
      <c r="L16" s="2">
        <f t="shared" si="5"/>
        <v>0</v>
      </c>
      <c r="M16" s="2"/>
      <c r="N16" s="2"/>
    </row>
    <row r="17" spans="1:14" x14ac:dyDescent="0.2">
      <c r="A17" s="1">
        <f t="shared" si="0"/>
        <v>6</v>
      </c>
      <c r="B17" s="1"/>
      <c r="D17" s="1" t="s">
        <v>364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 x14ac:dyDescent="0.2">
      <c r="A18" s="1">
        <f t="shared" si="0"/>
        <v>7</v>
      </c>
      <c r="B18" s="1"/>
      <c r="D18" s="1" t="s">
        <v>154</v>
      </c>
      <c r="F18" s="2">
        <v>8905991.3794295546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8905991.3794295546</v>
      </c>
      <c r="L18" s="2">
        <f t="shared" si="5"/>
        <v>0</v>
      </c>
      <c r="M18" s="2"/>
      <c r="N18" s="2"/>
    </row>
    <row r="19" spans="1:14" x14ac:dyDescent="0.2">
      <c r="A19" s="1">
        <f t="shared" si="0"/>
        <v>8</v>
      </c>
      <c r="B19" s="1"/>
      <c r="D19" s="1" t="s">
        <v>360</v>
      </c>
      <c r="F19" s="2">
        <v>0</v>
      </c>
      <c r="G19" s="21">
        <v>9.1</v>
      </c>
      <c r="H19" s="11" t="str">
        <f t="shared" si="1"/>
        <v>Allocated O&amp;M Expenses</v>
      </c>
      <c r="I19" s="11">
        <f t="shared" si="2"/>
        <v>0</v>
      </c>
      <c r="J19" s="11">
        <f t="shared" si="3"/>
        <v>0</v>
      </c>
      <c r="K19" s="11">
        <f t="shared" si="4"/>
        <v>0</v>
      </c>
      <c r="L19" s="2">
        <f t="shared" si="5"/>
        <v>0</v>
      </c>
      <c r="M19" s="2"/>
      <c r="N19" s="2"/>
    </row>
    <row r="20" spans="1:14" x14ac:dyDescent="0.2">
      <c r="A20" s="1">
        <f t="shared" si="0"/>
        <v>9</v>
      </c>
      <c r="B20" s="1"/>
      <c r="D20" s="1" t="s">
        <v>361</v>
      </c>
      <c r="F20" s="2">
        <v>0</v>
      </c>
      <c r="G20" s="21">
        <v>9.1</v>
      </c>
      <c r="H20" s="11" t="str">
        <f t="shared" si="1"/>
        <v>Allocated O&amp;M Expenses</v>
      </c>
      <c r="I20" s="11">
        <f t="shared" si="2"/>
        <v>0</v>
      </c>
      <c r="J20" s="11">
        <f t="shared" si="3"/>
        <v>0</v>
      </c>
      <c r="K20" s="11">
        <f t="shared" si="4"/>
        <v>0</v>
      </c>
      <c r="L20" s="2">
        <f t="shared" si="5"/>
        <v>0</v>
      </c>
      <c r="M20" s="2"/>
      <c r="N20" s="2"/>
    </row>
    <row r="21" spans="1:14" x14ac:dyDescent="0.2">
      <c r="A21" s="1">
        <f t="shared" si="0"/>
        <v>10</v>
      </c>
      <c r="B21" s="1"/>
      <c r="D21" s="1" t="s">
        <v>362</v>
      </c>
      <c r="F21" s="2">
        <v>0</v>
      </c>
      <c r="G21" s="21">
        <v>9.1</v>
      </c>
      <c r="H21" s="11" t="str">
        <f t="shared" si="1"/>
        <v>Allocated O&amp;M Expenses</v>
      </c>
      <c r="I21" s="11">
        <f t="shared" si="2"/>
        <v>0</v>
      </c>
      <c r="J21" s="11">
        <f t="shared" si="3"/>
        <v>0</v>
      </c>
      <c r="K21" s="11">
        <f t="shared" si="4"/>
        <v>0</v>
      </c>
      <c r="L21" s="2">
        <f t="shared" si="5"/>
        <v>0</v>
      </c>
      <c r="M21" s="2"/>
      <c r="N21" s="2"/>
    </row>
    <row r="22" spans="1:14" x14ac:dyDescent="0.2">
      <c r="A22" s="1">
        <f t="shared" si="0"/>
        <v>11</v>
      </c>
      <c r="B22" s="1"/>
      <c r="D22" s="1" t="s">
        <v>363</v>
      </c>
      <c r="F22" s="2">
        <v>0</v>
      </c>
      <c r="G22" s="21">
        <v>9.1</v>
      </c>
      <c r="H22" s="11" t="str">
        <f t="shared" si="1"/>
        <v>Allocated O&amp;M Expenses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2">
        <f t="shared" si="5"/>
        <v>0</v>
      </c>
      <c r="M22" s="2"/>
      <c r="N22" s="2"/>
    </row>
    <row r="23" spans="1:14" x14ac:dyDescent="0.2">
      <c r="A23" s="1">
        <f t="shared" si="0"/>
        <v>12</v>
      </c>
      <c r="B23" s="1"/>
      <c r="D23" s="1" t="s">
        <v>142</v>
      </c>
      <c r="F23" s="53">
        <v>2692758.7072114237</v>
      </c>
      <c r="G23" s="21">
        <v>9.1</v>
      </c>
      <c r="H23" s="11" t="str">
        <f t="shared" si="1"/>
        <v>Allocated O&amp;M Expenses</v>
      </c>
      <c r="I23" s="11">
        <f t="shared" si="2"/>
        <v>265609.15172299737</v>
      </c>
      <c r="J23" s="11">
        <f t="shared" si="3"/>
        <v>420677.79416862276</v>
      </c>
      <c r="K23" s="11">
        <f t="shared" si="4"/>
        <v>2006471.7613198038</v>
      </c>
      <c r="L23" s="2">
        <f t="shared" ref="L23" si="6">SUM(I23:K23)-F23</f>
        <v>0</v>
      </c>
      <c r="M23" s="2"/>
      <c r="N23" s="2"/>
    </row>
    <row r="24" spans="1:14" x14ac:dyDescent="0.2">
      <c r="A24" s="1">
        <f t="shared" si="0"/>
        <v>13</v>
      </c>
      <c r="B24" s="1"/>
      <c r="D24" s="1" t="s">
        <v>465</v>
      </c>
      <c r="F24" s="53">
        <v>-33020670.038647432</v>
      </c>
      <c r="G24" s="21">
        <v>9.1</v>
      </c>
      <c r="H24" s="11" t="str">
        <f t="shared" si="1"/>
        <v>Allocated O&amp;M Expenses</v>
      </c>
      <c r="I24" s="11">
        <f t="shared" si="2"/>
        <v>-3257102.8866425315</v>
      </c>
      <c r="J24" s="11">
        <f t="shared" si="3"/>
        <v>-5158673.3696661172</v>
      </c>
      <c r="K24" s="11">
        <f t="shared" si="4"/>
        <v>-24604893.782338787</v>
      </c>
      <c r="L24" s="2">
        <f t="shared" si="5"/>
        <v>0</v>
      </c>
      <c r="M24" s="2"/>
      <c r="N24" s="2"/>
    </row>
    <row r="25" spans="1:14" x14ac:dyDescent="0.2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 x14ac:dyDescent="0.2">
      <c r="A26" s="1">
        <f t="shared" si="0"/>
        <v>15</v>
      </c>
      <c r="B26" s="1"/>
      <c r="C26" s="1" t="s">
        <v>151</v>
      </c>
      <c r="D26" s="1"/>
      <c r="F26" s="2">
        <f>SUM(F14:F24)</f>
        <v>-21304053.954711497</v>
      </c>
      <c r="G26" s="21"/>
      <c r="H26" s="1"/>
      <c r="I26" s="2">
        <f>SUM(I14:I24)</f>
        <v>-2979867.6328574899</v>
      </c>
      <c r="J26" s="2">
        <f>SUM(J14:J24)</f>
        <v>-4719581.8915618574</v>
      </c>
      <c r="K26" s="2">
        <f>SUM(K14:K24)</f>
        <v>-13604604.430292156</v>
      </c>
      <c r="L26" s="2">
        <f>SUM(I26:K26)-F26</f>
        <v>0</v>
      </c>
      <c r="M26" s="2"/>
      <c r="N26" s="2"/>
    </row>
    <row r="27" spans="1:14" x14ac:dyDescent="0.2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 x14ac:dyDescent="0.2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 x14ac:dyDescent="0.2">
      <c r="A29" s="1">
        <f t="shared" si="0"/>
        <v>18</v>
      </c>
      <c r="B29" s="1"/>
      <c r="C29" s="1" t="s">
        <v>152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 x14ac:dyDescent="0.2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 x14ac:dyDescent="0.2">
      <c r="A31" s="1">
        <f t="shared" si="0"/>
        <v>20</v>
      </c>
      <c r="B31" s="1"/>
      <c r="C31" s="1"/>
      <c r="D31" s="1" t="s">
        <v>365</v>
      </c>
      <c r="F31" s="2">
        <v>-747234.0933333335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-747234.0933333335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 x14ac:dyDescent="0.2">
      <c r="A32" s="1">
        <f t="shared" si="0"/>
        <v>21</v>
      </c>
      <c r="B32" s="1"/>
      <c r="C32" s="1"/>
      <c r="D32" s="1" t="s">
        <v>366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 x14ac:dyDescent="0.2">
      <c r="A33" s="1">
        <f t="shared" si="0"/>
        <v>22</v>
      </c>
      <c r="B33" s="1"/>
      <c r="C33" s="1"/>
      <c r="D33" s="1" t="s">
        <v>367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 x14ac:dyDescent="0.2">
      <c r="A34" s="1">
        <f t="shared" si="0"/>
        <v>23</v>
      </c>
      <c r="B34" s="1"/>
      <c r="C34" s="1"/>
      <c r="D34" s="1" t="s">
        <v>368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 x14ac:dyDescent="0.2">
      <c r="A35" s="1">
        <f t="shared" si="0"/>
        <v>24</v>
      </c>
      <c r="B35" s="1"/>
      <c r="C35" s="1"/>
      <c r="D35" s="1" t="s">
        <v>369</v>
      </c>
      <c r="F35" s="2">
        <v>-75117256.518876344</v>
      </c>
      <c r="G35" s="21">
        <v>5.7</v>
      </c>
      <c r="H35" s="11" t="str">
        <f t="shared" si="7"/>
        <v>Net Plant</v>
      </c>
      <c r="I35" s="11">
        <f t="shared" si="8"/>
        <v>-27044140.31926382</v>
      </c>
      <c r="J35" s="11">
        <f t="shared" si="9"/>
        <v>-47328914.704305097</v>
      </c>
      <c r="K35" s="11">
        <f t="shared" si="10"/>
        <v>-744201.49530742539</v>
      </c>
      <c r="L35" s="2">
        <f t="shared" si="11"/>
        <v>0</v>
      </c>
      <c r="M35" s="2"/>
      <c r="N35" s="2"/>
    </row>
    <row r="36" spans="1:14" x14ac:dyDescent="0.2">
      <c r="A36" s="1">
        <f t="shared" si="0"/>
        <v>25</v>
      </c>
      <c r="B36" s="1"/>
      <c r="C36" s="1"/>
      <c r="D36" s="1" t="s">
        <v>370</v>
      </c>
      <c r="F36" s="2">
        <v>22846264.633319426</v>
      </c>
      <c r="G36" s="21">
        <v>5.7</v>
      </c>
      <c r="H36" s="11" t="str">
        <f t="shared" si="7"/>
        <v>Net Plant</v>
      </c>
      <c r="I36" s="11">
        <f t="shared" si="8"/>
        <v>8225241.6441655112</v>
      </c>
      <c r="J36" s="11">
        <f t="shared" si="9"/>
        <v>14394680.533502158</v>
      </c>
      <c r="K36" s="11">
        <f t="shared" si="10"/>
        <v>226342.45565175757</v>
      </c>
      <c r="L36" s="2">
        <f t="shared" si="11"/>
        <v>0</v>
      </c>
      <c r="M36" s="2"/>
      <c r="N36" s="2"/>
    </row>
    <row r="37" spans="1:14" x14ac:dyDescent="0.2">
      <c r="A37" s="1">
        <f t="shared" si="0"/>
        <v>26</v>
      </c>
      <c r="B37" s="1"/>
      <c r="C37" s="1"/>
      <c r="D37" s="1" t="s">
        <v>371</v>
      </c>
      <c r="F37" s="2">
        <v>-848471.41543279903</v>
      </c>
      <c r="G37" s="21">
        <v>5.7</v>
      </c>
      <c r="H37" s="11" t="str">
        <f t="shared" si="7"/>
        <v>Net Plant</v>
      </c>
      <c r="I37" s="11">
        <f t="shared" si="8"/>
        <v>-305471.4865695716</v>
      </c>
      <c r="J37" s="11">
        <f t="shared" si="9"/>
        <v>-534593.95498514757</v>
      </c>
      <c r="K37" s="11">
        <f t="shared" si="10"/>
        <v>-8405.9738780798361</v>
      </c>
      <c r="L37" s="2">
        <f t="shared" si="11"/>
        <v>0</v>
      </c>
      <c r="M37" s="2"/>
      <c r="N37" s="2"/>
    </row>
    <row r="38" spans="1:14" x14ac:dyDescent="0.2">
      <c r="A38" s="1">
        <f t="shared" si="0"/>
        <v>27</v>
      </c>
      <c r="B38" s="1"/>
      <c r="C38" s="1"/>
      <c r="D38" s="1" t="s">
        <v>372</v>
      </c>
      <c r="F38" s="2">
        <v>67613.527918049891</v>
      </c>
      <c r="G38" s="21">
        <v>5.7</v>
      </c>
      <c r="H38" s="11" t="str">
        <f t="shared" si="7"/>
        <v>Net Plant</v>
      </c>
      <c r="I38" s="11">
        <f t="shared" si="8"/>
        <v>24342.605430973155</v>
      </c>
      <c r="J38" s="11">
        <f t="shared" si="9"/>
        <v>42601.061912935846</v>
      </c>
      <c r="K38" s="11">
        <f t="shared" si="10"/>
        <v>669.86057414089089</v>
      </c>
      <c r="L38" s="2">
        <f t="shared" ref="L38" si="12">SUM(I38:K38)-F38</f>
        <v>0</v>
      </c>
      <c r="M38" s="2"/>
      <c r="N38" s="2"/>
    </row>
    <row r="39" spans="1:14" x14ac:dyDescent="0.2">
      <c r="A39" s="1">
        <f t="shared" si="0"/>
        <v>28</v>
      </c>
      <c r="B39" s="1"/>
      <c r="C39" s="1"/>
      <c r="D39" s="1" t="s">
        <v>454</v>
      </c>
      <c r="F39" s="2">
        <v>1295767.3833313107</v>
      </c>
      <c r="G39" s="21">
        <v>5.7</v>
      </c>
      <c r="H39" s="11" t="str">
        <f t="shared" si="7"/>
        <v>Net Plant</v>
      </c>
      <c r="I39" s="11">
        <f t="shared" si="8"/>
        <v>466509.51538853499</v>
      </c>
      <c r="J39" s="11">
        <f t="shared" si="9"/>
        <v>816420.44457384013</v>
      </c>
      <c r="K39" s="11">
        <f t="shared" si="10"/>
        <v>12837.423368935575</v>
      </c>
      <c r="L39" s="2">
        <f t="shared" si="11"/>
        <v>0</v>
      </c>
      <c r="M39" s="2"/>
      <c r="N39" s="2"/>
    </row>
    <row r="40" spans="1:14" x14ac:dyDescent="0.2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 x14ac:dyDescent="0.2">
      <c r="A41" s="1">
        <f t="shared" si="0"/>
        <v>30</v>
      </c>
      <c r="B41" s="1"/>
      <c r="C41" s="1" t="s">
        <v>153</v>
      </c>
      <c r="D41" s="1"/>
      <c r="F41" s="2">
        <f>SUM(F31:F39)</f>
        <v>-52503316.483073689</v>
      </c>
      <c r="G41" s="21"/>
      <c r="H41" s="11"/>
      <c r="I41" s="2">
        <f>SUM(I31:I39)</f>
        <v>-19380752.134181708</v>
      </c>
      <c r="J41" s="2">
        <f>SUM(J31:J39)</f>
        <v>-32609806.619301312</v>
      </c>
      <c r="K41" s="2">
        <f>SUM(K31:K39)</f>
        <v>-512757.72959067114</v>
      </c>
      <c r="L41" s="2">
        <f>SUM(I41:K41)-F41</f>
        <v>0</v>
      </c>
      <c r="M41" s="2"/>
      <c r="N41" s="2"/>
    </row>
    <row r="42" spans="1:14" x14ac:dyDescent="0.2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 x14ac:dyDescent="0.2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 x14ac:dyDescent="0.2">
      <c r="A44" s="1">
        <f t="shared" si="0"/>
        <v>33</v>
      </c>
      <c r="B44" s="1"/>
      <c r="C44" s="1" t="s">
        <v>29</v>
      </c>
      <c r="D44" s="1"/>
      <c r="F44" s="2">
        <f>F26+F41</f>
        <v>-73807370.437785178</v>
      </c>
      <c r="G44" s="21"/>
      <c r="H44" s="1"/>
      <c r="I44" s="2">
        <f>I26+I41</f>
        <v>-22360619.767039198</v>
      </c>
      <c r="J44" s="2">
        <f>J26+J41</f>
        <v>-37329388.51086317</v>
      </c>
      <c r="K44" s="2">
        <f>K26+K41</f>
        <v>-14117362.159882827</v>
      </c>
      <c r="L44" s="2">
        <f>L26-L41</f>
        <v>0</v>
      </c>
      <c r="M44" s="2"/>
      <c r="N44" s="2"/>
    </row>
    <row r="45" spans="1:14" x14ac:dyDescent="0.2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 x14ac:dyDescent="0.2">
      <c r="A46" s="1">
        <f t="shared" si="0"/>
        <v>35</v>
      </c>
      <c r="B46" s="1"/>
      <c r="C46" s="1" t="s">
        <v>267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 x14ac:dyDescent="0.2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 x14ac:dyDescent="0.2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 x14ac:dyDescent="0.2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 x14ac:dyDescent="0.2">
      <c r="A50" s="1"/>
      <c r="B50" s="1"/>
      <c r="C50" s="1"/>
      <c r="D50" s="1"/>
      <c r="E50" s="1"/>
      <c r="F50" s="2"/>
      <c r="G50" s="130">
        <f>COUNTIFS(F14:F46,"&gt;0",G14:G46,"&lt;99")</f>
        <v>6</v>
      </c>
      <c r="H50" s="1"/>
      <c r="I50" s="2"/>
      <c r="J50" s="2"/>
      <c r="K50" s="2"/>
      <c r="L50" s="2"/>
      <c r="M50" s="2"/>
      <c r="N50" s="2"/>
    </row>
    <row r="51" spans="1:14" x14ac:dyDescent="0.2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 x14ac:dyDescent="0.2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 x14ac:dyDescent="0.2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 x14ac:dyDescent="0.2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 x14ac:dyDescent="0.2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 x14ac:dyDescent="0.2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 x14ac:dyDescent="0.2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 x14ac:dyDescent="0.2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 x14ac:dyDescent="0.2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 x14ac:dyDescent="0.2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 x14ac:dyDescent="0.2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 x14ac:dyDescent="0.2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 x14ac:dyDescent="0.2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 x14ac:dyDescent="0.2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 x14ac:dyDescent="0.2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 x14ac:dyDescent="0.2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 x14ac:dyDescent="0.2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 x14ac:dyDescent="0.2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 x14ac:dyDescent="0.2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 x14ac:dyDescent="0.2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 x14ac:dyDescent="0.2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 x14ac:dyDescent="0.2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 x14ac:dyDescent="0.2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 x14ac:dyDescent="0.2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 x14ac:dyDescent="0.2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 x14ac:dyDescent="0.2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 x14ac:dyDescent="0.2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 x14ac:dyDescent="0.2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 x14ac:dyDescent="0.2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 x14ac:dyDescent="0.2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 x14ac:dyDescent="0.2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 x14ac:dyDescent="0.2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 x14ac:dyDescent="0.2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 x14ac:dyDescent="0.2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 x14ac:dyDescent="0.2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 x14ac:dyDescent="0.2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 x14ac:dyDescent="0.2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 x14ac:dyDescent="0.2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 x14ac:dyDescent="0.2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 x14ac:dyDescent="0.2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 x14ac:dyDescent="0.2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 x14ac:dyDescent="0.2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 x14ac:dyDescent="0.2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 x14ac:dyDescent="0.2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 x14ac:dyDescent="0.2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 x14ac:dyDescent="0.2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 x14ac:dyDescent="0.2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 x14ac:dyDescent="0.2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 x14ac:dyDescent="0.2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 x14ac:dyDescent="0.2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 x14ac:dyDescent="0.2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 x14ac:dyDescent="0.2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 x14ac:dyDescent="0.2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 x14ac:dyDescent="0.2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 x14ac:dyDescent="0.2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 x14ac:dyDescent="0.2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 x14ac:dyDescent="0.2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 x14ac:dyDescent="0.2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 x14ac:dyDescent="0.2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 x14ac:dyDescent="0.2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 x14ac:dyDescent="0.2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 x14ac:dyDescent="0.2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 x14ac:dyDescent="0.2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 x14ac:dyDescent="0.2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 x14ac:dyDescent="0.2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 x14ac:dyDescent="0.2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 x14ac:dyDescent="0.2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 x14ac:dyDescent="0.2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 x14ac:dyDescent="0.2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 x14ac:dyDescent="0.2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 x14ac:dyDescent="0.2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 x14ac:dyDescent="0.2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 x14ac:dyDescent="0.2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 x14ac:dyDescent="0.2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 x14ac:dyDescent="0.2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 x14ac:dyDescent="0.2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 x14ac:dyDescent="0.2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 x14ac:dyDescent="0.2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 x14ac:dyDescent="0.2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 x14ac:dyDescent="0.2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 x14ac:dyDescent="0.2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 x14ac:dyDescent="0.2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 x14ac:dyDescent="0.2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 x14ac:dyDescent="0.2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 x14ac:dyDescent="0.2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 x14ac:dyDescent="0.2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 x14ac:dyDescent="0.2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cp:lastPrinted>2018-09-25T13:13:23Z</cp:lastPrinted>
  <dcterms:created xsi:type="dcterms:W3CDTF">2001-11-07T18:05:37Z</dcterms:created>
  <dcterms:modified xsi:type="dcterms:W3CDTF">2018-09-25T13:15:21Z</dcterms:modified>
</cp:coreProperties>
</file>