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SUPPLEMENTAL Data Requests/"/>
    </mc:Choice>
  </mc:AlternateContent>
  <bookViews>
    <workbookView xWindow="-480" yWindow="105" windowWidth="29280" windowHeight="13275"/>
  </bookViews>
  <sheets>
    <sheet name="Rate Case Exp. Analysis" sheetId="1" r:id="rId1"/>
  </sheets>
  <definedNames>
    <definedName name="_xlnm.Print_Area" localSheetId="0">'Rate Case Exp. Analysis'!$A$1:$P$63</definedName>
    <definedName name="_xlnm.Print_Titles" localSheetId="0">'Rate Case Exp. Analysis'!$1:$7</definedName>
  </definedNames>
  <calcPr calcId="171027"/>
</workbook>
</file>

<file path=xl/calcChain.xml><?xml version="1.0" encoding="utf-8"?>
<calcChain xmlns="http://schemas.openxmlformats.org/spreadsheetml/2006/main">
  <c r="I62" i="1" l="1"/>
  <c r="I61" i="1"/>
  <c r="G61" i="1" l="1"/>
  <c r="O61" i="1"/>
  <c r="N61" i="1"/>
  <c r="M61" i="1"/>
  <c r="L61" i="1"/>
  <c r="K61" i="1"/>
  <c r="H61" i="1"/>
  <c r="A61" i="1"/>
  <c r="P58" i="1"/>
  <c r="P57" i="1"/>
  <c r="J56" i="1"/>
  <c r="J61" i="1" s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I27" i="1"/>
  <c r="P27" i="1" s="1"/>
  <c r="I26" i="1"/>
  <c r="P26" i="1" s="1"/>
  <c r="I25" i="1"/>
  <c r="P56" i="1" l="1"/>
  <c r="P25" i="1"/>
  <c r="P61" i="1" s="1"/>
  <c r="J18" i="1"/>
  <c r="J17" i="1"/>
  <c r="J16" i="1"/>
  <c r="P16" i="1" l="1"/>
  <c r="P15" i="1"/>
  <c r="P14" i="1"/>
  <c r="P17" i="1"/>
  <c r="P18" i="1"/>
  <c r="O21" i="1" l="1"/>
  <c r="N21" i="1"/>
  <c r="M21" i="1"/>
  <c r="L21" i="1"/>
  <c r="K21" i="1"/>
  <c r="I21" i="1"/>
  <c r="H21" i="1"/>
  <c r="G21" i="1"/>
  <c r="A21" i="1"/>
  <c r="J21" i="1" l="1"/>
  <c r="P21" i="1"/>
  <c r="G22" i="1" l="1"/>
  <c r="G62" i="1" s="1"/>
  <c r="H22" i="1"/>
  <c r="H62" i="1" s="1"/>
  <c r="I22" i="1" l="1"/>
  <c r="O22" i="1"/>
  <c r="O62" i="1" s="1"/>
  <c r="J22" i="1"/>
  <c r="J62" i="1" s="1"/>
  <c r="K22" i="1"/>
  <c r="K62" i="1" s="1"/>
  <c r="M22" i="1"/>
  <c r="M62" i="1" s="1"/>
  <c r="L22" i="1"/>
  <c r="L62" i="1" s="1"/>
  <c r="N22" i="1"/>
  <c r="N62" i="1" s="1"/>
  <c r="P22" i="1" l="1"/>
  <c r="P62" i="1" s="1"/>
</calcChain>
</file>

<file path=xl/sharedStrings.xml><?xml version="1.0" encoding="utf-8"?>
<sst xmlns="http://schemas.openxmlformats.org/spreadsheetml/2006/main" count="195" uniqueCount="78">
  <si>
    <t xml:space="preserve">                     Consultants                     </t>
  </si>
  <si>
    <t>Document/</t>
  </si>
  <si>
    <t>Depreciation</t>
  </si>
  <si>
    <t>Rate of Return</t>
  </si>
  <si>
    <t>Publish</t>
  </si>
  <si>
    <t>Transport/</t>
  </si>
  <si>
    <t>Journal Entry No.</t>
  </si>
  <si>
    <t>Legal</t>
  </si>
  <si>
    <t>Study</t>
  </si>
  <si>
    <t>Legal Notices</t>
  </si>
  <si>
    <t>Lodging/Meals</t>
  </si>
  <si>
    <t>Misc.</t>
  </si>
  <si>
    <t>Total</t>
  </si>
  <si>
    <t>Total Actual Costs to Date</t>
  </si>
  <si>
    <t>Demolition</t>
  </si>
  <si>
    <t>Duke Energy Kentucky, Inc.</t>
  </si>
  <si>
    <t>A) EXPENSES INCURRED TO DATE</t>
  </si>
  <si>
    <t>Invoice</t>
  </si>
  <si>
    <t>Date</t>
  </si>
  <si>
    <t>Payment</t>
  </si>
  <si>
    <t>Accounting</t>
  </si>
  <si>
    <t>Engineering</t>
  </si>
  <si>
    <t xml:space="preserve">Hours </t>
  </si>
  <si>
    <t>Worked</t>
  </si>
  <si>
    <t>Rate</t>
  </si>
  <si>
    <t>Per Hour</t>
  </si>
  <si>
    <t>N/A</t>
  </si>
  <si>
    <t>Vendor Name / Description</t>
  </si>
  <si>
    <t>Gannett Fleming Valuation and Rate Consultants, LLC | Consulting Work</t>
  </si>
  <si>
    <t>Goss Samford | Professional Legal Services</t>
  </si>
  <si>
    <t>Gas Rate Case Expense</t>
  </si>
  <si>
    <t>Account 0186028</t>
  </si>
  <si>
    <t>Case No. 2018-00261</t>
  </si>
  <si>
    <t>Total Actual Costs Prior to January</t>
  </si>
  <si>
    <t>January 2019</t>
  </si>
  <si>
    <t>APACR64158</t>
  </si>
  <si>
    <t>APACR65117</t>
  </si>
  <si>
    <t>February 2019</t>
  </si>
  <si>
    <t>APACR73562</t>
  </si>
  <si>
    <t>N/A - Travel</t>
  </si>
  <si>
    <t>APACRXXXX</t>
  </si>
  <si>
    <t>Pending</t>
  </si>
  <si>
    <t>Kentucky Press Service</t>
  </si>
  <si>
    <t>APACRX75297</t>
  </si>
  <si>
    <t>Dr. Roger A Morin | Consulting Work</t>
  </si>
  <si>
    <t>EXACCT1757</t>
  </si>
  <si>
    <t>Employee 3 Travel</t>
  </si>
  <si>
    <t>Employee 4 Travel</t>
  </si>
  <si>
    <t>EXACCT2177</t>
  </si>
  <si>
    <t>Employee 5 Travel</t>
  </si>
  <si>
    <t>Employee 6 Travel</t>
  </si>
  <si>
    <t>Employee 7 Travel</t>
  </si>
  <si>
    <t>EXACCT2573</t>
  </si>
  <si>
    <t>Employee 8 Travel</t>
  </si>
  <si>
    <t>EXACCT3222</t>
  </si>
  <si>
    <t>Employee 9 Travel</t>
  </si>
  <si>
    <t>Employee 10 Travel</t>
  </si>
  <si>
    <t>EXACCT3661</t>
  </si>
  <si>
    <t>Employee 11 Travel</t>
  </si>
  <si>
    <t>EXACCT4049</t>
  </si>
  <si>
    <t>Employee 12 Travel</t>
  </si>
  <si>
    <t>EXACCT5427</t>
  </si>
  <si>
    <t>Employee 13 Travel</t>
  </si>
  <si>
    <t>Employee 14 Travel</t>
  </si>
  <si>
    <t>Employee 15 Travel</t>
  </si>
  <si>
    <t>EXACCT5910</t>
  </si>
  <si>
    <t>Employee 16 Travel</t>
  </si>
  <si>
    <t>Employee 17 Travel</t>
  </si>
  <si>
    <t>Employee 18 Travel</t>
  </si>
  <si>
    <t>Employee 19 Travel</t>
  </si>
  <si>
    <t>EXACCTXXXX</t>
  </si>
  <si>
    <t>Employee 20 Travel</t>
  </si>
  <si>
    <t>Employee 21 Travel</t>
  </si>
  <si>
    <t>Employee 22 Travel</t>
  </si>
  <si>
    <t>Pending &amp; Estimated</t>
  </si>
  <si>
    <t>Pending/Est. Remaining</t>
  </si>
  <si>
    <t>Remaining Employees Travel</t>
  </si>
  <si>
    <t>Total Actual and Pending Costs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</si>
</sst>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;@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1" fontId="1" fillId="0" borderId="0" xfId="0" applyNumberFormat="1" applyFont="1"/>
    <xf numFmtId="4" fontId="0" fillId="0" borderId="0" xfId="0" applyNumberFormat="1"/>
    <xf numFmtId="40" fontId="0" fillId="0" borderId="0" xfId="0" applyNumberFormat="1"/>
    <xf numFmtId="1" fontId="0" fillId="0" borderId="0" xfId="0" applyNumberFormat="1"/>
    <xf numFmtId="1" fontId="1" fillId="0" borderId="0" xfId="0" applyNumberFormat="1" applyFont="1" applyFill="1"/>
    <xf numFmtId="40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left"/>
    </xf>
    <xf numFmtId="40" fontId="0" fillId="0" borderId="0" xfId="0" applyNumberFormat="1" applyBorder="1"/>
    <xf numFmtId="40" fontId="0" fillId="0" borderId="1" xfId="0" applyNumberFormat="1" applyBorder="1"/>
    <xf numFmtId="40" fontId="0" fillId="0" borderId="2" xfId="0" applyNumberFormat="1" applyBorder="1"/>
    <xf numFmtId="1" fontId="3" fillId="0" borderId="0" xfId="0" applyNumberFormat="1" applyFont="1" applyAlignment="1">
      <alignment horizontal="left"/>
    </xf>
    <xf numFmtId="39" fontId="0" fillId="0" borderId="1" xfId="0" applyNumberFormat="1" applyBorder="1"/>
    <xf numFmtId="1" fontId="4" fillId="0" borderId="0" xfId="0" quotePrefix="1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4" fontId="3" fillId="0" borderId="0" xfId="0" applyNumberFormat="1" applyFont="1"/>
    <xf numFmtId="0" fontId="1" fillId="0" borderId="0" xfId="0" applyFont="1"/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7" fontId="3" fillId="0" borderId="0" xfId="1" applyNumberFormat="1" applyFont="1" applyAlignment="1">
      <alignment horizontal="center"/>
    </xf>
    <xf numFmtId="40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/>
    </xf>
    <xf numFmtId="40" fontId="3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3"/>
  <sheetViews>
    <sheetView tabSelected="1" view="pageLayout" zoomScaleNormal="90" workbookViewId="0">
      <selection activeCell="D12" sqref="D12"/>
    </sheetView>
  </sheetViews>
  <sheetFormatPr defaultColWidth="2.28515625" defaultRowHeight="12.75" x14ac:dyDescent="0.2"/>
  <cols>
    <col min="1" max="1" width="14.140625" style="4" customWidth="1"/>
    <col min="2" max="2" width="11.140625" style="4" customWidth="1"/>
    <col min="3" max="3" width="10.5703125" style="4" customWidth="1"/>
    <col min="4" max="4" width="64" style="2" customWidth="1"/>
    <col min="5" max="5" width="12.7109375" style="8" customWidth="1"/>
    <col min="6" max="6" width="12.85546875" style="8" customWidth="1"/>
    <col min="7" max="7" width="10.5703125" style="2" customWidth="1"/>
    <col min="8" max="8" width="10.7109375" style="2" customWidth="1"/>
    <col min="9" max="9" width="12.140625" style="3" customWidth="1"/>
    <col min="10" max="10" width="12" style="3" bestFit="1" customWidth="1"/>
    <col min="11" max="11" width="13.140625" style="3" customWidth="1"/>
    <col min="12" max="12" width="10.28515625" style="3" customWidth="1"/>
    <col min="13" max="13" width="12.85546875" style="3" customWidth="1"/>
    <col min="14" max="14" width="13.5703125" style="3" customWidth="1"/>
    <col min="15" max="15" width="10.140625" style="3" customWidth="1"/>
    <col min="16" max="16" width="12" style="3" customWidth="1"/>
    <col min="17" max="19" width="2.140625" style="2" customWidth="1"/>
    <col min="20" max="16384" width="2.28515625" style="2"/>
  </cols>
  <sheetData>
    <row r="1" spans="1:17" x14ac:dyDescent="0.2">
      <c r="A1" s="21" t="s">
        <v>15</v>
      </c>
      <c r="B1" s="21"/>
      <c r="C1" s="21"/>
      <c r="P1" s="31"/>
    </row>
    <row r="2" spans="1:17" x14ac:dyDescent="0.2">
      <c r="A2" s="21" t="s">
        <v>30</v>
      </c>
      <c r="B2" s="21"/>
      <c r="C2" s="21"/>
      <c r="P2" s="31"/>
    </row>
    <row r="3" spans="1:17" x14ac:dyDescent="0.2">
      <c r="A3" s="21" t="s">
        <v>32</v>
      </c>
      <c r="B3" s="21"/>
      <c r="C3" s="21"/>
    </row>
    <row r="4" spans="1:17" x14ac:dyDescent="0.2">
      <c r="A4" s="21" t="s">
        <v>31</v>
      </c>
      <c r="B4" s="21"/>
      <c r="C4" s="21"/>
      <c r="I4" s="37"/>
      <c r="J4" s="38"/>
      <c r="K4" s="37"/>
      <c r="L4" s="38"/>
      <c r="M4" s="37"/>
      <c r="N4" s="38"/>
      <c r="O4" s="39"/>
    </row>
    <row r="5" spans="1:17" x14ac:dyDescent="0.2">
      <c r="A5" s="5"/>
      <c r="B5" s="5"/>
      <c r="C5" s="5"/>
      <c r="J5" s="43" t="s">
        <v>0</v>
      </c>
      <c r="K5" s="43"/>
      <c r="L5" s="43"/>
    </row>
    <row r="6" spans="1:17" x14ac:dyDescent="0.2">
      <c r="A6" s="7" t="s">
        <v>1</v>
      </c>
      <c r="B6" s="23" t="s">
        <v>17</v>
      </c>
      <c r="C6" s="23" t="s">
        <v>19</v>
      </c>
      <c r="D6" s="8"/>
      <c r="E6" s="8" t="s">
        <v>22</v>
      </c>
      <c r="F6" s="8" t="s">
        <v>24</v>
      </c>
      <c r="G6" s="8"/>
      <c r="H6" s="8"/>
      <c r="I6" s="9"/>
      <c r="J6" s="9" t="s">
        <v>2</v>
      </c>
      <c r="L6" s="9" t="s">
        <v>14</v>
      </c>
      <c r="M6" s="9" t="s">
        <v>4</v>
      </c>
      <c r="N6" s="9" t="s">
        <v>5</v>
      </c>
      <c r="O6" s="9"/>
      <c r="P6" s="9"/>
      <c r="Q6" s="8"/>
    </row>
    <row r="7" spans="1:17" x14ac:dyDescent="0.2">
      <c r="A7" s="10" t="s">
        <v>6</v>
      </c>
      <c r="B7" s="10" t="s">
        <v>18</v>
      </c>
      <c r="C7" s="10" t="s">
        <v>18</v>
      </c>
      <c r="D7" s="11" t="s">
        <v>27</v>
      </c>
      <c r="E7" s="11" t="s">
        <v>23</v>
      </c>
      <c r="F7" s="11" t="s">
        <v>25</v>
      </c>
      <c r="G7" s="11" t="s">
        <v>20</v>
      </c>
      <c r="H7" s="11" t="s">
        <v>21</v>
      </c>
      <c r="I7" s="6" t="s">
        <v>7</v>
      </c>
      <c r="J7" s="6" t="s">
        <v>8</v>
      </c>
      <c r="K7" s="6" t="s">
        <v>3</v>
      </c>
      <c r="L7" s="6" t="s">
        <v>8</v>
      </c>
      <c r="M7" s="6" t="s">
        <v>9</v>
      </c>
      <c r="N7" s="6" t="s">
        <v>10</v>
      </c>
      <c r="O7" s="6" t="s">
        <v>11</v>
      </c>
      <c r="P7" s="6" t="s">
        <v>12</v>
      </c>
      <c r="Q7" s="8"/>
    </row>
    <row r="8" spans="1:17" x14ac:dyDescent="0.2">
      <c r="A8" s="10"/>
      <c r="B8" s="10"/>
      <c r="C8" s="10"/>
      <c r="D8" s="11"/>
      <c r="E8" s="11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8"/>
    </row>
    <row r="9" spans="1:17" s="36" customFormat="1" ht="15" x14ac:dyDescent="0.25">
      <c r="A9" s="32" t="s">
        <v>16</v>
      </c>
      <c r="B9" s="32"/>
      <c r="C9" s="32"/>
      <c r="D9" s="33"/>
      <c r="E9" s="33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x14ac:dyDescent="0.2">
      <c r="A10" s="22"/>
      <c r="B10" s="22"/>
      <c r="C10" s="22"/>
      <c r="D10" s="11"/>
      <c r="E10" s="11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8"/>
    </row>
    <row r="11" spans="1:17" ht="13.5" thickBot="1" x14ac:dyDescent="0.25">
      <c r="A11" s="1" t="s">
        <v>33</v>
      </c>
      <c r="B11" s="26"/>
      <c r="C11" s="26"/>
      <c r="G11" s="15">
        <v>0</v>
      </c>
      <c r="H11" s="15">
        <v>0</v>
      </c>
      <c r="I11" s="15">
        <v>26454.515000000003</v>
      </c>
      <c r="J11" s="15">
        <v>40322.659999999996</v>
      </c>
      <c r="K11" s="15">
        <v>31000</v>
      </c>
      <c r="L11" s="15">
        <v>9500</v>
      </c>
      <c r="M11" s="15">
        <v>57753.96</v>
      </c>
      <c r="N11" s="15">
        <v>1392.0700000000002</v>
      </c>
      <c r="O11" s="15">
        <v>154.84</v>
      </c>
      <c r="P11" s="15">
        <v>166578.04500000001</v>
      </c>
    </row>
    <row r="12" spans="1:17" ht="13.5" thickTop="1" x14ac:dyDescent="0.2">
      <c r="A12" s="10"/>
      <c r="B12" s="27"/>
      <c r="C12" s="27"/>
      <c r="D12" s="11"/>
      <c r="E12" s="11"/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</row>
    <row r="13" spans="1:17" x14ac:dyDescent="0.2">
      <c r="A13" s="18" t="s">
        <v>34</v>
      </c>
      <c r="B13" s="28"/>
      <c r="C13" s="28"/>
      <c r="J13" s="13"/>
      <c r="K13" s="13"/>
      <c r="L13" s="13"/>
      <c r="M13" s="13"/>
      <c r="N13" s="13"/>
      <c r="O13" s="13"/>
      <c r="P13" s="13"/>
    </row>
    <row r="14" spans="1:17" x14ac:dyDescent="0.2">
      <c r="A14" s="19" t="s">
        <v>35</v>
      </c>
      <c r="B14" s="40">
        <v>43476</v>
      </c>
      <c r="C14" s="40">
        <v>43496</v>
      </c>
      <c r="D14" s="20" t="s">
        <v>29</v>
      </c>
      <c r="E14" s="29">
        <v>8.3000000000000007</v>
      </c>
      <c r="F14" s="30">
        <v>245</v>
      </c>
      <c r="G14" s="13"/>
      <c r="H14" s="13"/>
      <c r="I14" s="13">
        <v>1925.49</v>
      </c>
      <c r="J14" s="13"/>
      <c r="K14" s="13"/>
      <c r="L14" s="13"/>
      <c r="M14" s="13"/>
      <c r="N14" s="13"/>
      <c r="O14" s="13"/>
      <c r="P14" s="13">
        <f>SUM(G14:O14)</f>
        <v>1925.49</v>
      </c>
    </row>
    <row r="15" spans="1:17" x14ac:dyDescent="0.2">
      <c r="A15" s="19" t="s">
        <v>35</v>
      </c>
      <c r="B15" s="40">
        <v>43476</v>
      </c>
      <c r="C15" s="40">
        <v>43496</v>
      </c>
      <c r="D15" s="20" t="s">
        <v>29</v>
      </c>
      <c r="E15" s="29">
        <v>14.5</v>
      </c>
      <c r="F15" s="30">
        <v>175</v>
      </c>
      <c r="G15" s="13"/>
      <c r="H15" s="13"/>
      <c r="I15" s="13">
        <v>2416.96</v>
      </c>
      <c r="J15" s="13"/>
      <c r="K15" s="13"/>
      <c r="L15" s="13"/>
      <c r="M15" s="13"/>
      <c r="N15" s="13"/>
      <c r="O15" s="13"/>
      <c r="P15" s="13">
        <f t="shared" ref="P15:P18" si="0">SUM(G15:O15)</f>
        <v>2416.96</v>
      </c>
    </row>
    <row r="16" spans="1:17" x14ac:dyDescent="0.2">
      <c r="A16" s="19" t="s">
        <v>36</v>
      </c>
      <c r="B16" s="40">
        <v>43483</v>
      </c>
      <c r="C16" s="40">
        <v>43487</v>
      </c>
      <c r="D16" s="20" t="s">
        <v>28</v>
      </c>
      <c r="E16" s="29">
        <v>1</v>
      </c>
      <c r="F16" s="30">
        <v>260</v>
      </c>
      <c r="G16" s="13"/>
      <c r="H16" s="13"/>
      <c r="I16" s="13"/>
      <c r="J16" s="13">
        <f t="shared" ref="J16:J18" si="1">E16*F16</f>
        <v>260</v>
      </c>
      <c r="K16" s="13"/>
      <c r="L16" s="13"/>
      <c r="M16" s="13"/>
      <c r="N16" s="13"/>
      <c r="O16" s="13"/>
      <c r="P16" s="13">
        <f t="shared" si="0"/>
        <v>260</v>
      </c>
    </row>
    <row r="17" spans="1:16" x14ac:dyDescent="0.2">
      <c r="A17" s="19" t="s">
        <v>36</v>
      </c>
      <c r="B17" s="40">
        <v>43483</v>
      </c>
      <c r="C17" s="40">
        <v>43487</v>
      </c>
      <c r="D17" s="20" t="s">
        <v>28</v>
      </c>
      <c r="E17" s="29">
        <v>0.5</v>
      </c>
      <c r="F17" s="30">
        <v>170</v>
      </c>
      <c r="G17" s="13"/>
      <c r="H17" s="13"/>
      <c r="I17" s="13"/>
      <c r="J17" s="13">
        <f t="shared" si="1"/>
        <v>85</v>
      </c>
      <c r="K17" s="13"/>
      <c r="L17" s="13"/>
      <c r="M17" s="13"/>
      <c r="N17" s="13"/>
      <c r="O17" s="13"/>
      <c r="P17" s="13">
        <f t="shared" si="0"/>
        <v>85</v>
      </c>
    </row>
    <row r="18" spans="1:16" x14ac:dyDescent="0.2">
      <c r="A18" s="19" t="s">
        <v>36</v>
      </c>
      <c r="B18" s="40">
        <v>43483</v>
      </c>
      <c r="C18" s="40">
        <v>43487</v>
      </c>
      <c r="D18" s="20" t="s">
        <v>28</v>
      </c>
      <c r="E18" s="29">
        <v>0.5</v>
      </c>
      <c r="F18" s="30">
        <v>110</v>
      </c>
      <c r="G18" s="13"/>
      <c r="H18" s="13"/>
      <c r="I18" s="13"/>
      <c r="J18" s="13">
        <f t="shared" si="1"/>
        <v>55</v>
      </c>
      <c r="K18" s="13"/>
      <c r="L18" s="13"/>
      <c r="M18" s="13"/>
      <c r="N18" s="13"/>
      <c r="O18" s="13"/>
      <c r="P18" s="13">
        <f t="shared" si="0"/>
        <v>55</v>
      </c>
    </row>
    <row r="19" spans="1:16" x14ac:dyDescent="0.2">
      <c r="A19" s="19"/>
      <c r="B19" s="40"/>
      <c r="C19" s="40"/>
      <c r="G19" s="14"/>
      <c r="H19" s="14"/>
      <c r="I19" s="14"/>
      <c r="J19" s="14"/>
      <c r="K19" s="14"/>
      <c r="L19" s="14"/>
      <c r="M19" s="14"/>
      <c r="N19" s="14"/>
      <c r="O19" s="17"/>
      <c r="P19" s="17"/>
    </row>
    <row r="20" spans="1:16" x14ac:dyDescent="0.2">
      <c r="A20" s="16"/>
      <c r="B20" s="24"/>
      <c r="C20" s="24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12" t="str">
        <f>"Total "&amp;A13</f>
        <v>Total January 2019</v>
      </c>
      <c r="B21" s="25"/>
      <c r="C21" s="25"/>
      <c r="G21" s="14">
        <f t="shared" ref="G21:P21" si="2">SUM(G14:G19)</f>
        <v>0</v>
      </c>
      <c r="H21" s="14">
        <f t="shared" si="2"/>
        <v>0</v>
      </c>
      <c r="I21" s="14">
        <f t="shared" si="2"/>
        <v>4342.45</v>
      </c>
      <c r="J21" s="14">
        <f t="shared" si="2"/>
        <v>400</v>
      </c>
      <c r="K21" s="14">
        <f t="shared" si="2"/>
        <v>0</v>
      </c>
      <c r="L21" s="14">
        <f t="shared" si="2"/>
        <v>0</v>
      </c>
      <c r="M21" s="14">
        <f t="shared" si="2"/>
        <v>0</v>
      </c>
      <c r="N21" s="14">
        <f t="shared" si="2"/>
        <v>0</v>
      </c>
      <c r="O21" s="14">
        <f t="shared" si="2"/>
        <v>0</v>
      </c>
      <c r="P21" s="14">
        <f t="shared" si="2"/>
        <v>4742.45</v>
      </c>
    </row>
    <row r="22" spans="1:16" ht="13.5" thickBot="1" x14ac:dyDescent="0.25">
      <c r="A22" s="1" t="s">
        <v>13</v>
      </c>
      <c r="B22" s="26"/>
      <c r="C22" s="26"/>
      <c r="G22" s="15">
        <f t="shared" ref="G22:P22" si="3">G11+G21</f>
        <v>0</v>
      </c>
      <c r="H22" s="15">
        <f t="shared" si="3"/>
        <v>0</v>
      </c>
      <c r="I22" s="15">
        <f t="shared" si="3"/>
        <v>30796.965000000004</v>
      </c>
      <c r="J22" s="15">
        <f t="shared" si="3"/>
        <v>40722.659999999996</v>
      </c>
      <c r="K22" s="15">
        <f t="shared" si="3"/>
        <v>31000</v>
      </c>
      <c r="L22" s="15">
        <f t="shared" si="3"/>
        <v>9500</v>
      </c>
      <c r="M22" s="15">
        <f t="shared" si="3"/>
        <v>57753.96</v>
      </c>
      <c r="N22" s="15">
        <f t="shared" si="3"/>
        <v>1392.0700000000002</v>
      </c>
      <c r="O22" s="15">
        <f t="shared" si="3"/>
        <v>154.84</v>
      </c>
      <c r="P22" s="15">
        <f t="shared" si="3"/>
        <v>171320.49500000002</v>
      </c>
    </row>
    <row r="23" spans="1:16" ht="13.5" thickTop="1" x14ac:dyDescent="0.2"/>
    <row r="24" spans="1:16" x14ac:dyDescent="0.2">
      <c r="A24" s="18" t="s">
        <v>37</v>
      </c>
      <c r="B24" s="28"/>
      <c r="C24" s="28"/>
      <c r="J24" s="13"/>
      <c r="K24" s="13"/>
      <c r="L24" s="13"/>
      <c r="M24" s="13"/>
      <c r="N24" s="13"/>
      <c r="O24" s="13"/>
      <c r="P24" s="13"/>
    </row>
    <row r="25" spans="1:16" x14ac:dyDescent="0.2">
      <c r="A25" s="19" t="s">
        <v>38</v>
      </c>
      <c r="B25" s="40">
        <v>43504</v>
      </c>
      <c r="C25" s="40">
        <v>43506</v>
      </c>
      <c r="D25" s="20" t="s">
        <v>29</v>
      </c>
      <c r="E25" s="29">
        <v>87</v>
      </c>
      <c r="F25" s="30">
        <v>245</v>
      </c>
      <c r="G25" s="13"/>
      <c r="H25" s="13"/>
      <c r="I25" s="13">
        <f>ROUND((E25*F25)*0.95,2)+0.08</f>
        <v>20249.330000000002</v>
      </c>
      <c r="J25" s="13"/>
      <c r="K25" s="13"/>
      <c r="L25" s="13"/>
      <c r="M25" s="13"/>
      <c r="N25" s="13"/>
      <c r="O25" s="13"/>
      <c r="P25" s="13">
        <f>SUM(G25:O25)</f>
        <v>20249.330000000002</v>
      </c>
    </row>
    <row r="26" spans="1:16" x14ac:dyDescent="0.2">
      <c r="A26" s="19" t="s">
        <v>38</v>
      </c>
      <c r="B26" s="40">
        <v>43504</v>
      </c>
      <c r="C26" s="40">
        <v>43506</v>
      </c>
      <c r="D26" s="20" t="s">
        <v>29</v>
      </c>
      <c r="E26" s="29">
        <v>76.5</v>
      </c>
      <c r="F26" s="30">
        <v>175</v>
      </c>
      <c r="G26" s="13"/>
      <c r="H26" s="13"/>
      <c r="I26" s="13">
        <f>ROUND((E26*F26)*0.95,2)-0.08</f>
        <v>12718.05</v>
      </c>
      <c r="J26" s="13"/>
      <c r="K26" s="13"/>
      <c r="L26" s="13"/>
      <c r="M26" s="13"/>
      <c r="N26" s="13"/>
      <c r="O26" s="13"/>
      <c r="P26" s="13">
        <f t="shared" ref="P26:P58" si="4">SUM(G26:O26)</f>
        <v>12718.05</v>
      </c>
    </row>
    <row r="27" spans="1:16" x14ac:dyDescent="0.2">
      <c r="A27" s="19" t="s">
        <v>38</v>
      </c>
      <c r="B27" s="40">
        <v>43504</v>
      </c>
      <c r="C27" s="40">
        <v>43506</v>
      </c>
      <c r="D27" s="20" t="s">
        <v>29</v>
      </c>
      <c r="E27" s="29">
        <v>0.6</v>
      </c>
      <c r="F27" s="29">
        <v>75</v>
      </c>
      <c r="G27" s="13"/>
      <c r="H27" s="13"/>
      <c r="I27" s="13">
        <f>ROUND((E27*F27)*0.95,2)+-0.01</f>
        <v>42.74</v>
      </c>
      <c r="J27" s="13"/>
      <c r="K27" s="13"/>
      <c r="L27" s="13"/>
      <c r="M27" s="13"/>
      <c r="N27" s="13"/>
      <c r="O27" s="13"/>
      <c r="P27" s="13">
        <f t="shared" si="4"/>
        <v>42.74</v>
      </c>
    </row>
    <row r="28" spans="1:16" x14ac:dyDescent="0.2">
      <c r="A28" s="19" t="s">
        <v>38</v>
      </c>
      <c r="B28" s="40">
        <v>43504</v>
      </c>
      <c r="C28" s="40">
        <v>43506</v>
      </c>
      <c r="D28" s="20" t="s">
        <v>29</v>
      </c>
      <c r="E28" s="29" t="s">
        <v>39</v>
      </c>
      <c r="F28" s="29" t="s">
        <v>39</v>
      </c>
      <c r="G28" s="13"/>
      <c r="H28" s="13"/>
      <c r="I28" s="13">
        <v>117.6</v>
      </c>
      <c r="J28" s="13"/>
      <c r="K28" s="13"/>
      <c r="L28" s="13"/>
      <c r="M28" s="13"/>
      <c r="N28" s="13"/>
      <c r="O28" s="13"/>
      <c r="P28" s="13">
        <f>SUM(G28:O28)</f>
        <v>117.6</v>
      </c>
    </row>
    <row r="29" spans="1:16" x14ac:dyDescent="0.2">
      <c r="A29" s="19" t="s">
        <v>40</v>
      </c>
      <c r="B29" s="40">
        <v>43514</v>
      </c>
      <c r="C29" s="40" t="s">
        <v>41</v>
      </c>
      <c r="D29" s="20" t="s">
        <v>29</v>
      </c>
      <c r="E29" s="29">
        <v>17.7</v>
      </c>
      <c r="F29" s="30">
        <v>245</v>
      </c>
      <c r="G29" s="13"/>
      <c r="H29" s="13"/>
      <c r="I29" s="13">
        <v>4336.5</v>
      </c>
      <c r="J29" s="13"/>
      <c r="K29" s="13"/>
      <c r="L29" s="13"/>
      <c r="M29" s="13"/>
      <c r="N29" s="13"/>
      <c r="O29" s="13"/>
      <c r="P29" s="13">
        <f>SUM(G29:O29)</f>
        <v>4336.5</v>
      </c>
    </row>
    <row r="30" spans="1:16" x14ac:dyDescent="0.2">
      <c r="A30" s="19" t="s">
        <v>40</v>
      </c>
      <c r="B30" s="40">
        <v>43514</v>
      </c>
      <c r="C30" s="40" t="s">
        <v>41</v>
      </c>
      <c r="D30" s="20" t="s">
        <v>29</v>
      </c>
      <c r="E30" s="29">
        <v>18.8</v>
      </c>
      <c r="F30" s="30">
        <v>175</v>
      </c>
      <c r="G30" s="13"/>
      <c r="H30" s="13"/>
      <c r="I30" s="13">
        <v>3290</v>
      </c>
      <c r="J30" s="13"/>
      <c r="K30" s="13"/>
      <c r="L30" s="13"/>
      <c r="M30" s="13"/>
      <c r="N30" s="13"/>
      <c r="O30" s="13"/>
      <c r="P30" s="13">
        <f>SUM(G30:O30)</f>
        <v>3290</v>
      </c>
    </row>
    <row r="31" spans="1:16" x14ac:dyDescent="0.2">
      <c r="A31" s="19" t="s">
        <v>40</v>
      </c>
      <c r="B31" s="40">
        <v>43514</v>
      </c>
      <c r="C31" s="40" t="s">
        <v>41</v>
      </c>
      <c r="D31" s="20" t="s">
        <v>29</v>
      </c>
      <c r="E31" s="29">
        <v>0.6</v>
      </c>
      <c r="F31" s="29">
        <v>75</v>
      </c>
      <c r="G31" s="13"/>
      <c r="H31" s="13"/>
      <c r="I31" s="13">
        <v>45</v>
      </c>
      <c r="J31" s="13"/>
      <c r="K31" s="13"/>
      <c r="L31" s="13"/>
      <c r="M31" s="13"/>
      <c r="N31" s="13"/>
      <c r="O31" s="13"/>
      <c r="P31" s="13">
        <f>SUM(G31:O31)</f>
        <v>45</v>
      </c>
    </row>
    <row r="32" spans="1:16" x14ac:dyDescent="0.2">
      <c r="A32" s="19" t="s">
        <v>40</v>
      </c>
      <c r="B32" s="40">
        <v>43514</v>
      </c>
      <c r="C32" s="40" t="s">
        <v>41</v>
      </c>
      <c r="D32" s="20" t="s">
        <v>29</v>
      </c>
      <c r="E32" s="29" t="s">
        <v>39</v>
      </c>
      <c r="F32" s="29" t="s">
        <v>39</v>
      </c>
      <c r="G32" s="13"/>
      <c r="H32" s="13"/>
      <c r="I32" s="13">
        <v>107.52</v>
      </c>
      <c r="J32" s="13"/>
      <c r="K32" s="13"/>
      <c r="L32" s="13"/>
      <c r="M32" s="13"/>
      <c r="N32" s="13"/>
      <c r="O32" s="13"/>
      <c r="P32" s="13">
        <f>SUM(G32:O32)</f>
        <v>107.52</v>
      </c>
    </row>
    <row r="33" spans="1:16" x14ac:dyDescent="0.2">
      <c r="A33" s="19" t="s">
        <v>38</v>
      </c>
      <c r="B33" s="40">
        <v>43495</v>
      </c>
      <c r="C33" s="40">
        <v>43502</v>
      </c>
      <c r="D33" s="20" t="s">
        <v>42</v>
      </c>
      <c r="E33" s="29" t="s">
        <v>26</v>
      </c>
      <c r="F33" s="29" t="s">
        <v>26</v>
      </c>
      <c r="G33" s="13"/>
      <c r="H33" s="13"/>
      <c r="I33" s="13"/>
      <c r="J33" s="13"/>
      <c r="K33" s="13"/>
      <c r="L33" s="13"/>
      <c r="M33" s="13">
        <v>302.97000000000003</v>
      </c>
      <c r="N33" s="13"/>
      <c r="O33" s="13"/>
      <c r="P33" s="13">
        <f t="shared" si="4"/>
        <v>302.97000000000003</v>
      </c>
    </row>
    <row r="34" spans="1:16" x14ac:dyDescent="0.2">
      <c r="A34" s="19" t="s">
        <v>43</v>
      </c>
      <c r="B34" s="40">
        <v>43503</v>
      </c>
      <c r="C34" s="40">
        <v>43505</v>
      </c>
      <c r="D34" s="20" t="s">
        <v>44</v>
      </c>
      <c r="E34" s="29" t="s">
        <v>26</v>
      </c>
      <c r="F34" s="30" t="s">
        <v>26</v>
      </c>
      <c r="G34" s="13"/>
      <c r="H34" s="13"/>
      <c r="I34" s="13"/>
      <c r="J34" s="13"/>
      <c r="K34" s="13">
        <v>25246</v>
      </c>
      <c r="L34" s="13"/>
      <c r="M34" s="13"/>
      <c r="N34" s="13"/>
      <c r="O34" s="13"/>
      <c r="P34" s="13">
        <f t="shared" si="4"/>
        <v>25246</v>
      </c>
    </row>
    <row r="35" spans="1:16" x14ac:dyDescent="0.2">
      <c r="A35" s="19" t="s">
        <v>45</v>
      </c>
      <c r="B35" s="40">
        <v>43504</v>
      </c>
      <c r="C35" s="40" t="s">
        <v>41</v>
      </c>
      <c r="D35" s="20" t="s">
        <v>46</v>
      </c>
      <c r="E35" s="29" t="s">
        <v>39</v>
      </c>
      <c r="F35" s="29" t="s">
        <v>39</v>
      </c>
      <c r="G35" s="13"/>
      <c r="H35" s="13"/>
      <c r="I35" s="13"/>
      <c r="J35" s="13"/>
      <c r="K35" s="13"/>
      <c r="L35" s="13"/>
      <c r="M35" s="13"/>
      <c r="N35" s="13">
        <v>435.1</v>
      </c>
      <c r="O35" s="13"/>
      <c r="P35" s="13">
        <f>SUM(G35:O35)</f>
        <v>435.1</v>
      </c>
    </row>
    <row r="36" spans="1:16" x14ac:dyDescent="0.2">
      <c r="A36" s="19" t="s">
        <v>45</v>
      </c>
      <c r="B36" s="40">
        <v>43504</v>
      </c>
      <c r="C36" s="40" t="s">
        <v>41</v>
      </c>
      <c r="D36" s="20" t="s">
        <v>47</v>
      </c>
      <c r="E36" s="29" t="s">
        <v>39</v>
      </c>
      <c r="F36" s="29" t="s">
        <v>39</v>
      </c>
      <c r="G36" s="13"/>
      <c r="H36" s="13"/>
      <c r="I36" s="13"/>
      <c r="J36" s="13"/>
      <c r="K36" s="13"/>
      <c r="L36" s="13"/>
      <c r="M36" s="13"/>
      <c r="N36" s="13">
        <v>406.33</v>
      </c>
      <c r="O36" s="13"/>
      <c r="P36" s="13">
        <f>SUM(G36:O36)</f>
        <v>406.33</v>
      </c>
    </row>
    <row r="37" spans="1:16" x14ac:dyDescent="0.2">
      <c r="A37" s="19" t="s">
        <v>48</v>
      </c>
      <c r="B37" s="40">
        <v>43504</v>
      </c>
      <c r="C37" s="40" t="s">
        <v>41</v>
      </c>
      <c r="D37" s="20" t="s">
        <v>49</v>
      </c>
      <c r="E37" s="29" t="s">
        <v>39</v>
      </c>
      <c r="F37" s="29" t="s">
        <v>39</v>
      </c>
      <c r="G37" s="13"/>
      <c r="H37" s="13"/>
      <c r="I37" s="13"/>
      <c r="J37" s="13"/>
      <c r="K37" s="13"/>
      <c r="L37" s="13"/>
      <c r="M37" s="13"/>
      <c r="N37" s="13">
        <v>203.12</v>
      </c>
      <c r="O37" s="13"/>
      <c r="P37" s="13">
        <f>SUM(G37:O37)</f>
        <v>203.12</v>
      </c>
    </row>
    <row r="38" spans="1:16" x14ac:dyDescent="0.2">
      <c r="A38" s="19" t="s">
        <v>48</v>
      </c>
      <c r="B38" s="40">
        <v>43504</v>
      </c>
      <c r="C38" s="40" t="s">
        <v>41</v>
      </c>
      <c r="D38" s="20" t="s">
        <v>50</v>
      </c>
      <c r="E38" s="29" t="s">
        <v>39</v>
      </c>
      <c r="F38" s="29" t="s">
        <v>39</v>
      </c>
      <c r="G38" s="13"/>
      <c r="H38" s="13"/>
      <c r="I38" s="13"/>
      <c r="J38" s="13"/>
      <c r="K38" s="13"/>
      <c r="L38" s="13"/>
      <c r="M38" s="13"/>
      <c r="N38" s="13">
        <v>143.94</v>
      </c>
      <c r="O38" s="13"/>
      <c r="P38" s="13">
        <f>SUM(G38:O38)</f>
        <v>143.94</v>
      </c>
    </row>
    <row r="39" spans="1:16" x14ac:dyDescent="0.2">
      <c r="A39" s="19" t="s">
        <v>48</v>
      </c>
      <c r="B39" s="40">
        <v>43504</v>
      </c>
      <c r="C39" s="40" t="s">
        <v>41</v>
      </c>
      <c r="D39" s="20" t="s">
        <v>51</v>
      </c>
      <c r="E39" s="29" t="s">
        <v>39</v>
      </c>
      <c r="F39" s="29" t="s">
        <v>39</v>
      </c>
      <c r="G39" s="13"/>
      <c r="H39" s="13"/>
      <c r="I39" s="13"/>
      <c r="J39" s="13"/>
      <c r="K39" s="13"/>
      <c r="L39" s="13"/>
      <c r="M39" s="13"/>
      <c r="N39" s="13">
        <v>291.2</v>
      </c>
      <c r="O39" s="13"/>
      <c r="P39" s="13">
        <f t="shared" si="4"/>
        <v>291.2</v>
      </c>
    </row>
    <row r="40" spans="1:16" x14ac:dyDescent="0.2">
      <c r="A40" s="19" t="s">
        <v>52</v>
      </c>
      <c r="B40" s="40">
        <v>43511</v>
      </c>
      <c r="C40" s="40" t="s">
        <v>41</v>
      </c>
      <c r="D40" s="20" t="s">
        <v>53</v>
      </c>
      <c r="E40" s="29" t="s">
        <v>39</v>
      </c>
      <c r="F40" s="29" t="s">
        <v>39</v>
      </c>
      <c r="G40" s="13"/>
      <c r="H40" s="13"/>
      <c r="I40" s="13"/>
      <c r="J40" s="13"/>
      <c r="K40" s="13"/>
      <c r="L40" s="13"/>
      <c r="M40" s="13"/>
      <c r="N40" s="13">
        <v>202.25</v>
      </c>
      <c r="O40" s="13"/>
      <c r="P40" s="13">
        <f t="shared" si="4"/>
        <v>202.25</v>
      </c>
    </row>
    <row r="41" spans="1:16" x14ac:dyDescent="0.2">
      <c r="A41" s="19" t="s">
        <v>54</v>
      </c>
      <c r="B41" s="40">
        <v>43511</v>
      </c>
      <c r="C41" s="40" t="s">
        <v>41</v>
      </c>
      <c r="D41" s="20" t="s">
        <v>55</v>
      </c>
      <c r="E41" s="29" t="s">
        <v>39</v>
      </c>
      <c r="F41" s="29" t="s">
        <v>39</v>
      </c>
      <c r="G41" s="13"/>
      <c r="H41" s="13"/>
      <c r="I41" s="13"/>
      <c r="J41" s="13"/>
      <c r="K41" s="13"/>
      <c r="L41" s="13"/>
      <c r="M41" s="13"/>
      <c r="N41" s="13">
        <v>377.98</v>
      </c>
      <c r="O41" s="13"/>
      <c r="P41" s="13">
        <f>SUM(G41:O41)</f>
        <v>377.98</v>
      </c>
    </row>
    <row r="42" spans="1:16" x14ac:dyDescent="0.2">
      <c r="A42" s="19" t="s">
        <v>54</v>
      </c>
      <c r="B42" s="40">
        <v>43511</v>
      </c>
      <c r="C42" s="40" t="s">
        <v>41</v>
      </c>
      <c r="D42" s="20" t="s">
        <v>56</v>
      </c>
      <c r="E42" s="29" t="s">
        <v>39</v>
      </c>
      <c r="F42" s="29" t="s">
        <v>39</v>
      </c>
      <c r="G42" s="13"/>
      <c r="H42" s="13"/>
      <c r="I42" s="13"/>
      <c r="J42" s="13"/>
      <c r="K42" s="13"/>
      <c r="L42" s="13"/>
      <c r="M42" s="13"/>
      <c r="N42" s="13">
        <v>663.71</v>
      </c>
      <c r="O42" s="13"/>
      <c r="P42" s="13">
        <f t="shared" si="4"/>
        <v>663.71</v>
      </c>
    </row>
    <row r="43" spans="1:16" x14ac:dyDescent="0.2">
      <c r="A43" s="19" t="s">
        <v>57</v>
      </c>
      <c r="B43" s="40">
        <v>43511</v>
      </c>
      <c r="C43" s="40" t="s">
        <v>41</v>
      </c>
      <c r="D43" s="20" t="s">
        <v>58</v>
      </c>
      <c r="E43" s="29" t="s">
        <v>39</v>
      </c>
      <c r="F43" s="29" t="s">
        <v>39</v>
      </c>
      <c r="G43" s="13"/>
      <c r="H43" s="13"/>
      <c r="I43" s="13"/>
      <c r="J43" s="13"/>
      <c r="K43" s="13"/>
      <c r="L43" s="13"/>
      <c r="M43" s="13"/>
      <c r="N43" s="13">
        <v>436.68</v>
      </c>
      <c r="O43" s="13"/>
      <c r="P43" s="13">
        <f>SUM(G43:O43)</f>
        <v>436.68</v>
      </c>
    </row>
    <row r="44" spans="1:16" x14ac:dyDescent="0.2">
      <c r="A44" s="19" t="s">
        <v>59</v>
      </c>
      <c r="B44" s="40">
        <v>43511</v>
      </c>
      <c r="C44" s="40" t="s">
        <v>41</v>
      </c>
      <c r="D44" s="20" t="s">
        <v>60</v>
      </c>
      <c r="E44" s="29" t="s">
        <v>39</v>
      </c>
      <c r="F44" s="29" t="s">
        <v>39</v>
      </c>
      <c r="G44" s="13"/>
      <c r="H44" s="13"/>
      <c r="I44" s="13"/>
      <c r="J44" s="13"/>
      <c r="K44" s="13"/>
      <c r="L44" s="13"/>
      <c r="M44" s="13"/>
      <c r="N44" s="13">
        <v>672.79</v>
      </c>
      <c r="O44" s="13"/>
      <c r="P44" s="13">
        <f t="shared" si="4"/>
        <v>672.79</v>
      </c>
    </row>
    <row r="45" spans="1:16" x14ac:dyDescent="0.2">
      <c r="A45" s="19" t="s">
        <v>61</v>
      </c>
      <c r="B45" s="40">
        <v>43515</v>
      </c>
      <c r="C45" s="40" t="s">
        <v>41</v>
      </c>
      <c r="D45" s="20" t="s">
        <v>62</v>
      </c>
      <c r="E45" s="29" t="s">
        <v>39</v>
      </c>
      <c r="F45" s="29" t="s">
        <v>39</v>
      </c>
      <c r="G45" s="13"/>
      <c r="H45" s="13"/>
      <c r="I45" s="13"/>
      <c r="J45" s="13"/>
      <c r="K45" s="13"/>
      <c r="L45" s="13"/>
      <c r="M45" s="13"/>
      <c r="N45" s="13">
        <v>460.27</v>
      </c>
      <c r="O45" s="13"/>
      <c r="P45" s="13">
        <f t="shared" si="4"/>
        <v>460.27</v>
      </c>
    </row>
    <row r="46" spans="1:16" x14ac:dyDescent="0.2">
      <c r="A46" s="19" t="s">
        <v>61</v>
      </c>
      <c r="B46" s="40">
        <v>43515</v>
      </c>
      <c r="C46" s="40" t="s">
        <v>41</v>
      </c>
      <c r="D46" s="20" t="s">
        <v>63</v>
      </c>
      <c r="E46" s="29" t="s">
        <v>39</v>
      </c>
      <c r="F46" s="29" t="s">
        <v>39</v>
      </c>
      <c r="G46" s="13"/>
      <c r="H46" s="13"/>
      <c r="I46" s="13"/>
      <c r="J46" s="13"/>
      <c r="K46" s="13"/>
      <c r="L46" s="13"/>
      <c r="M46" s="13"/>
      <c r="N46" s="13">
        <v>749.74</v>
      </c>
      <c r="O46" s="13"/>
      <c r="P46" s="13">
        <f t="shared" si="4"/>
        <v>749.74</v>
      </c>
    </row>
    <row r="47" spans="1:16" x14ac:dyDescent="0.2">
      <c r="A47" s="19" t="s">
        <v>61</v>
      </c>
      <c r="B47" s="40">
        <v>43515</v>
      </c>
      <c r="C47" s="40" t="s">
        <v>41</v>
      </c>
      <c r="D47" s="20" t="s">
        <v>64</v>
      </c>
      <c r="E47" s="29" t="s">
        <v>39</v>
      </c>
      <c r="F47" s="29" t="s">
        <v>39</v>
      </c>
      <c r="G47" s="13"/>
      <c r="H47" s="13"/>
      <c r="I47" s="13"/>
      <c r="J47" s="13"/>
      <c r="K47" s="13"/>
      <c r="L47" s="13"/>
      <c r="M47" s="13"/>
      <c r="N47" s="13">
        <v>203.12</v>
      </c>
      <c r="O47" s="13"/>
      <c r="P47" s="13">
        <f t="shared" si="4"/>
        <v>203.12</v>
      </c>
    </row>
    <row r="48" spans="1:16" x14ac:dyDescent="0.2">
      <c r="A48" s="19" t="s">
        <v>65</v>
      </c>
      <c r="B48" s="40">
        <v>43516</v>
      </c>
      <c r="C48" s="40" t="s">
        <v>41</v>
      </c>
      <c r="D48" s="20" t="s">
        <v>66</v>
      </c>
      <c r="E48" s="29" t="s">
        <v>39</v>
      </c>
      <c r="F48" s="29" t="s">
        <v>39</v>
      </c>
      <c r="G48" s="13"/>
      <c r="H48" s="13"/>
      <c r="I48" s="13"/>
      <c r="J48" s="13"/>
      <c r="K48" s="13"/>
      <c r="L48" s="13"/>
      <c r="M48" s="13"/>
      <c r="N48" s="13">
        <v>535.16</v>
      </c>
      <c r="O48" s="13"/>
      <c r="P48" s="13">
        <f t="shared" si="4"/>
        <v>535.16</v>
      </c>
    </row>
    <row r="49" spans="1:16" x14ac:dyDescent="0.2">
      <c r="A49" s="19" t="s">
        <v>65</v>
      </c>
      <c r="B49" s="40">
        <v>43516</v>
      </c>
      <c r="C49" s="40" t="s">
        <v>41</v>
      </c>
      <c r="D49" s="20" t="s">
        <v>67</v>
      </c>
      <c r="E49" s="29" t="s">
        <v>39</v>
      </c>
      <c r="F49" s="29" t="s">
        <v>39</v>
      </c>
      <c r="G49" s="13"/>
      <c r="H49" s="13"/>
      <c r="I49" s="13"/>
      <c r="J49" s="13"/>
      <c r="K49" s="13"/>
      <c r="L49" s="13"/>
      <c r="M49" s="13"/>
      <c r="N49" s="13">
        <v>261.16000000000003</v>
      </c>
      <c r="O49" s="13"/>
      <c r="P49" s="13">
        <f t="shared" si="4"/>
        <v>261.16000000000003</v>
      </c>
    </row>
    <row r="50" spans="1:16" x14ac:dyDescent="0.2">
      <c r="A50" s="19" t="s">
        <v>65</v>
      </c>
      <c r="B50" s="40">
        <v>43516</v>
      </c>
      <c r="C50" s="40" t="s">
        <v>41</v>
      </c>
      <c r="D50" s="20" t="s">
        <v>68</v>
      </c>
      <c r="E50" s="29" t="s">
        <v>39</v>
      </c>
      <c r="F50" s="29" t="s">
        <v>39</v>
      </c>
      <c r="G50" s="13"/>
      <c r="H50" s="13"/>
      <c r="I50" s="13"/>
      <c r="J50" s="13"/>
      <c r="K50" s="13"/>
      <c r="L50" s="13"/>
      <c r="M50" s="13"/>
      <c r="N50" s="13">
        <v>466.28</v>
      </c>
      <c r="O50" s="13"/>
      <c r="P50" s="13">
        <f t="shared" si="4"/>
        <v>466.28</v>
      </c>
    </row>
    <row r="51" spans="1:16" x14ac:dyDescent="0.2">
      <c r="A51" s="19" t="s">
        <v>65</v>
      </c>
      <c r="B51" s="40">
        <v>43516</v>
      </c>
      <c r="C51" s="40" t="s">
        <v>41</v>
      </c>
      <c r="D51" s="20" t="s">
        <v>69</v>
      </c>
      <c r="E51" s="29" t="s">
        <v>39</v>
      </c>
      <c r="F51" s="29" t="s">
        <v>39</v>
      </c>
      <c r="G51" s="13"/>
      <c r="H51" s="13"/>
      <c r="I51" s="13"/>
      <c r="J51" s="13"/>
      <c r="K51" s="13"/>
      <c r="L51" s="13"/>
      <c r="M51" s="13"/>
      <c r="N51" s="13">
        <v>659.37</v>
      </c>
      <c r="O51" s="13"/>
      <c r="P51" s="13">
        <f t="shared" si="4"/>
        <v>659.37</v>
      </c>
    </row>
    <row r="52" spans="1:16" x14ac:dyDescent="0.2">
      <c r="A52" s="19" t="s">
        <v>70</v>
      </c>
      <c r="B52" s="40">
        <v>43516</v>
      </c>
      <c r="C52" s="40" t="s">
        <v>41</v>
      </c>
      <c r="D52" s="20" t="s">
        <v>71</v>
      </c>
      <c r="E52" s="29" t="s">
        <v>39</v>
      </c>
      <c r="F52" s="29" t="s">
        <v>39</v>
      </c>
      <c r="G52" s="13"/>
      <c r="H52" s="13"/>
      <c r="I52" s="13"/>
      <c r="J52" s="13"/>
      <c r="K52" s="13"/>
      <c r="L52" s="13"/>
      <c r="M52" s="13"/>
      <c r="N52" s="13">
        <v>84.48</v>
      </c>
      <c r="O52" s="13"/>
      <c r="P52" s="13">
        <f t="shared" si="4"/>
        <v>84.48</v>
      </c>
    </row>
    <row r="53" spans="1:16" x14ac:dyDescent="0.2">
      <c r="A53" s="19" t="s">
        <v>70</v>
      </c>
      <c r="B53" s="40">
        <v>43516</v>
      </c>
      <c r="C53" s="40" t="s">
        <v>41</v>
      </c>
      <c r="D53" s="20" t="s">
        <v>72</v>
      </c>
      <c r="E53" s="29" t="s">
        <v>39</v>
      </c>
      <c r="F53" s="29" t="s">
        <v>39</v>
      </c>
      <c r="G53" s="13"/>
      <c r="H53" s="13"/>
      <c r="I53" s="13"/>
      <c r="J53" s="13"/>
      <c r="K53" s="13"/>
      <c r="L53" s="13"/>
      <c r="M53" s="13"/>
      <c r="N53" s="13">
        <v>1077.9000000000001</v>
      </c>
      <c r="O53" s="13"/>
      <c r="P53" s="13">
        <f t="shared" si="4"/>
        <v>1077.9000000000001</v>
      </c>
    </row>
    <row r="54" spans="1:16" x14ac:dyDescent="0.2">
      <c r="A54" s="19" t="s">
        <v>70</v>
      </c>
      <c r="B54" s="40">
        <v>43516</v>
      </c>
      <c r="C54" s="40" t="s">
        <v>41</v>
      </c>
      <c r="D54" s="20" t="s">
        <v>73</v>
      </c>
      <c r="E54" s="29" t="s">
        <v>39</v>
      </c>
      <c r="F54" s="29" t="s">
        <v>39</v>
      </c>
      <c r="G54" s="13"/>
      <c r="H54" s="13"/>
      <c r="I54" s="13"/>
      <c r="J54" s="13"/>
      <c r="K54" s="13"/>
      <c r="L54" s="13"/>
      <c r="M54" s="13"/>
      <c r="N54" s="13">
        <v>83.6</v>
      </c>
      <c r="O54" s="13"/>
      <c r="P54" s="13">
        <f t="shared" si="4"/>
        <v>83.6</v>
      </c>
    </row>
    <row r="55" spans="1:16" x14ac:dyDescent="0.2">
      <c r="A55" s="19" t="s">
        <v>40</v>
      </c>
      <c r="B55" s="41" t="s">
        <v>74</v>
      </c>
      <c r="C55" s="40"/>
      <c r="D55" s="20" t="s">
        <v>29</v>
      </c>
      <c r="E55" s="42" t="s">
        <v>75</v>
      </c>
      <c r="F55" s="29"/>
      <c r="G55" s="13"/>
      <c r="H55" s="13"/>
      <c r="I55" s="13">
        <v>3500</v>
      </c>
      <c r="J55" s="13"/>
      <c r="K55" s="13"/>
      <c r="L55" s="13"/>
      <c r="M55" s="13"/>
      <c r="N55" s="13"/>
      <c r="O55" s="13"/>
      <c r="P55" s="13">
        <f t="shared" si="4"/>
        <v>3500</v>
      </c>
    </row>
    <row r="56" spans="1:16" x14ac:dyDescent="0.2">
      <c r="A56" s="19" t="s">
        <v>40</v>
      </c>
      <c r="B56" s="41" t="s">
        <v>74</v>
      </c>
      <c r="C56" s="40"/>
      <c r="D56" s="20" t="s">
        <v>28</v>
      </c>
      <c r="E56" s="29">
        <v>7.6923000000000004</v>
      </c>
      <c r="F56" s="30">
        <v>260</v>
      </c>
      <c r="G56" s="13"/>
      <c r="H56" s="13"/>
      <c r="I56" s="13"/>
      <c r="J56" s="13">
        <f>E56*F56</f>
        <v>1999.998</v>
      </c>
      <c r="K56" s="13"/>
      <c r="L56" s="13"/>
      <c r="M56" s="13"/>
      <c r="N56" s="13"/>
      <c r="O56" s="13"/>
      <c r="P56" s="13">
        <f t="shared" si="4"/>
        <v>1999.998</v>
      </c>
    </row>
    <row r="57" spans="1:16" x14ac:dyDescent="0.2">
      <c r="A57" s="19" t="s">
        <v>40</v>
      </c>
      <c r="B57" s="41" t="s">
        <v>74</v>
      </c>
      <c r="C57" s="40"/>
      <c r="D57" s="20" t="s">
        <v>28</v>
      </c>
      <c r="E57" s="29" t="s">
        <v>39</v>
      </c>
      <c r="F57" s="29" t="s">
        <v>39</v>
      </c>
      <c r="G57" s="13"/>
      <c r="H57" s="13"/>
      <c r="I57" s="13"/>
      <c r="J57" s="13">
        <v>1445</v>
      </c>
      <c r="K57" s="13"/>
      <c r="L57" s="13"/>
      <c r="M57" s="13"/>
      <c r="N57" s="13"/>
      <c r="O57" s="13"/>
      <c r="P57" s="13">
        <f t="shared" si="4"/>
        <v>1445</v>
      </c>
    </row>
    <row r="58" spans="1:16" x14ac:dyDescent="0.2">
      <c r="A58" s="19" t="s">
        <v>70</v>
      </c>
      <c r="B58" s="41" t="s">
        <v>74</v>
      </c>
      <c r="C58" s="40"/>
      <c r="D58" s="20" t="s">
        <v>76</v>
      </c>
      <c r="E58" s="29" t="s">
        <v>39</v>
      </c>
      <c r="F58" s="29" t="s">
        <v>39</v>
      </c>
      <c r="G58" s="13"/>
      <c r="H58" s="13"/>
      <c r="I58" s="13"/>
      <c r="J58" s="13"/>
      <c r="K58" s="13"/>
      <c r="L58" s="13"/>
      <c r="M58" s="13"/>
      <c r="N58" s="13">
        <v>3824.63</v>
      </c>
      <c r="O58" s="13"/>
      <c r="P58" s="13">
        <f t="shared" si="4"/>
        <v>3824.63</v>
      </c>
    </row>
    <row r="59" spans="1:16" x14ac:dyDescent="0.2">
      <c r="A59" s="19"/>
      <c r="B59" s="40"/>
      <c r="C59" s="40"/>
      <c r="G59" s="14"/>
      <c r="H59" s="14"/>
      <c r="I59" s="14"/>
      <c r="J59" s="14"/>
      <c r="K59" s="14"/>
      <c r="L59" s="14"/>
      <c r="M59" s="14"/>
      <c r="N59" s="14"/>
      <c r="O59" s="17"/>
      <c r="P59" s="17"/>
    </row>
    <row r="60" spans="1:16" x14ac:dyDescent="0.2">
      <c r="A60" s="16"/>
      <c r="B60" s="24"/>
      <c r="C60" s="24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2" t="str">
        <f>"Total "&amp;A24</f>
        <v>Total February 2019</v>
      </c>
      <c r="B61" s="25"/>
      <c r="C61" s="25"/>
      <c r="G61" s="14">
        <f>SUM(G25:G59)</f>
        <v>0</v>
      </c>
      <c r="H61" s="14">
        <f t="shared" ref="H61:P61" si="5">SUM(H25:H59)</f>
        <v>0</v>
      </c>
      <c r="I61" s="14">
        <f>SUM(I25:I59)</f>
        <v>44406.74</v>
      </c>
      <c r="J61" s="14">
        <f t="shared" si="5"/>
        <v>3444.998</v>
      </c>
      <c r="K61" s="14">
        <f t="shared" si="5"/>
        <v>25246</v>
      </c>
      <c r="L61" s="14">
        <f t="shared" si="5"/>
        <v>0</v>
      </c>
      <c r="M61" s="14">
        <f t="shared" si="5"/>
        <v>302.97000000000003</v>
      </c>
      <c r="N61" s="14">
        <f t="shared" si="5"/>
        <v>12238.809999999998</v>
      </c>
      <c r="O61" s="14">
        <f t="shared" si="5"/>
        <v>0</v>
      </c>
      <c r="P61" s="14">
        <f t="shared" si="5"/>
        <v>85639.517999999996</v>
      </c>
    </row>
    <row r="62" spans="1:16" ht="13.5" thickBot="1" x14ac:dyDescent="0.25">
      <c r="A62" s="1" t="s">
        <v>77</v>
      </c>
      <c r="B62" s="26"/>
      <c r="C62" s="26"/>
      <c r="G62" s="15">
        <f>G22+G61</f>
        <v>0</v>
      </c>
      <c r="H62" s="15">
        <f t="shared" ref="H62:P62" si="6">H22+H61</f>
        <v>0</v>
      </c>
      <c r="I62" s="15">
        <f>I22+I61</f>
        <v>75203.705000000002</v>
      </c>
      <c r="J62" s="15">
        <f t="shared" si="6"/>
        <v>44167.657999999996</v>
      </c>
      <c r="K62" s="15">
        <f t="shared" si="6"/>
        <v>56246</v>
      </c>
      <c r="L62" s="15">
        <f t="shared" si="6"/>
        <v>9500</v>
      </c>
      <c r="M62" s="15">
        <f t="shared" si="6"/>
        <v>58056.93</v>
      </c>
      <c r="N62" s="15">
        <f t="shared" si="6"/>
        <v>13630.879999999997</v>
      </c>
      <c r="O62" s="15">
        <f t="shared" si="6"/>
        <v>154.84</v>
      </c>
      <c r="P62" s="15">
        <f t="shared" si="6"/>
        <v>256960.01300000004</v>
      </c>
    </row>
    <row r="63" spans="1:16" ht="13.5" thickTop="1" x14ac:dyDescent="0.2"/>
  </sheetData>
  <mergeCells count="1">
    <mergeCell ref="J5:L5"/>
  </mergeCells>
  <phoneticPr fontId="0" type="noConversion"/>
  <printOptions horizontalCentered="1"/>
  <pageMargins left="0.1" right="0.1" top="0.75" bottom="0" header="0.25" footer="0.25"/>
  <pageSetup scale="56" fitToHeight="0" orientation="landscape" r:id="rId1"/>
  <headerFooter>
    <oddHeader xml:space="preserve">&amp;R&amp;"Times New Roman,Bold"KyPSC Case No. 2018-00261
STAFF-DR-01-058 5th Supplemnetal Attachment (A) 
Page &amp;P of &amp;N
</oddHeader>
  </headerFooter>
  <ignoredErrors>
    <ignoredError sqref="P14:P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LAWLER</Witness>
  </documentManagement>
</p:properties>
</file>

<file path=customXml/itemProps1.xml><?xml version="1.0" encoding="utf-8"?>
<ds:datastoreItem xmlns:ds="http://schemas.openxmlformats.org/officeDocument/2006/customXml" ds:itemID="{39381566-7FD8-4B09-AE36-2629914F7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5BABB-311C-409D-ADED-D178E3BB7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874309-57BF-416A-81B9-420713DC545B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9d8ba39-ee9f-49d4-886c-5a19d785260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Case Exp. Analysis</vt:lpstr>
      <vt:lpstr>'Rate Case Exp. Analysis'!Print_Area</vt:lpstr>
      <vt:lpstr>'Rate Case Exp. Analysis'!Print_Titles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t10555</dc:creator>
  <cp:lastModifiedBy>D'Ascenzo, Rocco</cp:lastModifiedBy>
  <cp:lastPrinted>2019-02-21T17:25:53Z</cp:lastPrinted>
  <dcterms:created xsi:type="dcterms:W3CDTF">2002-05-09T15:21:11Z</dcterms:created>
  <dcterms:modified xsi:type="dcterms:W3CDTF">2019-02-22T13:53:47Z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