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5" windowWidth="11340" windowHeight="6540"/>
  </bookViews>
  <sheets>
    <sheet name="Schedule 6b" sheetId="1" r:id="rId1"/>
  </sheets>
  <definedNames>
    <definedName name="_Fill" hidden="1">#REF!</definedName>
    <definedName name="BORDER">#REF!</definedName>
    <definedName name="DATECERTAIN">#REF!</definedName>
    <definedName name="FIRSTUPDATE">#REF!</definedName>
    <definedName name="GENL">#N/A</definedName>
    <definedName name="INITFILEDATE">#REF!</definedName>
    <definedName name="NOTICEDATE">#REF!</definedName>
    <definedName name="PAGE1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LNT">#N/A</definedName>
    <definedName name="RATE1">#REF!</definedName>
    <definedName name="RATE2">#REF!</definedName>
    <definedName name="RATE3">#REF!</definedName>
    <definedName name="SECONDUPDATE">#REF!</definedName>
    <definedName name="TAX">#REF!</definedName>
    <definedName name="TESTIMONYDATE">#REF!</definedName>
    <definedName name="TESTYEARENDING">#REF!</definedName>
    <definedName name="TIMETABL">#REF!</definedName>
    <definedName name="TRES">#REF!</definedName>
  </definedNames>
  <calcPr calcId="145621"/>
</workbook>
</file>

<file path=xl/calcChain.xml><?xml version="1.0" encoding="utf-8"?>
<calcChain xmlns="http://schemas.openxmlformats.org/spreadsheetml/2006/main">
  <c r="E54" i="1" l="1"/>
  <c r="E50" i="1"/>
  <c r="D49" i="1"/>
  <c r="E49" i="1" s="1"/>
  <c r="E48" i="1"/>
  <c r="G53" i="1" l="1"/>
  <c r="G54" i="1"/>
  <c r="E53" i="1"/>
  <c r="G39" i="1"/>
  <c r="G46" i="1"/>
  <c r="G49" i="1"/>
  <c r="G42" i="1"/>
  <c r="G50" i="1"/>
  <c r="G43" i="1"/>
  <c r="E43" i="1"/>
  <c r="F43" i="1"/>
  <c r="E36" i="1"/>
  <c r="E29" i="1"/>
  <c r="E46" i="1"/>
  <c r="E47" i="1"/>
  <c r="G48" i="1"/>
  <c r="G47" i="1"/>
  <c r="G40" i="1"/>
  <c r="E13" i="1" l="1"/>
  <c r="G20" i="1" l="1"/>
  <c r="G15" i="1"/>
  <c r="G14" i="1"/>
  <c r="G22" i="1"/>
  <c r="G36" i="1"/>
  <c r="G35" i="1"/>
  <c r="G34" i="1"/>
  <c r="E42" i="1" l="1"/>
  <c r="F42" i="1"/>
  <c r="E35" i="1"/>
  <c r="E34" i="1"/>
  <c r="G21" i="1"/>
  <c r="G18" i="1"/>
  <c r="E22" i="1"/>
  <c r="E15" i="1"/>
  <c r="E14" i="1"/>
  <c r="E20" i="1"/>
  <c r="G41" i="1"/>
  <c r="G33" i="1"/>
  <c r="G32" i="1"/>
  <c r="G29" i="1"/>
  <c r="G28" i="1"/>
  <c r="G27" i="1"/>
  <c r="G26" i="1"/>
  <c r="G25" i="1"/>
  <c r="G19" i="1"/>
  <c r="G13" i="1"/>
  <c r="G12" i="1"/>
  <c r="G11" i="1"/>
  <c r="E41" i="1" l="1"/>
  <c r="E40" i="1"/>
  <c r="E39" i="1"/>
  <c r="F36" i="1"/>
  <c r="F35" i="1"/>
  <c r="F34" i="1"/>
  <c r="E33" i="1"/>
  <c r="E32" i="1"/>
  <c r="E28" i="1"/>
  <c r="E27" i="1"/>
  <c r="E26" i="1"/>
  <c r="E25" i="1"/>
  <c r="F22" i="1"/>
  <c r="F20" i="1"/>
  <c r="E21" i="1"/>
  <c r="E19" i="1"/>
  <c r="E18" i="1"/>
  <c r="F15" i="1"/>
  <c r="F14" i="1"/>
  <c r="E12" i="1"/>
  <c r="E11" i="1"/>
</calcChain>
</file>

<file path=xl/sharedStrings.xml><?xml version="1.0" encoding="utf-8"?>
<sst xmlns="http://schemas.openxmlformats.org/spreadsheetml/2006/main" count="39" uniqueCount="27">
  <si>
    <t>Annual</t>
  </si>
  <si>
    <t>Common</t>
  </si>
  <si>
    <t>Average</t>
  </si>
  <si>
    <t>Outstanding</t>
  </si>
  <si>
    <t>No. of Shares</t>
  </si>
  <si>
    <t>(000)</t>
  </si>
  <si>
    <t>Book</t>
  </si>
  <si>
    <t>Value</t>
  </si>
  <si>
    <t>Earnings</t>
  </si>
  <si>
    <t>per</t>
  </si>
  <si>
    <t>Dividend</t>
  </si>
  <si>
    <t>Rate</t>
  </si>
  <si>
    <t>Per Share</t>
  </si>
  <si>
    <t>Return on</t>
  </si>
  <si>
    <t>For the Periods as Shown</t>
  </si>
  <si>
    <t>Period</t>
  </si>
  <si>
    <t>Quarterly and Annual Common Stock Information</t>
  </si>
  <si>
    <t>Duke Energy Kentucky, Inc.</t>
  </si>
  <si>
    <t>5th Calendar Year</t>
  </si>
  <si>
    <t>4th Calendar Year</t>
  </si>
  <si>
    <t>3rd Calendar Year</t>
  </si>
  <si>
    <t>2nd Calendar Year</t>
  </si>
  <si>
    <t>1st Calendar Year</t>
  </si>
  <si>
    <t>Latest</t>
  </si>
  <si>
    <t>Share (a)</t>
  </si>
  <si>
    <t>(a) Earnings per Share for Duke Energy Kentucky, Inc. is not publicly reported.</t>
  </si>
  <si>
    <t>585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</si>
</sst>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4">
    <font>
      <sz val="10"/>
      <name val="Arial"/>
    </font>
    <font>
      <sz val="10"/>
      <name val="Arial"/>
      <family val="2"/>
    </font>
    <font>
      <sz val="12"/>
      <name val="Arial MT"/>
    </font>
    <font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2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10" fontId="0" fillId="0" borderId="0" xfId="3" applyNumberFormat="1" applyFont="1"/>
    <xf numFmtId="0" fontId="0" fillId="0" borderId="0" xfId="0" applyAlignment="1">
      <alignment horizontal="centerContinuous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0" xfId="0" applyNumberFormat="1" applyBorder="1" applyAlignment="1">
      <alignment horizontal="center"/>
    </xf>
    <xf numFmtId="49" fontId="0" fillId="0" borderId="0" xfId="1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Continuous"/>
    </xf>
    <xf numFmtId="14" fontId="0" fillId="0" borderId="0" xfId="0" applyNumberFormat="1" applyBorder="1" applyAlignment="1">
      <alignment horizontal="centerContinuous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0" xfId="0" quotePrefix="1" applyBorder="1"/>
    <xf numFmtId="164" fontId="3" fillId="0" borderId="0" xfId="2" applyNumberFormat="1" applyFont="1" applyBorder="1"/>
    <xf numFmtId="0" fontId="3" fillId="0" borderId="0" xfId="0" applyFont="1" applyBorder="1"/>
    <xf numFmtId="44" fontId="3" fillId="0" borderId="0" xfId="2" applyFont="1" applyBorder="1"/>
    <xf numFmtId="10" fontId="3" fillId="0" borderId="0" xfId="3" applyNumberFormat="1" applyFont="1" applyBorder="1"/>
    <xf numFmtId="0" fontId="1" fillId="0" borderId="0" xfId="0" applyFont="1"/>
    <xf numFmtId="164" fontId="3" fillId="0" borderId="0" xfId="2" applyNumberFormat="1" applyFont="1" applyFill="1" applyBorder="1"/>
    <xf numFmtId="44" fontId="3" fillId="0" borderId="0" xfId="2" applyFont="1" applyFill="1" applyBorder="1"/>
    <xf numFmtId="0" fontId="3" fillId="0" borderId="0" xfId="0" applyFont="1" applyFill="1" applyBorder="1"/>
    <xf numFmtId="10" fontId="3" fillId="0" borderId="0" xfId="3" applyNumberFormat="1" applyFont="1" applyFill="1" applyBorder="1"/>
    <xf numFmtId="164" fontId="0" fillId="0" borderId="0" xfId="0" applyNumberFormat="1"/>
    <xf numFmtId="10" fontId="0" fillId="0" borderId="0" xfId="3" applyNumberFormat="1" applyFont="1" applyFill="1"/>
    <xf numFmtId="0" fontId="0" fillId="0" borderId="0" xfId="0" applyFill="1" applyAlignment="1">
      <alignment horizontal="centerContinuous"/>
    </xf>
    <xf numFmtId="0" fontId="0" fillId="0" borderId="0" xfId="0" applyFill="1" applyBorder="1"/>
    <xf numFmtId="10" fontId="0" fillId="0" borderId="1" xfId="3" applyNumberFormat="1" applyFont="1" applyFill="1" applyBorder="1" applyAlignment="1">
      <alignment horizontal="center"/>
    </xf>
    <xf numFmtId="10" fontId="0" fillId="0" borderId="0" xfId="3" applyNumberFormat="1" applyFont="1" applyFill="1" applyBorder="1" applyAlignment="1">
      <alignment horizontal="center"/>
    </xf>
    <xf numFmtId="10" fontId="0" fillId="0" borderId="2" xfId="3" applyNumberFormat="1" applyFont="1" applyFill="1" applyBorder="1" applyAlignment="1">
      <alignment horizontal="center"/>
    </xf>
    <xf numFmtId="10" fontId="0" fillId="0" borderId="0" xfId="3" applyNumberFormat="1" applyFont="1" applyFill="1" applyBorder="1"/>
    <xf numFmtId="14" fontId="1" fillId="0" borderId="0" xfId="0" applyNumberFormat="1" applyFont="1" applyBorder="1" applyAlignment="1">
      <alignment horizontal="center"/>
    </xf>
    <xf numFmtId="49" fontId="1" fillId="0" borderId="0" xfId="1" applyNumberFormat="1" applyFont="1" applyBorder="1" applyAlignment="1">
      <alignment horizontal="center"/>
    </xf>
    <xf numFmtId="0" fontId="1" fillId="0" borderId="0" xfId="0" applyFont="1" applyBorder="1"/>
    <xf numFmtId="49" fontId="0" fillId="0" borderId="0" xfId="1" applyNumberFormat="1" applyFont="1" applyFill="1" applyBorder="1" applyAlignment="1">
      <alignment horizontal="center"/>
    </xf>
    <xf numFmtId="0" fontId="0" fillId="0" borderId="0" xfId="1" applyNumberFormat="1" applyFont="1" applyFill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9" defaultPivotStyle="PivotStyleLight16"/>
  <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7"/>
  <sheetViews>
    <sheetView tabSelected="1" view="pageLayout" zoomScaleNormal="110" workbookViewId="0">
      <selection activeCell="B1" sqref="B1"/>
    </sheetView>
  </sheetViews>
  <sheetFormatPr defaultRowHeight="12.75"/>
  <cols>
    <col min="1" max="1" width="2" customWidth="1"/>
    <col min="2" max="2" width="12.140625" customWidth="1"/>
    <col min="3" max="3" width="12.140625" style="1" customWidth="1"/>
    <col min="4" max="4" width="12.28515625" bestFit="1" customWidth="1"/>
    <col min="5" max="5" width="10.7109375" customWidth="1"/>
    <col min="6" max="6" width="10.5703125" customWidth="1"/>
    <col min="7" max="7" width="11" style="26" customWidth="1"/>
    <col min="9" max="9" width="12.28515625" bestFit="1" customWidth="1"/>
    <col min="10" max="10" width="22" bestFit="1" customWidth="1"/>
  </cols>
  <sheetData>
    <row r="1" spans="1:10">
      <c r="A1" s="3" t="s">
        <v>17</v>
      </c>
      <c r="B1" s="3"/>
      <c r="C1" s="3"/>
      <c r="D1" s="3"/>
      <c r="E1" s="3"/>
      <c r="F1" s="3"/>
      <c r="G1" s="27"/>
    </row>
    <row r="2" spans="1:10">
      <c r="A2" s="3"/>
      <c r="B2" s="3"/>
      <c r="C2" s="3"/>
      <c r="D2" s="3"/>
      <c r="E2" s="3"/>
      <c r="F2" s="3"/>
      <c r="G2" s="27"/>
    </row>
    <row r="3" spans="1:10">
      <c r="A3" s="3" t="s">
        <v>16</v>
      </c>
      <c r="B3" s="3"/>
      <c r="C3" s="3"/>
      <c r="D3" s="3"/>
      <c r="E3" s="3"/>
      <c r="F3" s="3"/>
      <c r="G3" s="27"/>
    </row>
    <row r="4" spans="1:10">
      <c r="A4" s="3" t="s">
        <v>14</v>
      </c>
      <c r="B4" s="3"/>
      <c r="C4" s="3"/>
      <c r="D4" s="3"/>
      <c r="E4" s="3"/>
      <c r="F4" s="3"/>
      <c r="G4" s="27"/>
    </row>
    <row r="5" spans="1:10">
      <c r="A5" s="9"/>
      <c r="B5" s="9"/>
      <c r="C5" s="9"/>
      <c r="D5" s="9"/>
      <c r="E5" s="9"/>
      <c r="F5" s="9"/>
      <c r="G5" s="28"/>
    </row>
    <row r="6" spans="1:10">
      <c r="A6" s="5"/>
      <c r="B6" s="5"/>
      <c r="C6" s="4" t="s">
        <v>2</v>
      </c>
      <c r="D6" s="5"/>
      <c r="E6" s="4"/>
      <c r="F6" s="4"/>
      <c r="G6" s="29"/>
    </row>
    <row r="7" spans="1:10">
      <c r="A7" s="9"/>
      <c r="B7" s="9"/>
      <c r="C7" s="8" t="s">
        <v>4</v>
      </c>
      <c r="D7" s="8" t="s">
        <v>6</v>
      </c>
      <c r="E7" s="8" t="s">
        <v>8</v>
      </c>
      <c r="F7" s="8" t="s">
        <v>10</v>
      </c>
      <c r="G7" s="30" t="s">
        <v>13</v>
      </c>
    </row>
    <row r="8" spans="1:10">
      <c r="A8" s="10" t="s">
        <v>15</v>
      </c>
      <c r="B8" s="11"/>
      <c r="C8" s="8" t="s">
        <v>3</v>
      </c>
      <c r="D8" s="8" t="s">
        <v>7</v>
      </c>
      <c r="E8" s="8" t="s">
        <v>9</v>
      </c>
      <c r="F8" s="8" t="s">
        <v>11</v>
      </c>
      <c r="G8" s="30" t="s">
        <v>2</v>
      </c>
    </row>
    <row r="9" spans="1:10">
      <c r="A9" s="12"/>
      <c r="B9" s="12"/>
      <c r="C9" s="14" t="s">
        <v>5</v>
      </c>
      <c r="D9" s="14" t="s">
        <v>5</v>
      </c>
      <c r="E9" s="13" t="s">
        <v>24</v>
      </c>
      <c r="F9" s="13" t="s">
        <v>12</v>
      </c>
      <c r="G9" s="31" t="s">
        <v>1</v>
      </c>
      <c r="I9" s="2"/>
    </row>
    <row r="10" spans="1:10" hidden="1">
      <c r="A10" s="9" t="s">
        <v>18</v>
      </c>
      <c r="B10" s="6"/>
      <c r="C10" s="8"/>
      <c r="D10" s="9"/>
      <c r="E10" s="9"/>
      <c r="F10" s="9"/>
      <c r="G10" s="32"/>
      <c r="I10" s="18"/>
    </row>
    <row r="11" spans="1:10" hidden="1">
      <c r="A11" s="9"/>
      <c r="B11" s="6">
        <v>40999</v>
      </c>
      <c r="C11" s="7">
        <v>585</v>
      </c>
      <c r="D11" s="16">
        <v>366191</v>
      </c>
      <c r="E11" s="18">
        <f>(366191-354664)/585</f>
        <v>19.704273504273505</v>
      </c>
      <c r="F11" s="18">
        <v>0</v>
      </c>
      <c r="G11" s="24">
        <f>(366191-354664)/((366191+354664)/2)</f>
        <v>3.1981466453031467E-2</v>
      </c>
    </row>
    <row r="12" spans="1:10" hidden="1">
      <c r="A12" s="9"/>
      <c r="B12" s="6">
        <v>41090</v>
      </c>
      <c r="C12" s="7">
        <v>585</v>
      </c>
      <c r="D12" s="16">
        <v>374228</v>
      </c>
      <c r="E12" s="18">
        <f>(374228-366191)/585</f>
        <v>13.738461538461538</v>
      </c>
      <c r="F12" s="18">
        <v>0</v>
      </c>
      <c r="G12" s="24">
        <f>(D12-D11)/((D12+D11)/2)</f>
        <v>2.170932944724541E-2</v>
      </c>
      <c r="I12" s="19"/>
    </row>
    <row r="13" spans="1:10" hidden="1">
      <c r="A13" s="9"/>
      <c r="B13" s="6">
        <v>41182</v>
      </c>
      <c r="C13" s="7">
        <v>585</v>
      </c>
      <c r="D13" s="16">
        <v>371702</v>
      </c>
      <c r="E13" s="18">
        <f>(D13-D12)/585</f>
        <v>-4.3179487179487177</v>
      </c>
      <c r="F13" s="18">
        <v>0</v>
      </c>
      <c r="G13" s="24">
        <f>(D13-D12)/((D13+D12)/2)</f>
        <v>-6.7727534755271943E-3</v>
      </c>
    </row>
    <row r="14" spans="1:10" hidden="1">
      <c r="A14" s="9"/>
      <c r="B14" s="6">
        <v>41274</v>
      </c>
      <c r="C14" s="7">
        <v>585</v>
      </c>
      <c r="D14" s="21">
        <v>372885</v>
      </c>
      <c r="E14" s="22">
        <f>(D14-D13+10000)/585</f>
        <v>19.116239316239316</v>
      </c>
      <c r="F14" s="22">
        <f>10000/585</f>
        <v>17.094017094017094</v>
      </c>
      <c r="G14" s="24">
        <f>(D14-D13+10000)/((D14+D13)/2)</f>
        <v>3.0038128519568566E-2</v>
      </c>
    </row>
    <row r="15" spans="1:10" hidden="1">
      <c r="A15" s="9"/>
      <c r="B15" s="6" t="s">
        <v>0</v>
      </c>
      <c r="C15" s="7">
        <v>585</v>
      </c>
      <c r="D15" s="21">
        <v>372885</v>
      </c>
      <c r="E15" s="22">
        <f>(372885-354664+10000)/585</f>
        <v>48.241025641025644</v>
      </c>
      <c r="F15" s="22">
        <f>10000/585</f>
        <v>17.094017094017094</v>
      </c>
      <c r="G15" s="24">
        <f>(372885-354664+10000)/((372885+354664)/2)</f>
        <v>7.7578279950903647E-2</v>
      </c>
      <c r="J15" s="20"/>
    </row>
    <row r="16" spans="1:10" hidden="1">
      <c r="A16" s="9"/>
      <c r="B16" s="6"/>
      <c r="C16" s="8"/>
      <c r="D16" s="23"/>
      <c r="E16" s="23"/>
      <c r="F16" s="23"/>
      <c r="G16" s="24"/>
    </row>
    <row r="17" spans="1:10">
      <c r="A17" s="35" t="s">
        <v>18</v>
      </c>
      <c r="B17" s="6"/>
      <c r="C17" s="8"/>
      <c r="D17" s="23"/>
      <c r="E17" s="23"/>
      <c r="F17" s="23"/>
      <c r="G17" s="24"/>
    </row>
    <row r="18" spans="1:10">
      <c r="A18" s="9"/>
      <c r="B18" s="6">
        <v>41364</v>
      </c>
      <c r="C18" s="7">
        <v>585</v>
      </c>
      <c r="D18" s="21">
        <v>391682</v>
      </c>
      <c r="E18" s="22">
        <f>(D18-D15)/585</f>
        <v>32.131623931623935</v>
      </c>
      <c r="F18" s="22">
        <v>0</v>
      </c>
      <c r="G18" s="24">
        <f>(D18-D15)/((D18+D15)/2)</f>
        <v>4.9170314701000695E-2</v>
      </c>
    </row>
    <row r="19" spans="1:10">
      <c r="A19" s="9"/>
      <c r="B19" s="6">
        <v>41455</v>
      </c>
      <c r="C19" s="7">
        <v>585</v>
      </c>
      <c r="D19" s="21">
        <v>398569</v>
      </c>
      <c r="E19" s="22">
        <f>(D19-D18)/585</f>
        <v>11.772649572649573</v>
      </c>
      <c r="F19" s="22">
        <v>0</v>
      </c>
      <c r="G19" s="24">
        <f>(D19-D18)/((D19+D18)/2)</f>
        <v>1.7429905182024447E-2</v>
      </c>
    </row>
    <row r="20" spans="1:10">
      <c r="A20" s="9"/>
      <c r="B20" s="6">
        <v>41547</v>
      </c>
      <c r="C20" s="7">
        <v>585</v>
      </c>
      <c r="D20" s="21">
        <v>367871</v>
      </c>
      <c r="E20" s="22">
        <f>(D20-D19+40001)/585</f>
        <v>15.902564102564103</v>
      </c>
      <c r="F20" s="22">
        <f>40001/585</f>
        <v>68.37777777777778</v>
      </c>
      <c r="G20" s="24">
        <f>(D20-D19+40001)/((D20+D19)/2)</f>
        <v>2.4275872866760608E-2</v>
      </c>
    </row>
    <row r="21" spans="1:10">
      <c r="A21" s="9"/>
      <c r="B21" s="6">
        <v>41639</v>
      </c>
      <c r="C21" s="7">
        <v>585</v>
      </c>
      <c r="D21" s="21">
        <v>377954</v>
      </c>
      <c r="E21" s="22">
        <f>(D21-D20)/585</f>
        <v>17.235897435897435</v>
      </c>
      <c r="F21" s="22">
        <v>0</v>
      </c>
      <c r="G21" s="24">
        <f>(D21-D20)/((D21+D20)/2)</f>
        <v>2.7038514396808901E-2</v>
      </c>
    </row>
    <row r="22" spans="1:10">
      <c r="A22" s="9"/>
      <c r="B22" s="6" t="s">
        <v>0</v>
      </c>
      <c r="C22" s="7">
        <v>585</v>
      </c>
      <c r="D22" s="21">
        <v>377954</v>
      </c>
      <c r="E22" s="22">
        <f>(D22-D15+40001)/585</f>
        <v>77.042735042735046</v>
      </c>
      <c r="F22" s="22">
        <f>40001/585</f>
        <v>68.37777777777778</v>
      </c>
      <c r="G22" s="24">
        <f>(D22-D15+40001)/((D22+D15)/2)</f>
        <v>0.12005236808423643</v>
      </c>
      <c r="J22" s="20"/>
    </row>
    <row r="23" spans="1:10">
      <c r="A23" s="9"/>
      <c r="B23" s="6"/>
      <c r="C23" s="8"/>
      <c r="D23" s="23"/>
      <c r="E23" s="23"/>
      <c r="F23" s="23"/>
      <c r="G23" s="24"/>
    </row>
    <row r="24" spans="1:10">
      <c r="A24" s="35" t="s">
        <v>19</v>
      </c>
      <c r="B24" s="6"/>
      <c r="C24" s="8"/>
      <c r="D24" s="23"/>
      <c r="E24" s="23"/>
      <c r="F24" s="23"/>
      <c r="G24" s="24"/>
    </row>
    <row r="25" spans="1:10">
      <c r="A25" s="9"/>
      <c r="B25" s="6">
        <v>41729</v>
      </c>
      <c r="C25" s="7">
        <v>585</v>
      </c>
      <c r="D25" s="21">
        <v>392297</v>
      </c>
      <c r="E25" s="22">
        <f>(D25-D22)/585</f>
        <v>24.51794871794872</v>
      </c>
      <c r="F25" s="22">
        <v>0</v>
      </c>
      <c r="G25" s="24">
        <f>(D25-D22)/((D25+D22)/2)</f>
        <v>3.7242405397721001E-2</v>
      </c>
    </row>
    <row r="26" spans="1:10">
      <c r="A26" s="9"/>
      <c r="B26" s="6">
        <v>41820</v>
      </c>
      <c r="C26" s="7">
        <v>585</v>
      </c>
      <c r="D26" s="21">
        <v>395463</v>
      </c>
      <c r="E26" s="22">
        <f>(D26-D25)/585</f>
        <v>5.4119658119658123</v>
      </c>
      <c r="F26" s="22">
        <v>0</v>
      </c>
      <c r="G26" s="24">
        <f>(D26-D25)/((D26+D25)/2)</f>
        <v>8.0379811109982744E-3</v>
      </c>
    </row>
    <row r="27" spans="1:10">
      <c r="A27" s="9"/>
      <c r="B27" s="6">
        <v>41912</v>
      </c>
      <c r="C27" s="7">
        <v>585</v>
      </c>
      <c r="D27" s="21">
        <v>402259</v>
      </c>
      <c r="E27" s="22">
        <f>(D27-D26)/585</f>
        <v>11.617094017094017</v>
      </c>
      <c r="F27" s="22">
        <v>0</v>
      </c>
      <c r="G27" s="24">
        <f t="shared" ref="G27:G28" si="0">(D27-D26)/((D27+D26)/2)</f>
        <v>1.7038517177663397E-2</v>
      </c>
    </row>
    <row r="28" spans="1:10">
      <c r="A28" s="9"/>
      <c r="B28" s="6">
        <v>42004</v>
      </c>
      <c r="C28" s="7">
        <v>585</v>
      </c>
      <c r="D28" s="21">
        <v>413256</v>
      </c>
      <c r="E28" s="22">
        <f>(D28-D27)/585</f>
        <v>18.798290598290599</v>
      </c>
      <c r="F28" s="22">
        <v>0</v>
      </c>
      <c r="G28" s="24">
        <f t="shared" si="0"/>
        <v>2.6969461015431965E-2</v>
      </c>
    </row>
    <row r="29" spans="1:10">
      <c r="A29" s="9"/>
      <c r="B29" s="6" t="s">
        <v>0</v>
      </c>
      <c r="C29" s="7">
        <v>585</v>
      </c>
      <c r="D29" s="21">
        <v>413256</v>
      </c>
      <c r="E29" s="22">
        <f>(D29-D22)/585</f>
        <v>60.345299145299144</v>
      </c>
      <c r="F29" s="22">
        <v>0</v>
      </c>
      <c r="G29" s="24">
        <f>(D29-D22)/((D29+D22)/2)</f>
        <v>8.9235474779135751E-2</v>
      </c>
      <c r="J29" s="20"/>
    </row>
    <row r="30" spans="1:10">
      <c r="A30" s="9"/>
      <c r="B30" s="6"/>
      <c r="C30" s="8"/>
      <c r="D30" s="23"/>
      <c r="E30" s="23"/>
      <c r="F30" s="23"/>
      <c r="G30" s="24"/>
    </row>
    <row r="31" spans="1:10">
      <c r="A31" s="35" t="s">
        <v>20</v>
      </c>
      <c r="B31" s="6"/>
      <c r="C31" s="8"/>
      <c r="D31" s="23"/>
      <c r="E31" s="23"/>
      <c r="F31" s="23"/>
      <c r="G31" s="24"/>
    </row>
    <row r="32" spans="1:10">
      <c r="A32" s="9"/>
      <c r="B32" s="6">
        <v>42094</v>
      </c>
      <c r="C32" s="7">
        <v>585</v>
      </c>
      <c r="D32" s="21">
        <v>431154</v>
      </c>
      <c r="E32" s="22">
        <f>(D32-D29)/585</f>
        <v>30.594871794871796</v>
      </c>
      <c r="F32" s="22">
        <v>0</v>
      </c>
      <c r="G32" s="24">
        <f>(D32-D29)/((D32+D29)/2)</f>
        <v>4.2391729136320035E-2</v>
      </c>
    </row>
    <row r="33" spans="1:10">
      <c r="A33" s="9"/>
      <c r="B33" s="6">
        <v>42185</v>
      </c>
      <c r="C33" s="7">
        <v>585</v>
      </c>
      <c r="D33" s="21">
        <v>438816</v>
      </c>
      <c r="E33" s="22">
        <f>(D33-D32)/585</f>
        <v>13.097435897435897</v>
      </c>
      <c r="F33" s="22">
        <v>0</v>
      </c>
      <c r="G33" s="24">
        <f>(D33-D32)/((D33+D32)/2)</f>
        <v>1.7614400496568847E-2</v>
      </c>
    </row>
    <row r="34" spans="1:10">
      <c r="A34" s="9"/>
      <c r="B34" s="6">
        <v>42277</v>
      </c>
      <c r="C34" s="7">
        <v>585</v>
      </c>
      <c r="D34" s="21">
        <v>414788</v>
      </c>
      <c r="E34" s="22">
        <f>(D34-D33+35000)/585</f>
        <v>18.755555555555556</v>
      </c>
      <c r="F34" s="22">
        <f>35000/585</f>
        <v>59.82905982905983</v>
      </c>
      <c r="G34" s="24">
        <f>(D34-D33+35000)/((D34+D33)/2)</f>
        <v>2.5707470911570236E-2</v>
      </c>
      <c r="H34" s="25"/>
      <c r="I34" s="2"/>
    </row>
    <row r="35" spans="1:10">
      <c r="A35" s="9"/>
      <c r="B35" s="6">
        <v>42369</v>
      </c>
      <c r="C35" s="7">
        <v>585</v>
      </c>
      <c r="D35" s="21">
        <v>404432</v>
      </c>
      <c r="E35" s="22">
        <f>(D35-D34+20000)/585</f>
        <v>16.485470085470084</v>
      </c>
      <c r="F35" s="22">
        <f>20000/585</f>
        <v>34.188034188034187</v>
      </c>
      <c r="G35" s="24">
        <f>(D35-D34+20000)/((D35+D34)/2)</f>
        <v>2.3544347061839312E-2</v>
      </c>
    </row>
    <row r="36" spans="1:10">
      <c r="A36" s="9"/>
      <c r="B36" s="6" t="s">
        <v>0</v>
      </c>
      <c r="C36" s="7">
        <v>585</v>
      </c>
      <c r="D36" s="21">
        <v>404432</v>
      </c>
      <c r="E36" s="22">
        <f>(D36-D29+55000)/585</f>
        <v>78.933333333333337</v>
      </c>
      <c r="F36" s="22">
        <f>55000/585</f>
        <v>94.017094017094024</v>
      </c>
      <c r="G36" s="24">
        <f>(D36-D29+55000)/((D36+D29)/2)</f>
        <v>0.11294283394155227</v>
      </c>
      <c r="H36" s="25"/>
      <c r="J36" s="20"/>
    </row>
    <row r="37" spans="1:10">
      <c r="A37" s="9"/>
      <c r="B37" s="8"/>
      <c r="C37" s="8"/>
      <c r="D37" s="17"/>
      <c r="E37" s="17"/>
      <c r="F37" s="17"/>
      <c r="G37" s="24"/>
    </row>
    <row r="38" spans="1:10">
      <c r="A38" s="35" t="s">
        <v>21</v>
      </c>
      <c r="B38" s="6"/>
      <c r="C38" s="8"/>
      <c r="D38" s="17"/>
      <c r="E38" s="17"/>
      <c r="F38" s="17"/>
      <c r="G38" s="24"/>
    </row>
    <row r="39" spans="1:10">
      <c r="A39" s="9"/>
      <c r="B39" s="6">
        <v>42460</v>
      </c>
      <c r="C39" s="7">
        <v>585</v>
      </c>
      <c r="D39" s="16">
        <v>423170</v>
      </c>
      <c r="E39" s="18">
        <f>(D39-D36)/585</f>
        <v>32.030769230769231</v>
      </c>
      <c r="F39" s="18">
        <v>0</v>
      </c>
      <c r="G39" s="24">
        <f>(D39-D36)/((D39+D36)/2)</f>
        <v>4.5282635856365744E-2</v>
      </c>
    </row>
    <row r="40" spans="1:10">
      <c r="A40" s="9"/>
      <c r="B40" s="6">
        <v>42551</v>
      </c>
      <c r="C40" s="7">
        <v>585</v>
      </c>
      <c r="D40" s="16">
        <v>426607</v>
      </c>
      <c r="E40" s="18">
        <f>(D40-D39)/585</f>
        <v>5.8752136752136757</v>
      </c>
      <c r="F40" s="18">
        <v>0</v>
      </c>
      <c r="G40" s="24">
        <f>(D40-D39)/((D40+D39)/2)</f>
        <v>8.0891810439680054E-3</v>
      </c>
    </row>
    <row r="41" spans="1:10">
      <c r="A41" s="9"/>
      <c r="B41" s="6">
        <v>42643</v>
      </c>
      <c r="C41" s="7">
        <v>585</v>
      </c>
      <c r="D41" s="16">
        <v>439302</v>
      </c>
      <c r="E41" s="18">
        <f>(D41-D40)/585</f>
        <v>21.700854700854702</v>
      </c>
      <c r="F41" s="18">
        <v>0</v>
      </c>
      <c r="G41" s="24">
        <f t="shared" ref="G41" si="1">(D41-D40)/((D41+D40)/2)</f>
        <v>2.9321787855305811E-2</v>
      </c>
    </row>
    <row r="42" spans="1:10">
      <c r="A42" s="9"/>
      <c r="B42" s="6">
        <v>42735</v>
      </c>
      <c r="C42" s="7">
        <v>585</v>
      </c>
      <c r="D42" s="16">
        <v>437015</v>
      </c>
      <c r="E42" s="18">
        <f>(D42-D41+10001)/585</f>
        <v>13.186324786324786</v>
      </c>
      <c r="F42" s="18">
        <f>10001/585</f>
        <v>17.095726495726495</v>
      </c>
      <c r="G42" s="24">
        <f>(D42-D41+10001)/((D42+D41)/2)</f>
        <v>1.7605501205613949E-2</v>
      </c>
    </row>
    <row r="43" spans="1:10">
      <c r="A43" s="9"/>
      <c r="B43" s="6" t="s">
        <v>0</v>
      </c>
      <c r="C43" s="7">
        <v>585</v>
      </c>
      <c r="D43" s="16">
        <v>437015</v>
      </c>
      <c r="E43" s="22">
        <f>(D43-D36+10001)/585</f>
        <v>72.79316239316239</v>
      </c>
      <c r="F43" s="18">
        <f>10001/585</f>
        <v>17.095726495726495</v>
      </c>
      <c r="G43" s="24">
        <f>(D43-D36+10001)/((D43+D36)/2)</f>
        <v>0.10121611937531419</v>
      </c>
      <c r="J43" s="20"/>
    </row>
    <row r="44" spans="1:10">
      <c r="A44" s="9"/>
      <c r="B44" s="6"/>
      <c r="C44" s="7"/>
      <c r="D44" s="16"/>
      <c r="E44" s="18"/>
      <c r="F44" s="18"/>
      <c r="G44" s="24"/>
      <c r="J44" s="20"/>
    </row>
    <row r="45" spans="1:10">
      <c r="A45" s="9" t="s">
        <v>22</v>
      </c>
      <c r="B45" s="6"/>
      <c r="C45" s="7"/>
      <c r="D45" s="16"/>
      <c r="E45" s="18"/>
      <c r="F45" s="18"/>
      <c r="G45" s="24"/>
      <c r="J45" s="20"/>
    </row>
    <row r="46" spans="1:10">
      <c r="A46" s="9"/>
      <c r="B46" s="6">
        <v>42825</v>
      </c>
      <c r="C46" s="34" t="s">
        <v>26</v>
      </c>
      <c r="D46" s="16">
        <v>449429</v>
      </c>
      <c r="E46" s="18">
        <f>(D46-D43)/585</f>
        <v>21.22051282051282</v>
      </c>
      <c r="F46" s="18">
        <v>0</v>
      </c>
      <c r="G46" s="24">
        <f>(D46-D43)/((D46+D43)/2)</f>
        <v>2.8008537482345192E-2</v>
      </c>
      <c r="J46" s="20"/>
    </row>
    <row r="47" spans="1:10">
      <c r="A47" s="9"/>
      <c r="B47" s="6">
        <v>42916</v>
      </c>
      <c r="C47" s="34" t="s">
        <v>26</v>
      </c>
      <c r="D47" s="16">
        <v>455162</v>
      </c>
      <c r="E47" s="18">
        <f>(D47-D46)/585</f>
        <v>9.8000000000000007</v>
      </c>
      <c r="F47" s="18">
        <v>0</v>
      </c>
      <c r="G47" s="24">
        <f>(D47-D46)/((D47+D46)/2)</f>
        <v>1.26753416737509E-2</v>
      </c>
      <c r="J47" s="20"/>
    </row>
    <row r="48" spans="1:10">
      <c r="A48" s="9"/>
      <c r="B48" s="33">
        <v>43008</v>
      </c>
      <c r="C48" s="34" t="s">
        <v>26</v>
      </c>
      <c r="D48" s="21">
        <v>464111</v>
      </c>
      <c r="E48" s="22">
        <f>(D48-D47)/585</f>
        <v>15.297435897435898</v>
      </c>
      <c r="F48" s="22">
        <v>0</v>
      </c>
      <c r="G48" s="24">
        <f>(D48-D47)/((D48+D47)/2)</f>
        <v>1.9469733147824422E-2</v>
      </c>
      <c r="J48" s="20"/>
    </row>
    <row r="49" spans="1:10">
      <c r="A49" s="9"/>
      <c r="B49" s="6">
        <v>43100</v>
      </c>
      <c r="C49" s="34" t="s">
        <v>26</v>
      </c>
      <c r="D49" s="21">
        <f>511414</f>
        <v>511414</v>
      </c>
      <c r="E49" s="22">
        <f>(D49-15000-D48)/585</f>
        <v>55.218803418803418</v>
      </c>
      <c r="F49" s="22">
        <v>0</v>
      </c>
      <c r="G49" s="24">
        <f>(D49-D48)/((D49+D48)/2)</f>
        <v>9.6979575100586857E-2</v>
      </c>
      <c r="J49" s="20"/>
    </row>
    <row r="50" spans="1:10">
      <c r="A50" s="9"/>
      <c r="B50" s="33" t="s">
        <v>0</v>
      </c>
      <c r="C50" s="34" t="s">
        <v>26</v>
      </c>
      <c r="D50" s="21">
        <v>511414</v>
      </c>
      <c r="E50" s="22">
        <f>(D50-15000-D43)/585</f>
        <v>101.53675213675214</v>
      </c>
      <c r="F50" s="22">
        <v>0</v>
      </c>
      <c r="G50" s="24">
        <f>(D50-D43)/((D50+D49)/2)</f>
        <v>0.14547704990477384</v>
      </c>
      <c r="J50" s="20"/>
    </row>
    <row r="51" spans="1:10">
      <c r="A51" s="9"/>
      <c r="B51" s="9"/>
      <c r="C51" s="8"/>
      <c r="D51" s="17"/>
      <c r="E51" s="17"/>
      <c r="F51" s="17"/>
      <c r="G51" s="24"/>
    </row>
    <row r="52" spans="1:10">
      <c r="A52" s="9" t="s">
        <v>23</v>
      </c>
      <c r="B52" s="6"/>
      <c r="C52" s="8"/>
      <c r="D52" s="17"/>
      <c r="E52" s="17"/>
      <c r="F52" s="17"/>
      <c r="G52" s="24"/>
    </row>
    <row r="53" spans="1:10">
      <c r="A53" s="9"/>
      <c r="B53" s="6">
        <v>43190</v>
      </c>
      <c r="C53" s="36">
        <v>585</v>
      </c>
      <c r="D53" s="21">
        <v>524077</v>
      </c>
      <c r="E53" s="22">
        <f>(D53-D50)/585</f>
        <v>21.646153846153847</v>
      </c>
      <c r="F53" s="22">
        <v>0</v>
      </c>
      <c r="G53" s="24">
        <f>(D53-D50)/((D53+D43)/2)</f>
        <v>2.6351275424204967E-2</v>
      </c>
    </row>
    <row r="54" spans="1:10">
      <c r="A54" s="9"/>
      <c r="B54" s="6">
        <v>43281</v>
      </c>
      <c r="C54" s="37">
        <v>585</v>
      </c>
      <c r="D54" s="21">
        <v>570407</v>
      </c>
      <c r="E54" s="22">
        <f>(D54-35000-D53)/585</f>
        <v>19.367521367521366</v>
      </c>
      <c r="F54" s="22">
        <v>0</v>
      </c>
      <c r="G54" s="24">
        <f>(D54-D53)/((D54+D53)/2)</f>
        <v>8.4660899565457332E-2</v>
      </c>
      <c r="J54" s="20"/>
    </row>
    <row r="55" spans="1:10">
      <c r="A55" s="9"/>
      <c r="B55" s="9"/>
      <c r="C55" s="8"/>
      <c r="D55" s="9"/>
      <c r="E55" s="9"/>
      <c r="F55" s="9"/>
      <c r="G55" s="32"/>
    </row>
    <row r="56" spans="1:10">
      <c r="A56" s="15" t="s">
        <v>25</v>
      </c>
      <c r="B56" s="9"/>
      <c r="C56" s="8"/>
      <c r="D56" s="9"/>
      <c r="E56" s="9"/>
      <c r="F56" s="9"/>
      <c r="G56" s="32"/>
    </row>
    <row r="57" spans="1:10">
      <c r="A57" s="9"/>
      <c r="B57" s="9"/>
      <c r="C57" s="8"/>
      <c r="D57" s="9"/>
      <c r="E57" s="9"/>
      <c r="F57" s="9"/>
      <c r="G57" s="32"/>
    </row>
    <row r="58" spans="1:10">
      <c r="A58" s="9"/>
      <c r="B58" s="9"/>
      <c r="C58" s="8"/>
      <c r="D58" s="9"/>
      <c r="E58" s="9"/>
      <c r="F58" s="9"/>
      <c r="G58" s="32"/>
    </row>
    <row r="59" spans="1:10">
      <c r="A59" s="9"/>
      <c r="B59" s="9"/>
      <c r="C59" s="8"/>
      <c r="D59" s="9"/>
      <c r="E59" s="9"/>
      <c r="F59" s="9"/>
      <c r="G59" s="32"/>
    </row>
    <row r="60" spans="1:10">
      <c r="A60" s="9"/>
      <c r="B60" s="9"/>
      <c r="C60" s="8"/>
      <c r="D60" s="9"/>
      <c r="E60" s="9"/>
      <c r="F60" s="9"/>
      <c r="G60" s="32"/>
    </row>
    <row r="61" spans="1:10">
      <c r="A61" s="9"/>
      <c r="B61" s="9"/>
      <c r="C61" s="8"/>
      <c r="D61" s="9"/>
      <c r="E61" s="9"/>
      <c r="F61" s="9"/>
      <c r="G61" s="32"/>
    </row>
    <row r="62" spans="1:10">
      <c r="A62" s="9"/>
      <c r="B62" s="9"/>
      <c r="C62" s="8"/>
      <c r="D62" s="9"/>
      <c r="E62" s="9"/>
      <c r="F62" s="9"/>
      <c r="G62" s="32"/>
    </row>
    <row r="63" spans="1:10">
      <c r="A63" s="9"/>
      <c r="B63" s="9"/>
      <c r="C63" s="8"/>
      <c r="D63" s="9"/>
      <c r="E63" s="9"/>
      <c r="F63" s="9"/>
      <c r="G63" s="32"/>
    </row>
    <row r="64" spans="1:10">
      <c r="A64" s="9"/>
      <c r="B64" s="9"/>
      <c r="C64" s="8"/>
      <c r="D64" s="9"/>
      <c r="E64" s="9"/>
      <c r="F64" s="9"/>
      <c r="G64" s="32"/>
    </row>
    <row r="65" spans="1:7">
      <c r="A65" s="9"/>
      <c r="B65" s="9"/>
      <c r="C65" s="8"/>
      <c r="D65" s="9"/>
      <c r="E65" s="9"/>
      <c r="F65" s="9"/>
      <c r="G65" s="32"/>
    </row>
    <row r="66" spans="1:7">
      <c r="A66" s="9"/>
      <c r="B66" s="9"/>
      <c r="C66" s="8"/>
      <c r="D66" s="9"/>
      <c r="E66" s="9"/>
      <c r="F66" s="9"/>
      <c r="G66" s="32"/>
    </row>
    <row r="67" spans="1:7">
      <c r="A67" s="9"/>
      <c r="B67" s="9"/>
      <c r="C67" s="8"/>
      <c r="D67" s="9"/>
      <c r="E67" s="9"/>
      <c r="F67" s="9"/>
      <c r="G67" s="32"/>
    </row>
    <row r="68" spans="1:7">
      <c r="A68" s="9"/>
      <c r="B68" s="9"/>
      <c r="C68" s="8"/>
      <c r="D68" s="9"/>
      <c r="E68" s="9"/>
      <c r="F68" s="9"/>
      <c r="G68" s="32"/>
    </row>
    <row r="69" spans="1:7">
      <c r="A69" s="9"/>
      <c r="B69" s="9"/>
      <c r="C69" s="8"/>
      <c r="D69" s="9"/>
      <c r="E69" s="9"/>
      <c r="F69" s="9"/>
      <c r="G69" s="32"/>
    </row>
    <row r="70" spans="1:7">
      <c r="A70" s="9"/>
      <c r="B70" s="9"/>
      <c r="C70" s="8"/>
      <c r="D70" s="9"/>
      <c r="E70" s="9"/>
      <c r="F70" s="9"/>
      <c r="G70" s="32"/>
    </row>
    <row r="71" spans="1:7">
      <c r="A71" s="9"/>
      <c r="B71" s="9"/>
      <c r="C71" s="8"/>
      <c r="D71" s="9"/>
      <c r="E71" s="9"/>
      <c r="F71" s="9"/>
      <c r="G71" s="32"/>
    </row>
    <row r="72" spans="1:7">
      <c r="A72" s="9"/>
      <c r="B72" s="9"/>
      <c r="C72" s="8"/>
      <c r="D72" s="9"/>
      <c r="E72" s="9"/>
      <c r="F72" s="9"/>
      <c r="G72" s="32"/>
    </row>
    <row r="73" spans="1:7">
      <c r="A73" s="9"/>
      <c r="B73" s="9"/>
      <c r="C73" s="8"/>
      <c r="D73" s="9"/>
      <c r="E73" s="9"/>
      <c r="F73" s="9"/>
      <c r="G73" s="32"/>
    </row>
    <row r="74" spans="1:7">
      <c r="A74" s="9"/>
      <c r="B74" s="9"/>
      <c r="C74" s="8"/>
      <c r="D74" s="9"/>
      <c r="E74" s="9"/>
      <c r="F74" s="9"/>
      <c r="G74" s="32"/>
    </row>
    <row r="75" spans="1:7">
      <c r="A75" s="9"/>
      <c r="B75" s="9"/>
      <c r="C75" s="8"/>
      <c r="D75" s="9"/>
      <c r="E75" s="9"/>
      <c r="F75" s="9"/>
      <c r="G75" s="32"/>
    </row>
    <row r="76" spans="1:7">
      <c r="A76" s="9"/>
      <c r="B76" s="9"/>
      <c r="C76" s="8"/>
      <c r="D76" s="9"/>
      <c r="E76" s="9"/>
      <c r="F76" s="9"/>
      <c r="G76" s="32"/>
    </row>
    <row r="77" spans="1:7">
      <c r="A77" s="9"/>
      <c r="B77" s="9"/>
      <c r="C77" s="8"/>
      <c r="D77" s="9"/>
      <c r="E77" s="9"/>
      <c r="F77" s="9"/>
      <c r="G77" s="32"/>
    </row>
  </sheetData>
  <printOptions horizontalCentered="1"/>
  <pageMargins left="0.5" right="0.5" top="1.1770833333333333" bottom="0.5" header="0.5" footer="0"/>
  <pageSetup orientation="portrait" r:id="rId1"/>
  <headerFooter alignWithMargins="0">
    <oddHeader>&amp;R&amp;"Times New Roman,Bold"Case No. 2018-00261
STAFF-DR-01-006 Attachment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6AAC2DF297EF4AAAB18C12C14394A6" ma:contentTypeVersion="3" ma:contentTypeDescription="Create a new document." ma:contentTypeScope="" ma:versionID="7fc2e36abf7e4763f7a3830366bb39e6">
  <xsd:schema xmlns:xsd="http://www.w3.org/2001/XMLSchema" xmlns:xs="http://www.w3.org/2001/XMLSchema" xmlns:p="http://schemas.microsoft.com/office/2006/metadata/properties" xmlns:ns2="b9d8ba39-ee9f-49d4-886c-5a19d7852603" xmlns:ns3="e8140ab9-1a87-4657-a6c4-99cca0129bf1" targetNamespace="http://schemas.microsoft.com/office/2006/metadata/properties" ma:root="true" ma:fieldsID="d278129e1cff69c7909c0d1b013fbb82" ns2:_="" ns3:_="">
    <xsd:import namespace="b9d8ba39-ee9f-49d4-886c-5a19d7852603"/>
    <xsd:import namespace="e8140ab9-1a87-4657-a6c4-99cca0129bf1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d8ba39-ee9f-49d4-886c-5a19d7852603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140ab9-1a87-4657-a6c4-99cca0129bf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Witness xmlns="b9d8ba39-ee9f-49d4-886c-5a19d7852603">Covington</Witness>
  </documentManagement>
</p:properties>
</file>

<file path=customXml/itemProps1.xml><?xml version="1.0" encoding="utf-8"?>
<ds:datastoreItem xmlns:ds="http://schemas.openxmlformats.org/officeDocument/2006/customXml" ds:itemID="{C015E0A5-EA2E-4FB0-A1D2-A3AEAEEFA9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d8ba39-ee9f-49d4-886c-5a19d7852603"/>
    <ds:schemaRef ds:uri="e8140ab9-1a87-4657-a6c4-99cca0129b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4ACC7D-2017-41EF-B113-BC1BDC68FB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B0F309-6CAB-445F-9D53-BAF2666AD77E}">
  <ds:schemaRefs>
    <ds:schemaRef ds:uri="http://purl.org/dc/dcmitype/"/>
    <ds:schemaRef ds:uri="e8140ab9-1a87-4657-a6c4-99cca0129bf1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  <ds:schemaRef ds:uri="b9d8ba39-ee9f-49d4-886c-5a19d785260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 6b</vt:lpstr>
    </vt:vector>
  </TitlesOfParts>
  <Company>Cinergy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Common Stock</dc:subject>
  <dc:creator>t67762</dc:creator>
  <cp:lastModifiedBy>Allyson Honaker</cp:lastModifiedBy>
  <cp:lastPrinted>2018-09-11T13:22:46Z</cp:lastPrinted>
  <dcterms:created xsi:type="dcterms:W3CDTF">2001-05-11T12:02:58Z</dcterms:created>
  <dcterms:modified xsi:type="dcterms:W3CDTF">2018-09-11T13:22:54Z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0x010100B46AAC2DF297EF4AAAB18C12C14394A6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