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8KYGasRateCase/2018  KY Gas Rate Case/Discovery/AG'S 1st Set Data Requests/"/>
    </mc:Choice>
  </mc:AlternateContent>
  <bookViews>
    <workbookView xWindow="0" yWindow="0" windowWidth="28800" windowHeight="10992"/>
  </bookViews>
  <sheets>
    <sheet name="Lead_Test Period" sheetId="1" r:id="rId1"/>
  </sheets>
  <definedNames>
    <definedName name="_xlnm.Print_Area" localSheetId="0">'Lead_Test Period'!$A$1:$L$51</definedName>
  </definedName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33" i="1"/>
  <c r="F33" i="1"/>
  <c r="G20" i="1"/>
  <c r="F20" i="1"/>
  <c r="G17" i="1"/>
  <c r="F17" i="1"/>
  <c r="D12" i="1"/>
  <c r="F12" i="1" s="1"/>
  <c r="G12" i="1" s="1"/>
  <c r="H12" i="1" s="1"/>
  <c r="I12" i="1" s="1"/>
  <c r="J12" i="1" s="1"/>
  <c r="K12" i="1" s="1"/>
  <c r="F10" i="1" l="1"/>
  <c r="G10" i="1" s="1"/>
  <c r="H10" i="1" s="1"/>
  <c r="I10" i="1" s="1"/>
  <c r="J10" i="1" s="1"/>
  <c r="B28" i="1"/>
  <c r="C28" i="1"/>
  <c r="G35" i="1"/>
  <c r="B43" i="1"/>
  <c r="G43" i="1"/>
  <c r="G25" i="1"/>
  <c r="F40" i="1"/>
  <c r="F43" i="1" s="1"/>
  <c r="H43" i="1" s="1"/>
  <c r="F25" i="1"/>
  <c r="F35" i="1"/>
  <c r="D28" i="1"/>
  <c r="B35" i="1"/>
  <c r="F37" i="1"/>
  <c r="G37" i="1" s="1"/>
  <c r="C35" i="1"/>
  <c r="C43" i="1"/>
  <c r="F22" i="1" l="1"/>
  <c r="G22" i="1" s="1"/>
  <c r="F26" i="1"/>
  <c r="C47" i="1"/>
  <c r="B47" i="1"/>
  <c r="D43" i="1"/>
  <c r="D47" i="1" s="1"/>
  <c r="G26" i="1"/>
  <c r="G28" i="1" s="1"/>
  <c r="G47" i="1" s="1"/>
  <c r="F28" i="1"/>
  <c r="F47" i="1" s="1"/>
  <c r="B22" i="1"/>
  <c r="K10" i="1"/>
  <c r="C22" i="1" s="1"/>
  <c r="H28" i="1" l="1"/>
  <c r="H47" i="1" l="1"/>
  <c r="B50" i="1" s="1"/>
</calcChain>
</file>

<file path=xl/sharedStrings.xml><?xml version="1.0" encoding="utf-8"?>
<sst xmlns="http://schemas.openxmlformats.org/spreadsheetml/2006/main" count="46" uniqueCount="38">
  <si>
    <t>Calculation of blended rate for forecasting purposes:</t>
  </si>
  <si>
    <t>Based on 2015 property taxes, to be paid in 2016, amounts per bills ($000s)</t>
  </si>
  <si>
    <t>1% Annual Escalation</t>
  </si>
  <si>
    <t>Entity</t>
  </si>
  <si>
    <t>State</t>
  </si>
  <si>
    <t>Tax per bill</t>
  </si>
  <si>
    <t>Net Tangible Plant</t>
  </si>
  <si>
    <t>2015 rates</t>
  </si>
  <si>
    <t>2016 rates</t>
  </si>
  <si>
    <t>2017 rates</t>
  </si>
  <si>
    <t>2018 rates</t>
  </si>
  <si>
    <t>2019 rates</t>
  </si>
  <si>
    <t>2020 rates</t>
  </si>
  <si>
    <t>Duke Energy Kentucky - Gas</t>
  </si>
  <si>
    <t>Kentucky</t>
  </si>
  <si>
    <t>Duke Energy Kentucky - Common</t>
  </si>
  <si>
    <t>Calculation of forecasted property tax expense, with and without escalation:</t>
  </si>
  <si>
    <t>1% Escalation</t>
  </si>
  <si>
    <t>No Escalation</t>
  </si>
  <si>
    <t>04-12/19</t>
  </si>
  <si>
    <t>01-03/20</t>
  </si>
  <si>
    <t>Test Period</t>
  </si>
  <si>
    <t>Kentucky Sited Property:</t>
  </si>
  <si>
    <t>Plant In Service</t>
  </si>
  <si>
    <t>Escalation</t>
  </si>
  <si>
    <t>Property Tax Rate</t>
  </si>
  <si>
    <t>Prior Year Plant In Service</t>
  </si>
  <si>
    <t>Prior Year Property Tax Rate</t>
  </si>
  <si>
    <t>Months</t>
  </si>
  <si>
    <t>Annual Property Tax Provision</t>
  </si>
  <si>
    <t>KY Electric / Gas Common Sited Property:</t>
  </si>
  <si>
    <t>Plant In Service - Common</t>
  </si>
  <si>
    <t>Total</t>
  </si>
  <si>
    <t>Effect of Rate Escalation on Test Period</t>
  </si>
  <si>
    <t>DUKE ENERGY KENTUCKY, INC.</t>
  </si>
  <si>
    <t>CASE NO. 2018-00261</t>
  </si>
  <si>
    <t>Gas Share of Electric / Gas Split</t>
  </si>
  <si>
    <t>Plant In Service -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</si>
</sst>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37" fontId="4" fillId="0" borderId="0" xfId="3" applyNumberFormat="1" applyFont="1"/>
    <xf numFmtId="37" fontId="3" fillId="0" borderId="0" xfId="3" applyNumberFormat="1"/>
    <xf numFmtId="37" fontId="5" fillId="0" borderId="0" xfId="3" applyNumberFormat="1" applyFont="1"/>
    <xf numFmtId="37" fontId="3" fillId="0" borderId="0" xfId="3" applyNumberFormat="1" applyFont="1"/>
    <xf numFmtId="37" fontId="3" fillId="0" borderId="1" xfId="3" applyNumberFormat="1" applyFont="1" applyBorder="1"/>
    <xf numFmtId="37" fontId="3" fillId="0" borderId="2" xfId="3" applyNumberFormat="1" applyBorder="1"/>
    <xf numFmtId="37" fontId="7" fillId="0" borderId="6" xfId="3" applyNumberFormat="1" applyFont="1" applyBorder="1"/>
    <xf numFmtId="37" fontId="7" fillId="0" borderId="0" xfId="3" applyNumberFormat="1" applyFont="1" applyBorder="1"/>
    <xf numFmtId="37" fontId="7" fillId="0" borderId="0" xfId="3" applyNumberFormat="1" applyFont="1" applyBorder="1" applyAlignment="1">
      <alignment horizontal="center" wrapText="1"/>
    </xf>
    <xf numFmtId="37" fontId="7" fillId="0" borderId="0" xfId="3" applyNumberFormat="1" applyFont="1" applyBorder="1" applyAlignment="1">
      <alignment horizontal="center"/>
    </xf>
    <xf numFmtId="37" fontId="7" fillId="0" borderId="7" xfId="3" applyNumberFormat="1" applyFont="1" applyBorder="1" applyAlignment="1">
      <alignment horizontal="center"/>
    </xf>
    <xf numFmtId="37" fontId="3" fillId="0" borderId="0" xfId="3" applyNumberFormat="1" applyBorder="1"/>
    <xf numFmtId="37" fontId="3" fillId="0" borderId="6" xfId="3" applyNumberFormat="1" applyFont="1" applyBorder="1"/>
    <xf numFmtId="164" fontId="3" fillId="0" borderId="0" xfId="1" applyNumberFormat="1" applyFont="1" applyBorder="1"/>
    <xf numFmtId="165" fontId="3" fillId="0" borderId="0" xfId="2" applyNumberFormat="1" applyFont="1" applyBorder="1"/>
    <xf numFmtId="165" fontId="3" fillId="0" borderId="7" xfId="2" applyNumberFormat="1" applyFont="1" applyBorder="1"/>
    <xf numFmtId="37" fontId="3" fillId="0" borderId="8" xfId="3" applyNumberFormat="1" applyFont="1" applyBorder="1"/>
    <xf numFmtId="37" fontId="3" fillId="0" borderId="9" xfId="3" applyNumberFormat="1" applyBorder="1"/>
    <xf numFmtId="164" fontId="3" fillId="0" borderId="9" xfId="1" applyNumberFormat="1" applyFont="1" applyBorder="1"/>
    <xf numFmtId="165" fontId="3" fillId="0" borderId="9" xfId="2" applyNumberFormat="1" applyFont="1" applyBorder="1"/>
    <xf numFmtId="165" fontId="3" fillId="0" borderId="10" xfId="2" applyNumberFormat="1" applyFont="1" applyBorder="1"/>
    <xf numFmtId="164" fontId="3" fillId="0" borderId="11" xfId="1" applyNumberFormat="1" applyFont="1" applyBorder="1"/>
    <xf numFmtId="164" fontId="3" fillId="0" borderId="12" xfId="1" applyNumberFormat="1" applyFont="1" applyBorder="1"/>
    <xf numFmtId="164" fontId="3" fillId="0" borderId="13" xfId="1" applyNumberFormat="1" applyFont="1" applyBorder="1"/>
    <xf numFmtId="164" fontId="6" fillId="0" borderId="12" xfId="1" applyNumberFormat="1" applyFont="1" applyBorder="1"/>
    <xf numFmtId="164" fontId="6" fillId="0" borderId="12" xfId="1" applyNumberFormat="1" applyFont="1" applyFill="1" applyBorder="1"/>
    <xf numFmtId="0" fontId="5" fillId="0" borderId="0" xfId="3" applyFont="1" applyAlignment="1"/>
    <xf numFmtId="0" fontId="6" fillId="0" borderId="0" xfId="3" applyFont="1" applyAlignment="1"/>
    <xf numFmtId="0" fontId="6" fillId="0" borderId="0" xfId="3" quotePrefix="1" applyFont="1" applyAlignment="1"/>
    <xf numFmtId="0" fontId="8" fillId="0" borderId="0" xfId="3" applyFont="1" applyAlignment="1"/>
    <xf numFmtId="37" fontId="3" fillId="0" borderId="1" xfId="3" applyNumberFormat="1" applyBorder="1"/>
    <xf numFmtId="37" fontId="3" fillId="0" borderId="6" xfId="3" applyNumberFormat="1" applyBorder="1"/>
    <xf numFmtId="37" fontId="7" fillId="0" borderId="0" xfId="3" quotePrefix="1" applyNumberFormat="1" applyFont="1" applyBorder="1" applyAlignment="1">
      <alignment horizontal="right"/>
    </xf>
    <xf numFmtId="37" fontId="7" fillId="0" borderId="0" xfId="3" applyNumberFormat="1" applyFont="1" applyBorder="1" applyAlignment="1">
      <alignment horizontal="right"/>
    </xf>
    <xf numFmtId="37" fontId="7" fillId="0" borderId="7" xfId="3" applyNumberFormat="1" applyFont="1" applyBorder="1" applyAlignment="1">
      <alignment horizontal="right"/>
    </xf>
    <xf numFmtId="37" fontId="3" fillId="0" borderId="7" xfId="3" applyNumberFormat="1" applyBorder="1"/>
    <xf numFmtId="37" fontId="7" fillId="2" borderId="6" xfId="3" applyNumberFormat="1" applyFont="1" applyFill="1" applyBorder="1"/>
    <xf numFmtId="165" fontId="3" fillId="0" borderId="0" xfId="3" applyNumberFormat="1" applyBorder="1"/>
    <xf numFmtId="0" fontId="3" fillId="0" borderId="0" xfId="2" applyNumberFormat="1" applyFont="1" applyBorder="1"/>
    <xf numFmtId="0" fontId="3" fillId="0" borderId="0" xfId="3" applyNumberFormat="1" applyBorder="1"/>
    <xf numFmtId="0" fontId="3" fillId="0" borderId="7" xfId="3" applyNumberFormat="1" applyBorder="1"/>
    <xf numFmtId="164" fontId="3" fillId="0" borderId="14" xfId="1" applyNumberFormat="1" applyFont="1" applyBorder="1"/>
    <xf numFmtId="37" fontId="3" fillId="0" borderId="6" xfId="3" applyNumberFormat="1" applyFont="1" applyBorder="1" applyAlignment="1">
      <alignment horizontal="right"/>
    </xf>
    <xf numFmtId="37" fontId="6" fillId="0" borderId="6" xfId="3" applyNumberFormat="1" applyFont="1" applyBorder="1"/>
    <xf numFmtId="164" fontId="6" fillId="0" borderId="14" xfId="1" applyNumberFormat="1" applyFont="1" applyBorder="1"/>
    <xf numFmtId="37" fontId="3" fillId="0" borderId="0" xfId="3" applyNumberFormat="1" applyBorder="1" applyAlignment="1">
      <alignment horizontal="right"/>
    </xf>
    <xf numFmtId="37" fontId="6" fillId="0" borderId="6" xfId="3" applyNumberFormat="1" applyFont="1" applyFill="1" applyBorder="1"/>
    <xf numFmtId="37" fontId="3" fillId="0" borderId="8" xfId="3" applyNumberFormat="1" applyFont="1" applyBorder="1" applyAlignment="1">
      <alignment horizontal="right"/>
    </xf>
    <xf numFmtId="37" fontId="3" fillId="0" borderId="10" xfId="3" applyNumberFormat="1" applyBorder="1"/>
    <xf numFmtId="37" fontId="6" fillId="0" borderId="3" xfId="3" applyNumberFormat="1" applyFont="1" applyBorder="1" applyAlignment="1">
      <alignment horizontal="center"/>
    </xf>
    <xf numFmtId="37" fontId="6" fillId="0" borderId="4" xfId="3" applyNumberFormat="1" applyFont="1" applyBorder="1" applyAlignment="1">
      <alignment horizontal="center"/>
    </xf>
    <xf numFmtId="37" fontId="6" fillId="0" borderId="5" xfId="3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view="pageLayout" zoomScaleNormal="75" workbookViewId="0">
      <selection activeCell="K3" sqref="K3"/>
    </sheetView>
  </sheetViews>
  <sheetFormatPr defaultColWidth="12.6640625" defaultRowHeight="13.2" x14ac:dyDescent="0.25"/>
  <cols>
    <col min="1" max="1" width="44.6640625" style="2" customWidth="1"/>
    <col min="2" max="4" width="13.5546875" style="2" customWidth="1"/>
    <col min="5" max="5" width="1.6640625" style="2" customWidth="1"/>
    <col min="6" max="11" width="13.5546875" style="2" customWidth="1"/>
    <col min="12" max="16384" width="12.6640625" style="2"/>
  </cols>
  <sheetData>
    <row r="1" spans="1:12" ht="17.399999999999999" x14ac:dyDescent="0.3">
      <c r="A1" s="30" t="s">
        <v>34</v>
      </c>
      <c r="J1" s="27"/>
    </row>
    <row r="2" spans="1:12" ht="17.399999999999999" x14ac:dyDescent="0.3">
      <c r="A2" s="30" t="s">
        <v>35</v>
      </c>
      <c r="J2" s="28"/>
    </row>
    <row r="3" spans="1:12" x14ac:dyDescent="0.25">
      <c r="A3" s="29"/>
      <c r="J3" s="29"/>
    </row>
    <row r="4" spans="1:12" ht="21" x14ac:dyDescent="0.4">
      <c r="A4" s="1"/>
    </row>
    <row r="5" spans="1:12" ht="18" customHeight="1" x14ac:dyDescent="0.3">
      <c r="A5" s="3" t="s">
        <v>0</v>
      </c>
    </row>
    <row r="6" spans="1:12" ht="18" customHeight="1" x14ac:dyDescent="0.25">
      <c r="A6" s="4" t="s">
        <v>1</v>
      </c>
    </row>
    <row r="7" spans="1:12" ht="13.8" thickBot="1" x14ac:dyDescent="0.3">
      <c r="A7" s="4"/>
    </row>
    <row r="8" spans="1:12" ht="15.75" customHeight="1" thickBot="1" x14ac:dyDescent="0.3">
      <c r="A8" s="5"/>
      <c r="B8" s="6"/>
      <c r="C8" s="6"/>
      <c r="D8" s="6"/>
      <c r="E8" s="6"/>
      <c r="F8" s="6"/>
      <c r="G8" s="50" t="s">
        <v>2</v>
      </c>
      <c r="H8" s="51"/>
      <c r="I8" s="51"/>
      <c r="J8" s="51"/>
      <c r="K8" s="52"/>
    </row>
    <row r="9" spans="1:12" ht="39.75" customHeight="1" x14ac:dyDescent="0.25">
      <c r="A9" s="7" t="s">
        <v>3</v>
      </c>
      <c r="B9" s="8" t="s">
        <v>4</v>
      </c>
      <c r="C9" s="8" t="s">
        <v>5</v>
      </c>
      <c r="D9" s="9" t="s">
        <v>6</v>
      </c>
      <c r="E9" s="8"/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1" t="s">
        <v>12</v>
      </c>
      <c r="L9" s="12"/>
    </row>
    <row r="10" spans="1:12" x14ac:dyDescent="0.25">
      <c r="A10" s="13" t="s">
        <v>13</v>
      </c>
      <c r="B10" s="12" t="s">
        <v>14</v>
      </c>
      <c r="C10" s="14">
        <v>2636.7</v>
      </c>
      <c r="D10" s="14">
        <v>296693</v>
      </c>
      <c r="E10" s="12"/>
      <c r="F10" s="15">
        <f>ROUND(C10/$D$10,5)</f>
        <v>8.8900000000000003E-3</v>
      </c>
      <c r="G10" s="15">
        <f>F10*1.01</f>
        <v>8.9788999999999997E-3</v>
      </c>
      <c r="H10" s="15">
        <f t="shared" ref="H10:K10" si="0">G10*1.01</f>
        <v>9.0686889999999996E-3</v>
      </c>
      <c r="I10" s="15">
        <f t="shared" si="0"/>
        <v>9.1593758899999999E-3</v>
      </c>
      <c r="J10" s="15">
        <f t="shared" si="0"/>
        <v>9.2509696488999992E-3</v>
      </c>
      <c r="K10" s="16">
        <f t="shared" si="0"/>
        <v>9.3434793453889987E-3</v>
      </c>
      <c r="L10" s="12"/>
    </row>
    <row r="11" spans="1:12" x14ac:dyDescent="0.25">
      <c r="A11" s="13"/>
      <c r="B11" s="12"/>
      <c r="C11" s="14"/>
      <c r="D11" s="14"/>
      <c r="E11" s="12"/>
      <c r="F11" s="15"/>
      <c r="G11" s="15"/>
      <c r="H11" s="15"/>
      <c r="I11" s="15"/>
      <c r="J11" s="15"/>
      <c r="K11" s="16"/>
      <c r="L11" s="12"/>
    </row>
    <row r="12" spans="1:12" ht="13.8" thickBot="1" x14ac:dyDescent="0.3">
      <c r="A12" s="17" t="s">
        <v>15</v>
      </c>
      <c r="B12" s="18" t="s">
        <v>14</v>
      </c>
      <c r="C12" s="19">
        <v>257</v>
      </c>
      <c r="D12" s="19">
        <f>9.126*1000</f>
        <v>9126</v>
      </c>
      <c r="E12" s="18"/>
      <c r="F12" s="20">
        <f>ROUND(C12/D12,5)</f>
        <v>2.8160000000000001E-2</v>
      </c>
      <c r="G12" s="20">
        <f>F12*1.01</f>
        <v>2.8441600000000001E-2</v>
      </c>
      <c r="H12" s="20">
        <f>G12*1.01</f>
        <v>2.8726016E-2</v>
      </c>
      <c r="I12" s="20">
        <f>H12*1.01</f>
        <v>2.901327616E-2</v>
      </c>
      <c r="J12" s="20">
        <f>I12*1.01</f>
        <v>2.9303408921600001E-2</v>
      </c>
      <c r="K12" s="21">
        <f>J12*1.01</f>
        <v>2.9596443010816001E-2</v>
      </c>
      <c r="L12" s="12"/>
    </row>
    <row r="13" spans="1:12" ht="25.5" customHeight="1" x14ac:dyDescent="0.4">
      <c r="A13" s="1"/>
    </row>
    <row r="14" spans="1:12" ht="15.6" x14ac:dyDescent="0.3">
      <c r="A14" s="3" t="s">
        <v>16</v>
      </c>
    </row>
    <row r="15" spans="1:12" ht="19.5" customHeight="1" thickBot="1" x14ac:dyDescent="0.3"/>
    <row r="16" spans="1:12" ht="15" thickBot="1" x14ac:dyDescent="0.35">
      <c r="A16" s="31"/>
      <c r="B16" s="50" t="s">
        <v>17</v>
      </c>
      <c r="C16" s="53"/>
      <c r="D16" s="54"/>
      <c r="E16" s="6"/>
      <c r="F16" s="50" t="s">
        <v>18</v>
      </c>
      <c r="G16" s="53"/>
      <c r="H16" s="54"/>
    </row>
    <row r="17" spans="1:8" x14ac:dyDescent="0.25">
      <c r="A17" s="32"/>
      <c r="B17" s="33" t="s">
        <v>19</v>
      </c>
      <c r="C17" s="33" t="s">
        <v>20</v>
      </c>
      <c r="D17" s="34" t="s">
        <v>21</v>
      </c>
      <c r="E17" s="12"/>
      <c r="F17" s="33" t="str">
        <f>B17</f>
        <v>04-12/19</v>
      </c>
      <c r="G17" s="33" t="str">
        <f>C17</f>
        <v>01-03/20</v>
      </c>
      <c r="H17" s="35" t="s">
        <v>21</v>
      </c>
    </row>
    <row r="18" spans="1:8" x14ac:dyDescent="0.25">
      <c r="A18" s="32"/>
      <c r="B18" s="12"/>
      <c r="C18" s="12"/>
      <c r="D18" s="12"/>
      <c r="E18" s="12"/>
      <c r="F18" s="12"/>
      <c r="G18" s="12"/>
      <c r="H18" s="36"/>
    </row>
    <row r="19" spans="1:8" x14ac:dyDescent="0.25">
      <c r="A19" s="37" t="s">
        <v>22</v>
      </c>
      <c r="B19" s="12"/>
      <c r="C19" s="12"/>
      <c r="D19" s="12"/>
      <c r="E19" s="12"/>
      <c r="F19" s="12"/>
      <c r="G19" s="12"/>
      <c r="H19" s="36"/>
    </row>
    <row r="20" spans="1:8" x14ac:dyDescent="0.25">
      <c r="A20" s="13" t="s">
        <v>23</v>
      </c>
      <c r="B20" s="14">
        <v>386760.07329335401</v>
      </c>
      <c r="C20" s="14">
        <v>409935.09436005302</v>
      </c>
      <c r="D20" s="12"/>
      <c r="E20" s="12"/>
      <c r="F20" s="14">
        <f>B20</f>
        <v>386760.07329335401</v>
      </c>
      <c r="G20" s="14">
        <f>C20</f>
        <v>409935.09436005302</v>
      </c>
      <c r="H20" s="36"/>
    </row>
    <row r="21" spans="1:8" x14ac:dyDescent="0.25">
      <c r="A21" s="13" t="s">
        <v>24</v>
      </c>
      <c r="B21" s="15">
        <v>1.0000001102695277E-2</v>
      </c>
      <c r="C21" s="15">
        <v>9.9999935585131094E-3</v>
      </c>
      <c r="D21" s="12"/>
      <c r="E21" s="12"/>
      <c r="F21" s="15"/>
      <c r="G21" s="15"/>
      <c r="H21" s="36"/>
    </row>
    <row r="22" spans="1:8" x14ac:dyDescent="0.25">
      <c r="A22" s="13" t="s">
        <v>25</v>
      </c>
      <c r="B22" s="15">
        <f>J10</f>
        <v>9.2509696488999992E-3</v>
      </c>
      <c r="C22" s="15">
        <f>K10</f>
        <v>9.3434793453889987E-3</v>
      </c>
      <c r="D22" s="12"/>
      <c r="E22" s="12"/>
      <c r="F22" s="15">
        <f>F10</f>
        <v>8.8900000000000003E-3</v>
      </c>
      <c r="G22" s="15">
        <f>F22</f>
        <v>8.8900000000000003E-3</v>
      </c>
      <c r="H22" s="36"/>
    </row>
    <row r="23" spans="1:8" x14ac:dyDescent="0.25">
      <c r="A23" s="32"/>
      <c r="B23" s="12"/>
      <c r="C23" s="12"/>
      <c r="D23" s="12"/>
      <c r="E23" s="12"/>
      <c r="F23" s="12"/>
      <c r="G23" s="12"/>
      <c r="H23" s="36"/>
    </row>
    <row r="24" spans="1:8" x14ac:dyDescent="0.25">
      <c r="A24" s="32"/>
      <c r="B24" s="12"/>
      <c r="C24" s="12"/>
      <c r="D24" s="12"/>
      <c r="E24" s="12"/>
      <c r="F24" s="12"/>
      <c r="G24" s="12"/>
      <c r="H24" s="36"/>
    </row>
    <row r="25" spans="1:8" x14ac:dyDescent="0.25">
      <c r="A25" s="13" t="s">
        <v>26</v>
      </c>
      <c r="B25" s="14">
        <v>372435.80030212901</v>
      </c>
      <c r="C25" s="14">
        <v>386760.07329335401</v>
      </c>
      <c r="D25" s="12"/>
      <c r="E25" s="12"/>
      <c r="F25" s="14">
        <f>B25</f>
        <v>372435.80030212901</v>
      </c>
      <c r="G25" s="14">
        <f>C25</f>
        <v>386760.07329335401</v>
      </c>
      <c r="H25" s="36"/>
    </row>
    <row r="26" spans="1:8" x14ac:dyDescent="0.25">
      <c r="A26" s="13" t="s">
        <v>27</v>
      </c>
      <c r="B26" s="15">
        <v>9.0686889999999996E-3</v>
      </c>
      <c r="C26" s="15">
        <v>9.1593759000000007E-3</v>
      </c>
      <c r="D26" s="38"/>
      <c r="E26" s="38"/>
      <c r="F26" s="15">
        <f>F10</f>
        <v>8.8900000000000003E-3</v>
      </c>
      <c r="G26" s="15">
        <f>F26</f>
        <v>8.8900000000000003E-3</v>
      </c>
      <c r="H26" s="36"/>
    </row>
    <row r="27" spans="1:8" x14ac:dyDescent="0.25">
      <c r="A27" s="13" t="s">
        <v>28</v>
      </c>
      <c r="B27" s="39">
        <v>9</v>
      </c>
      <c r="C27" s="39">
        <v>3</v>
      </c>
      <c r="D27" s="40"/>
      <c r="E27" s="12"/>
      <c r="F27" s="39">
        <v>9</v>
      </c>
      <c r="G27" s="39">
        <v>3</v>
      </c>
      <c r="H27" s="41"/>
    </row>
    <row r="28" spans="1:8" ht="13.8" thickBot="1" x14ac:dyDescent="0.3">
      <c r="A28" s="13" t="s">
        <v>29</v>
      </c>
      <c r="B28" s="22">
        <f>B25*B26*B27/12</f>
        <v>2533.1283340545856</v>
      </c>
      <c r="C28" s="22">
        <f>C25*C26*C27/12</f>
        <v>885.62022360134517</v>
      </c>
      <c r="D28" s="23">
        <f>SUM(B28:C28)</f>
        <v>3418.7485576559307</v>
      </c>
      <c r="E28" s="12"/>
      <c r="F28" s="22">
        <f>F25*F26*F27/12</f>
        <v>2483.2156985144452</v>
      </c>
      <c r="G28" s="22">
        <f>G25*G26*G27/12</f>
        <v>859.57426289447938</v>
      </c>
      <c r="H28" s="42">
        <f>SUM(F28:G28)</f>
        <v>3342.7899614089247</v>
      </c>
    </row>
    <row r="29" spans="1:8" ht="13.8" thickTop="1" x14ac:dyDescent="0.25">
      <c r="A29" s="43"/>
      <c r="B29" s="12"/>
      <c r="C29" s="12"/>
      <c r="D29" s="12"/>
      <c r="E29" s="12"/>
      <c r="F29" s="12"/>
      <c r="G29" s="12"/>
      <c r="H29" s="36"/>
    </row>
    <row r="30" spans="1:8" x14ac:dyDescent="0.25">
      <c r="A30" s="32"/>
      <c r="B30" s="12"/>
      <c r="C30" s="12"/>
      <c r="D30" s="12"/>
      <c r="E30" s="12"/>
      <c r="F30" s="12"/>
      <c r="G30" s="12"/>
      <c r="H30" s="36"/>
    </row>
    <row r="31" spans="1:8" x14ac:dyDescent="0.25">
      <c r="A31" s="32"/>
      <c r="B31" s="12"/>
      <c r="C31" s="12"/>
      <c r="D31" s="12"/>
      <c r="E31" s="12"/>
      <c r="F31" s="12"/>
      <c r="G31" s="12"/>
      <c r="H31" s="36"/>
    </row>
    <row r="32" spans="1:8" x14ac:dyDescent="0.25">
      <c r="A32" s="37" t="s">
        <v>30</v>
      </c>
      <c r="B32" s="12"/>
      <c r="C32" s="12"/>
      <c r="D32" s="12"/>
      <c r="E32" s="12"/>
      <c r="F32" s="12"/>
      <c r="G32" s="12"/>
      <c r="H32" s="36"/>
    </row>
    <row r="33" spans="1:8" x14ac:dyDescent="0.25">
      <c r="A33" s="13" t="s">
        <v>31</v>
      </c>
      <c r="B33" s="14">
        <v>-6193.0347446163332</v>
      </c>
      <c r="C33" s="14">
        <v>-11343.086920666667</v>
      </c>
      <c r="D33" s="12"/>
      <c r="E33" s="12"/>
      <c r="F33" s="14">
        <f>B33</f>
        <v>-6193.0347446163332</v>
      </c>
      <c r="G33" s="14">
        <f>C33</f>
        <v>-11343.086920666667</v>
      </c>
      <c r="H33" s="36"/>
    </row>
    <row r="34" spans="1:8" x14ac:dyDescent="0.25">
      <c r="A34" s="13" t="s">
        <v>36</v>
      </c>
      <c r="B34" s="15">
        <v>0.3</v>
      </c>
      <c r="C34" s="15">
        <v>0.3</v>
      </c>
      <c r="D34" s="12"/>
      <c r="E34" s="12"/>
      <c r="F34" s="15">
        <v>0.3</v>
      </c>
      <c r="G34" s="15">
        <v>0.3</v>
      </c>
      <c r="H34" s="36"/>
    </row>
    <row r="35" spans="1:8" x14ac:dyDescent="0.25">
      <c r="A35" s="13" t="s">
        <v>37</v>
      </c>
      <c r="B35" s="24">
        <f>B33*B34</f>
        <v>-1857.9104233848998</v>
      </c>
      <c r="C35" s="24">
        <f>C33*C34</f>
        <v>-3402.9260761999999</v>
      </c>
      <c r="D35" s="12"/>
      <c r="E35" s="12"/>
      <c r="F35" s="24">
        <f>F33*F34</f>
        <v>-1857.9104233848998</v>
      </c>
      <c r="G35" s="24">
        <f>G33*G34</f>
        <v>-3402.9260761999999</v>
      </c>
      <c r="H35" s="36"/>
    </row>
    <row r="36" spans="1:8" x14ac:dyDescent="0.25">
      <c r="A36" s="13" t="s">
        <v>24</v>
      </c>
      <c r="B36" s="15">
        <v>9.9999944301361054E-3</v>
      </c>
      <c r="C36" s="15">
        <v>1.0000008272075256E-2</v>
      </c>
      <c r="D36" s="12"/>
      <c r="E36" s="12"/>
      <c r="F36" s="15"/>
      <c r="G36" s="15"/>
      <c r="H36" s="36"/>
    </row>
    <row r="37" spans="1:8" x14ac:dyDescent="0.25">
      <c r="A37" s="13" t="s">
        <v>25</v>
      </c>
      <c r="B37" s="38">
        <v>2.9013275999999998E-2</v>
      </c>
      <c r="C37" s="38">
        <v>2.9303408999999999E-2</v>
      </c>
      <c r="D37" s="12"/>
      <c r="E37" s="12"/>
      <c r="F37" s="38">
        <f>F12</f>
        <v>2.8160000000000001E-2</v>
      </c>
      <c r="G37" s="38">
        <f>F37</f>
        <v>2.8160000000000001E-2</v>
      </c>
      <c r="H37" s="36"/>
    </row>
    <row r="38" spans="1:8" x14ac:dyDescent="0.25">
      <c r="A38" s="32"/>
      <c r="B38" s="12"/>
      <c r="C38" s="12"/>
      <c r="D38" s="12"/>
      <c r="E38" s="12"/>
      <c r="F38" s="12"/>
      <c r="G38" s="12"/>
      <c r="H38" s="36"/>
    </row>
    <row r="39" spans="1:8" x14ac:dyDescent="0.25">
      <c r="A39" s="32"/>
      <c r="B39" s="12"/>
      <c r="C39" s="12"/>
      <c r="D39" s="12"/>
      <c r="E39" s="12"/>
      <c r="F39" s="12"/>
      <c r="G39" s="12"/>
      <c r="H39" s="36"/>
    </row>
    <row r="40" spans="1:8" x14ac:dyDescent="0.25">
      <c r="A40" s="13" t="s">
        <v>26</v>
      </c>
      <c r="B40" s="14">
        <v>-225.35145951780001</v>
      </c>
      <c r="C40" s="14">
        <v>-1857.9104233849</v>
      </c>
      <c r="D40" s="12"/>
      <c r="E40" s="12"/>
      <c r="F40" s="14">
        <f>B40</f>
        <v>-225.35145951780001</v>
      </c>
      <c r="G40" s="14">
        <f>C40</f>
        <v>-1857.9104233849</v>
      </c>
      <c r="H40" s="36"/>
    </row>
    <row r="41" spans="1:8" x14ac:dyDescent="0.25">
      <c r="A41" s="13" t="s">
        <v>27</v>
      </c>
      <c r="B41" s="15">
        <v>2.8726016E-2</v>
      </c>
      <c r="C41" s="15">
        <v>2.9013275999999998E-2</v>
      </c>
      <c r="D41" s="38"/>
      <c r="E41" s="38"/>
      <c r="F41" s="15">
        <v>2.8441600000000001E-2</v>
      </c>
      <c r="G41" s="15">
        <v>2.8441600000000001E-2</v>
      </c>
      <c r="H41" s="36"/>
    </row>
    <row r="42" spans="1:8" x14ac:dyDescent="0.25">
      <c r="A42" s="13" t="s">
        <v>28</v>
      </c>
      <c r="B42" s="39">
        <v>9</v>
      </c>
      <c r="C42" s="39">
        <v>3</v>
      </c>
      <c r="D42" s="12"/>
      <c r="E42" s="12"/>
      <c r="F42" s="39">
        <v>9</v>
      </c>
      <c r="G42" s="39">
        <v>3</v>
      </c>
      <c r="H42" s="36"/>
    </row>
    <row r="43" spans="1:8" ht="13.8" thickBot="1" x14ac:dyDescent="0.3">
      <c r="A43" s="13" t="s">
        <v>29</v>
      </c>
      <c r="B43" s="22">
        <f>B40*B41*B42/12</f>
        <v>-4.8550872237987566</v>
      </c>
      <c r="C43" s="22">
        <f>C40*C41*C42/12</f>
        <v>-13.476016974235739</v>
      </c>
      <c r="D43" s="23">
        <f>SUM(B43:C43)</f>
        <v>-18.331104198034495</v>
      </c>
      <c r="E43" s="14"/>
      <c r="F43" s="22">
        <f>F40*F41*F42/12</f>
        <v>-4.8070170532660956</v>
      </c>
      <c r="G43" s="22">
        <f>G40*G41*G42/12</f>
        <v>-13.210486274435993</v>
      </c>
      <c r="H43" s="42">
        <f>SUM(F43:G43)</f>
        <v>-18.017503327702087</v>
      </c>
    </row>
    <row r="44" spans="1:8" ht="13.8" thickTop="1" x14ac:dyDescent="0.25">
      <c r="A44" s="43"/>
      <c r="B44" s="12"/>
      <c r="C44" s="12"/>
      <c r="D44" s="12"/>
      <c r="E44" s="12"/>
      <c r="F44" s="12"/>
      <c r="G44" s="12"/>
      <c r="H44" s="36"/>
    </row>
    <row r="45" spans="1:8" x14ac:dyDescent="0.25">
      <c r="A45" s="32"/>
      <c r="B45" s="12"/>
      <c r="C45" s="12"/>
      <c r="D45" s="12"/>
      <c r="E45" s="12"/>
      <c r="F45" s="12"/>
      <c r="G45" s="12"/>
      <c r="H45" s="36"/>
    </row>
    <row r="46" spans="1:8" x14ac:dyDescent="0.25">
      <c r="A46" s="32"/>
      <c r="B46" s="12"/>
      <c r="C46" s="12"/>
      <c r="D46" s="12"/>
      <c r="E46" s="12"/>
      <c r="F46" s="12"/>
      <c r="G46" s="12"/>
      <c r="H46" s="36"/>
    </row>
    <row r="47" spans="1:8" ht="13.8" thickBot="1" x14ac:dyDescent="0.3">
      <c r="A47" s="44" t="s">
        <v>32</v>
      </c>
      <c r="B47" s="25">
        <f>B28+B43</f>
        <v>2528.2732468307868</v>
      </c>
      <c r="C47" s="25">
        <f>C28+C43</f>
        <v>872.14420662710938</v>
      </c>
      <c r="D47" s="25">
        <f>D28+D43</f>
        <v>3400.417453457896</v>
      </c>
      <c r="E47" s="12"/>
      <c r="F47" s="25">
        <f>F28+F43</f>
        <v>2478.4086814611792</v>
      </c>
      <c r="G47" s="25">
        <f>G28+G43</f>
        <v>846.36377662004338</v>
      </c>
      <c r="H47" s="45">
        <f>H28+H43</f>
        <v>3324.7724580812228</v>
      </c>
    </row>
    <row r="48" spans="1:8" ht="13.8" thickTop="1" x14ac:dyDescent="0.25">
      <c r="A48" s="32"/>
      <c r="B48" s="12"/>
      <c r="C48" s="46"/>
      <c r="D48" s="12"/>
      <c r="E48" s="12"/>
      <c r="F48" s="12"/>
      <c r="G48" s="12"/>
      <c r="H48" s="36"/>
    </row>
    <row r="49" spans="1:8" x14ac:dyDescent="0.25">
      <c r="A49" s="32"/>
      <c r="B49" s="12"/>
      <c r="C49" s="12"/>
      <c r="D49" s="12"/>
      <c r="E49" s="12"/>
      <c r="F49" s="12"/>
      <c r="G49" s="12"/>
      <c r="H49" s="36"/>
    </row>
    <row r="50" spans="1:8" ht="13.8" thickBot="1" x14ac:dyDescent="0.3">
      <c r="A50" s="47" t="s">
        <v>33</v>
      </c>
      <c r="B50" s="26">
        <f>D47-H47</f>
        <v>75.644995376673251</v>
      </c>
      <c r="C50" s="12"/>
      <c r="D50" s="12"/>
      <c r="E50" s="12"/>
      <c r="F50" s="12"/>
      <c r="G50" s="12"/>
      <c r="H50" s="36"/>
    </row>
    <row r="51" spans="1:8" ht="14.4" thickTop="1" thickBot="1" x14ac:dyDescent="0.3">
      <c r="A51" s="48"/>
      <c r="B51" s="18"/>
      <c r="C51" s="18"/>
      <c r="D51" s="18"/>
      <c r="E51" s="18"/>
      <c r="F51" s="18"/>
      <c r="G51" s="18"/>
      <c r="H51" s="49"/>
    </row>
  </sheetData>
  <mergeCells count="3">
    <mergeCell ref="G8:K8"/>
    <mergeCell ref="B16:D16"/>
    <mergeCell ref="F16:H16"/>
  </mergeCells>
  <printOptions horizontalCentered="1"/>
  <pageMargins left="0.56000000000000005" right="0.25" top="0.5" bottom="0.75" header="0.5" footer="0.5"/>
  <pageSetup scale="58" orientation="portrait" r:id="rId1"/>
  <headerFooter alignWithMargins="0">
    <oddHeader>&amp;R&amp;"Times New Roman,Bold"&amp;10KyPSC Case No. 2018-00261
AG-DR-01-086 Attachment 1
 Page  &amp;P  of 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F44E09-3683-476B-BB0A-94926F67C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0469BE-EF9F-4AE1-AA3C-354B338EE4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8140ab9-1a87-4657-a6c4-99cca0129bf1"/>
    <ds:schemaRef ds:uri="b9d8ba39-ee9f-49d4-886c-5a19d785260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24C8BA4-587F-439A-8CCB-76C67D8F91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Lead_Test Period</vt:lpstr>
      <vt:lpstr>'Lead_Test Period'!Print_Area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Carpenter, Tripp</dc:creator>
  <cp:lastModifiedBy>Frisch, Adele M</cp:lastModifiedBy>
  <cp:lastPrinted>2018-10-22T14:46:50Z</cp:lastPrinted>
  <dcterms:created xsi:type="dcterms:W3CDTF">2018-10-19T11:58:23Z</dcterms:created>
  <dcterms:modified xsi:type="dcterms:W3CDTF">2018-10-22T14:46:52Z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</Properties>
</file>