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0995"/>
  </bookViews>
  <sheets>
    <sheet name="Summary" sheetId="1" r:id="rId1"/>
  </sheets>
  <externalReferences>
    <externalReference r:id="rId2"/>
  </externalReferences>
  <definedNames>
    <definedName name="rng_Data">#REF!</definedName>
    <definedName name="rng_Function">#REF!</definedName>
    <definedName name="rng_Jurisdiction">#REF!</definedName>
    <definedName name="rng_Period">#REF!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F17" i="1" s="1"/>
  <c r="C16" i="1"/>
  <c r="B16" i="1"/>
  <c r="C15" i="1"/>
  <c r="B15" i="1"/>
  <c r="F15" i="1" s="1"/>
  <c r="C14" i="1"/>
  <c r="B14" i="1"/>
  <c r="F14" i="1" s="1"/>
  <c r="F13" i="1"/>
  <c r="D13" i="1"/>
  <c r="E13" i="1" s="1"/>
  <c r="F12" i="1"/>
  <c r="D12" i="1"/>
  <c r="E12" i="1" s="1"/>
  <c r="F11" i="1"/>
  <c r="D11" i="1"/>
  <c r="E11" i="1" s="1"/>
  <c r="C10" i="1"/>
  <c r="B10" i="1"/>
  <c r="F10" i="1" s="1"/>
  <c r="C9" i="1"/>
  <c r="B9" i="1"/>
  <c r="F9" i="1" s="1"/>
  <c r="C8" i="1"/>
  <c r="B8" i="1"/>
  <c r="D8" i="1" l="1"/>
  <c r="E8" i="1" s="1"/>
  <c r="C18" i="1"/>
  <c r="D18" i="1" s="1"/>
  <c r="E18" i="1" s="1"/>
  <c r="F8" i="1"/>
  <c r="F16" i="1"/>
  <c r="B18" i="1"/>
  <c r="D10" i="1"/>
  <c r="E10" i="1" s="1"/>
  <c r="D14" i="1"/>
  <c r="E14" i="1" s="1"/>
  <c r="D17" i="1"/>
  <c r="E17" i="1" s="1"/>
  <c r="D16" i="1"/>
  <c r="E16" i="1" s="1"/>
  <c r="D15" i="1"/>
  <c r="E15" i="1" s="1"/>
  <c r="D9" i="1"/>
  <c r="E9" i="1" s="1"/>
  <c r="F18" i="1" l="1"/>
</calcChain>
</file>

<file path=xl/sharedStrings.xml><?xml version="1.0" encoding="utf-8"?>
<sst xmlns="http://schemas.openxmlformats.org/spreadsheetml/2006/main" count="12" uniqueCount="12">
  <si>
    <t>Duke Enegy Kentucky, Inc.</t>
  </si>
  <si>
    <t>Calculation of Capital Construction Project Slippage Factor</t>
  </si>
  <si>
    <t>Source: Schedule 13a - Construction Projects</t>
  </si>
  <si>
    <t>(in millions)</t>
  </si>
  <si>
    <t>Year</t>
  </si>
  <si>
    <t>Annual Actual Cost</t>
  </si>
  <si>
    <t>Annual Original Budget</t>
  </si>
  <si>
    <t>Variance in Dollars</t>
  </si>
  <si>
    <t>Variance as Percent</t>
  </si>
  <si>
    <t>Slippage Factor</t>
  </si>
  <si>
    <t>Costs include AFUDC - Debt</t>
  </si>
  <si>
    <t>10 Year Avg Slippage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</si>
</sst>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0.0%"/>
  </numFmts>
  <fonts count="2" x14ac:knownFonts="1"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165" fontId="0" fillId="0" borderId="1" xfId="2" applyNumberFormat="1" applyFont="1" applyBorder="1"/>
    <xf numFmtId="166" fontId="0" fillId="0" borderId="0" xfId="1" applyNumberFormat="1" applyFont="1"/>
    <xf numFmtId="166" fontId="0" fillId="0" borderId="0" xfId="0" applyNumberFormat="1"/>
    <xf numFmtId="167" fontId="0" fillId="0" borderId="0" xfId="2" applyNumberFormat="1" applyFont="1"/>
    <xf numFmtId="0" fontId="0" fillId="0" borderId="2" xfId="0" applyBorder="1"/>
    <xf numFmtId="164" fontId="0" fillId="0" borderId="3" xfId="1" applyNumberFormat="1" applyFont="1" applyBorder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nchised%20E&amp;G%20Forecasts/DE%20Kentucky%20(ULH&amp;P)/2018%20Forecast/02&amp;10%20KY%20Gas%20Rate%20Case/KYPSC%20Staff's%201st%20Set%20DR/KY%20Capital%20AvB%202008-2018%20-%20slippage%20factor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08"/>
      <sheetName val="2009"/>
      <sheetName val="2010"/>
      <sheetName val="2011"/>
      <sheetName val="2012"/>
      <sheetName val="2013"/>
      <sheetName val="2014"/>
      <sheetName val="2015"/>
      <sheetName val="2016 Electric"/>
      <sheetName val="2016 Gas"/>
      <sheetName val="2017 Electric"/>
      <sheetName val="2017 Gas"/>
      <sheetName val="2018 Electric"/>
      <sheetName val="2018 Gas"/>
    </sheetNames>
    <sheetDataSet>
      <sheetData sheetId="0"/>
      <sheetData sheetId="1">
        <row r="21">
          <cell r="E21">
            <v>31.400000000000002</v>
          </cell>
          <cell r="F21">
            <v>32.9</v>
          </cell>
        </row>
      </sheetData>
      <sheetData sheetId="2">
        <row r="30">
          <cell r="E30">
            <v>31.4</v>
          </cell>
          <cell r="F30">
            <v>33.699999999999996</v>
          </cell>
        </row>
      </sheetData>
      <sheetData sheetId="3">
        <row r="30">
          <cell r="E30">
            <v>19.3</v>
          </cell>
          <cell r="F30">
            <v>24.8</v>
          </cell>
        </row>
      </sheetData>
      <sheetData sheetId="4"/>
      <sheetData sheetId="5"/>
      <sheetData sheetId="6"/>
      <sheetData sheetId="7">
        <row r="30">
          <cell r="I30">
            <v>8.3800000000000008</v>
          </cell>
          <cell r="J30">
            <v>14.218353999999998</v>
          </cell>
        </row>
      </sheetData>
      <sheetData sheetId="8">
        <row r="69">
          <cell r="I69">
            <v>12848573.76</v>
          </cell>
          <cell r="J69">
            <v>14089077</v>
          </cell>
        </row>
      </sheetData>
      <sheetData sheetId="9"/>
      <sheetData sheetId="10">
        <row r="134">
          <cell r="I134">
            <v>31952708.25</v>
          </cell>
          <cell r="J134">
            <v>21963856.892299995</v>
          </cell>
        </row>
      </sheetData>
      <sheetData sheetId="11"/>
      <sheetData sheetId="12">
        <row r="70">
          <cell r="I70">
            <v>49594471.440000005</v>
          </cell>
          <cell r="J70">
            <v>43830564.6928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Layout" zoomScaleNormal="100" workbookViewId="0">
      <selection activeCell="H11" sqref="H11"/>
    </sheetView>
  </sheetViews>
  <sheetFormatPr defaultRowHeight="12.75" x14ac:dyDescent="0.2"/>
  <cols>
    <col min="1" max="1" width="23.83203125" customWidth="1"/>
    <col min="2" max="2" width="19.33203125" bestFit="1" customWidth="1"/>
    <col min="3" max="3" width="22.83203125" bestFit="1" customWidth="1"/>
    <col min="4" max="4" width="18.1640625" bestFit="1" customWidth="1"/>
    <col min="5" max="5" width="18.83203125" bestFit="1" customWidth="1"/>
    <col min="6" max="6" width="15.1640625" bestFit="1" customWidth="1"/>
  </cols>
  <sheetData>
    <row r="1" spans="1:6" x14ac:dyDescent="0.2">
      <c r="A1" s="9" t="s">
        <v>0</v>
      </c>
      <c r="B1" s="9"/>
      <c r="C1" s="9"/>
      <c r="D1" s="9"/>
      <c r="E1" s="9"/>
      <c r="F1" s="9"/>
    </row>
    <row r="3" spans="1:6" x14ac:dyDescent="0.2">
      <c r="A3" s="9" t="s">
        <v>1</v>
      </c>
      <c r="B3" s="9"/>
      <c r="C3" s="9"/>
      <c r="D3" s="9"/>
      <c r="E3" s="9"/>
      <c r="F3" s="9"/>
    </row>
    <row r="4" spans="1:6" x14ac:dyDescent="0.2">
      <c r="A4" t="s">
        <v>2</v>
      </c>
    </row>
    <row r="5" spans="1:6" x14ac:dyDescent="0.2">
      <c r="A5" t="s">
        <v>3</v>
      </c>
    </row>
    <row r="7" spans="1:6" x14ac:dyDescent="0.2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</row>
    <row r="8" spans="1:6" x14ac:dyDescent="0.2">
      <c r="A8" s="1">
        <v>2008</v>
      </c>
      <c r="B8" s="2">
        <f>+'[1]2008'!E21</f>
        <v>31.400000000000002</v>
      </c>
      <c r="C8" s="2">
        <f>+'[1]2008'!F21</f>
        <v>32.9</v>
      </c>
      <c r="D8" s="2">
        <f>+C8-B8</f>
        <v>1.4999999999999964</v>
      </c>
      <c r="E8" s="3">
        <f>+D8/C8</f>
        <v>4.5592705167173148E-2</v>
      </c>
      <c r="F8" s="3">
        <f>+B8/C8</f>
        <v>0.95440729483282682</v>
      </c>
    </row>
    <row r="9" spans="1:6" x14ac:dyDescent="0.2">
      <c r="A9" s="1">
        <v>2009</v>
      </c>
      <c r="B9" s="2">
        <f>+'[1]2009'!E30</f>
        <v>31.4</v>
      </c>
      <c r="C9" s="2">
        <f>+'[1]2009'!F30</f>
        <v>33.699999999999996</v>
      </c>
      <c r="D9" s="2">
        <f t="shared" ref="D9:D16" si="0">+C9-B9</f>
        <v>2.2999999999999972</v>
      </c>
      <c r="E9" s="3">
        <f t="shared" ref="E9:E18" si="1">+D9/C9</f>
        <v>6.8249258160237317E-2</v>
      </c>
      <c r="F9" s="3">
        <f t="shared" ref="F9:F17" si="2">+B9/C9</f>
        <v>0.9317507418397627</v>
      </c>
    </row>
    <row r="10" spans="1:6" x14ac:dyDescent="0.2">
      <c r="A10" s="1">
        <v>2010</v>
      </c>
      <c r="B10" s="2">
        <f>+'[1]2010'!E30</f>
        <v>19.3</v>
      </c>
      <c r="C10" s="2">
        <f>+'[1]2010'!F30</f>
        <v>24.8</v>
      </c>
      <c r="D10" s="2">
        <f t="shared" si="0"/>
        <v>5.5</v>
      </c>
      <c r="E10" s="3">
        <f t="shared" si="1"/>
        <v>0.22177419354838709</v>
      </c>
      <c r="F10" s="3">
        <f t="shared" si="2"/>
        <v>0.77822580645161288</v>
      </c>
    </row>
    <row r="11" spans="1:6" x14ac:dyDescent="0.2">
      <c r="A11" s="1">
        <v>2011</v>
      </c>
      <c r="B11" s="2">
        <v>59.3</v>
      </c>
      <c r="C11" s="2">
        <v>60.3</v>
      </c>
      <c r="D11" s="2">
        <f t="shared" si="0"/>
        <v>1</v>
      </c>
      <c r="E11" s="3">
        <f t="shared" si="1"/>
        <v>1.658374792703151E-2</v>
      </c>
      <c r="F11" s="3">
        <f t="shared" si="2"/>
        <v>0.98341625207296846</v>
      </c>
    </row>
    <row r="12" spans="1:6" x14ac:dyDescent="0.2">
      <c r="A12" s="1">
        <v>2012</v>
      </c>
      <c r="B12" s="2">
        <v>18.206477699999986</v>
      </c>
      <c r="C12" s="2">
        <v>18</v>
      </c>
      <c r="D12" s="2">
        <f>+C12-B12</f>
        <v>-0.20647769999998644</v>
      </c>
      <c r="E12" s="3">
        <f t="shared" si="1"/>
        <v>-1.1470983333332581E-2</v>
      </c>
      <c r="F12" s="3">
        <f>+B12/C12</f>
        <v>1.0114709833333326</v>
      </c>
    </row>
    <row r="13" spans="1:6" x14ac:dyDescent="0.2">
      <c r="A13" s="1">
        <v>2013</v>
      </c>
      <c r="B13" s="2">
        <v>9.2529112599999976</v>
      </c>
      <c r="C13" s="2">
        <v>9</v>
      </c>
      <c r="D13" s="2">
        <f>+C13-B13</f>
        <v>-0.25291125999999764</v>
      </c>
      <c r="E13" s="3">
        <f t="shared" si="1"/>
        <v>-2.810125111111085E-2</v>
      </c>
      <c r="F13" s="3">
        <f>+B13/C13</f>
        <v>1.0281012511111109</v>
      </c>
    </row>
    <row r="14" spans="1:6" x14ac:dyDescent="0.2">
      <c r="A14" s="1">
        <v>2014</v>
      </c>
      <c r="B14" s="2">
        <f>+'[1]2014'!I30</f>
        <v>8.3800000000000008</v>
      </c>
      <c r="C14" s="2">
        <f>+'[1]2014'!J30</f>
        <v>14.218353999999998</v>
      </c>
      <c r="D14" s="2">
        <f t="shared" si="0"/>
        <v>5.8383539999999972</v>
      </c>
      <c r="E14" s="3">
        <f t="shared" si="1"/>
        <v>0.41062094810693262</v>
      </c>
      <c r="F14" s="3">
        <f t="shared" si="2"/>
        <v>0.58937905189306738</v>
      </c>
    </row>
    <row r="15" spans="1:6" x14ac:dyDescent="0.2">
      <c r="A15" s="1">
        <v>2015</v>
      </c>
      <c r="B15" s="2">
        <f>+'[1]2015'!I69/1000000</f>
        <v>12.848573759999999</v>
      </c>
      <c r="C15" s="2">
        <f>+'[1]2015'!J69/1000000</f>
        <v>14.089077</v>
      </c>
      <c r="D15" s="2">
        <f t="shared" si="0"/>
        <v>1.2405032400000007</v>
      </c>
      <c r="E15" s="3">
        <f t="shared" si="1"/>
        <v>8.8047161641603686E-2</v>
      </c>
      <c r="F15" s="3">
        <f t="shared" si="2"/>
        <v>0.91195283835839636</v>
      </c>
    </row>
    <row r="16" spans="1:6" x14ac:dyDescent="0.2">
      <c r="A16" s="1">
        <v>2016</v>
      </c>
      <c r="B16" s="2">
        <f>+'[1]2016 Gas'!I134/1000000</f>
        <v>31.952708250000001</v>
      </c>
      <c r="C16" s="2">
        <f>+'[1]2016 Gas'!J134/1000000</f>
        <v>21.963856892299994</v>
      </c>
      <c r="D16" s="2">
        <f t="shared" si="0"/>
        <v>-9.9888513577000069</v>
      </c>
      <c r="E16" s="3">
        <f t="shared" si="1"/>
        <v>-0.45478585144132228</v>
      </c>
      <c r="F16" s="3">
        <f>+B16/C16</f>
        <v>1.4547858514413223</v>
      </c>
    </row>
    <row r="17" spans="1:6" x14ac:dyDescent="0.2">
      <c r="A17" s="1">
        <v>2017</v>
      </c>
      <c r="B17" s="2">
        <f>+'[1]2017 Gas'!I70/1000000</f>
        <v>49.594471440000007</v>
      </c>
      <c r="C17" s="2">
        <f>+'[1]2017 Gas'!J70/1000000</f>
        <v>43.830564692800003</v>
      </c>
      <c r="D17" s="2">
        <f>+C17-B17</f>
        <v>-5.7639067472000036</v>
      </c>
      <c r="E17" s="3">
        <f t="shared" si="1"/>
        <v>-0.1315042776107978</v>
      </c>
      <c r="F17" s="3">
        <f t="shared" si="2"/>
        <v>1.1315042776107977</v>
      </c>
    </row>
    <row r="18" spans="1:6" x14ac:dyDescent="0.2">
      <c r="A18" s="7" t="s">
        <v>11</v>
      </c>
      <c r="B18" s="8">
        <f>SUM(B8:B17)</f>
        <v>271.63514240999996</v>
      </c>
      <c r="C18" s="8">
        <f>SUM(C8:C17)</f>
        <v>272.80185258509999</v>
      </c>
      <c r="D18" s="2">
        <f>+C18-B18</f>
        <v>1.1667101751000359</v>
      </c>
      <c r="E18" s="3">
        <f t="shared" si="1"/>
        <v>4.2767677860108483E-3</v>
      </c>
      <c r="F18" s="3">
        <f>+B18/C18</f>
        <v>0.99572323221398917</v>
      </c>
    </row>
    <row r="19" spans="1:6" x14ac:dyDescent="0.2">
      <c r="B19" s="4"/>
      <c r="C19" s="4"/>
    </row>
    <row r="20" spans="1:6" x14ac:dyDescent="0.2">
      <c r="A20" t="s">
        <v>10</v>
      </c>
      <c r="B20" s="4"/>
      <c r="C20" s="4"/>
    </row>
    <row r="21" spans="1:6" x14ac:dyDescent="0.2">
      <c r="B21" s="4"/>
      <c r="C21" s="4"/>
    </row>
    <row r="23" spans="1:6" x14ac:dyDescent="0.2">
      <c r="B23" s="4"/>
      <c r="C23" s="4"/>
      <c r="D23" s="6"/>
    </row>
    <row r="24" spans="1:6" x14ac:dyDescent="0.2">
      <c r="B24" s="4"/>
      <c r="C24" s="4"/>
      <c r="D24" s="5"/>
    </row>
    <row r="25" spans="1:6" x14ac:dyDescent="0.2">
      <c r="B25" s="5"/>
      <c r="C25" s="5"/>
      <c r="D25" s="5"/>
    </row>
  </sheetData>
  <mergeCells count="2">
    <mergeCell ref="A1:F1"/>
    <mergeCell ref="A3:F3"/>
  </mergeCells>
  <pageMargins left="0.25" right="0.25" top="0.86458333333333337" bottom="0.75" header="0.3" footer="0.3"/>
  <pageSetup orientation="landscape" r:id="rId1"/>
  <headerFooter>
    <oddHeader>&amp;R&amp;"Times New Roman,Bold"KyPSC Case No. 2018-00261
STAFF-DR-01-013(b)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Props1.xml><?xml version="1.0" encoding="utf-8"?>
<ds:datastoreItem xmlns:ds="http://schemas.openxmlformats.org/officeDocument/2006/customXml" ds:itemID="{65DCA5C0-A8C0-4C0B-84A4-23985E0D1043}"/>
</file>

<file path=customXml/itemProps2.xml><?xml version="1.0" encoding="utf-8"?>
<ds:datastoreItem xmlns:ds="http://schemas.openxmlformats.org/officeDocument/2006/customXml" ds:itemID="{4219F464-748A-4E65-A7B2-C870F47A806C}"/>
</file>

<file path=customXml/itemProps3.xml><?xml version="1.0" encoding="utf-8"?>
<ds:datastoreItem xmlns:ds="http://schemas.openxmlformats.org/officeDocument/2006/customXml" ds:itemID="{18C1A3F1-9605-4563-8C05-4D10FEF85C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Carpenter, Tripp</dc:creator>
  <cp:lastModifiedBy>Allyson Honaker</cp:lastModifiedBy>
  <cp:lastPrinted>2018-09-13T15:00:00Z</cp:lastPrinted>
  <dcterms:created xsi:type="dcterms:W3CDTF">2018-09-11T15:20:32Z</dcterms:created>
  <dcterms:modified xsi:type="dcterms:W3CDTF">2018-09-13T15:00:23Z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