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Settlement/"/>
    </mc:Choice>
  </mc:AlternateContent>
  <bookViews>
    <workbookView xWindow="0" yWindow="0" windowWidth="28800" windowHeight="1161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5" i="1" l="1"/>
  <c r="E31" i="1" l="1"/>
  <c r="I31" i="1"/>
  <c r="I23" i="1" l="1"/>
  <c r="I21" i="1"/>
  <c r="I18" i="1"/>
  <c r="I17" i="1"/>
  <c r="I16" i="1"/>
  <c r="I15" i="1"/>
  <c r="I14" i="1"/>
  <c r="E24" i="1"/>
  <c r="E23" i="1"/>
  <c r="E22" i="1"/>
  <c r="E21" i="1"/>
  <c r="E20" i="1"/>
  <c r="E19" i="1"/>
  <c r="E18" i="1"/>
  <c r="E17" i="1"/>
  <c r="E16" i="1"/>
  <c r="E15" i="1"/>
  <c r="E14" i="1" l="1"/>
  <c r="E34" i="1"/>
  <c r="G24" i="1" l="1"/>
  <c r="I24" i="1" s="1"/>
  <c r="G22" i="1"/>
  <c r="I22" i="1" s="1"/>
  <c r="G20" i="1"/>
  <c r="I20" i="1" s="1"/>
  <c r="G19" i="1"/>
  <c r="I19" i="1" s="1"/>
  <c r="G9" i="1"/>
  <c r="I34" i="1" l="1"/>
</calcChain>
</file>

<file path=xl/sharedStrings.xml><?xml version="1.0" encoding="utf-8"?>
<sst xmlns="http://schemas.openxmlformats.org/spreadsheetml/2006/main" count="45" uniqueCount="37">
  <si>
    <t>Duke Energy Kentucky Initial Request</t>
  </si>
  <si>
    <t>AG (Kollen) Recommendations</t>
  </si>
  <si>
    <t xml:space="preserve">  $0 Cash Working Capital in Lieu of Lead/Lag Study</t>
  </si>
  <si>
    <t xml:space="preserve">   Set Transportation Revenue to Avg Historical</t>
  </si>
  <si>
    <t xml:space="preserve">   Add Intercompany No Notice Transportation Service</t>
  </si>
  <si>
    <t xml:space="preserve">   Reduce Payroll Expense Net of AMI</t>
  </si>
  <si>
    <t xml:space="preserve">   Reduce Payroll Tax Expense Net of AMI</t>
  </si>
  <si>
    <t xml:space="preserve">   Reduce O&amp;M for Savings from Extending Meter Testing Cycle</t>
  </si>
  <si>
    <t xml:space="preserve">   Exclude Integrity Management Adjustment to Budget</t>
  </si>
  <si>
    <t xml:space="preserve">   Reduce 401k Matching for Union Employees also in Defined Pension</t>
  </si>
  <si>
    <t xml:space="preserve">   Reduce Pension &amp; OPEB to Reflect Normalized 2019 Expense</t>
  </si>
  <si>
    <t xml:space="preserve">   Reflect Higher Employee Contribution for Benefit Premiums</t>
  </si>
  <si>
    <t xml:space="preserve">   Eliminate RSUs</t>
  </si>
  <si>
    <t xml:space="preserve">   Limit recovery of IM to original estimate and extend amort period</t>
  </si>
  <si>
    <t xml:space="preserve">   Reduce LTD Rate to Reflect Actual 10/18 and Projected 12/18 Debt</t>
  </si>
  <si>
    <t>Total Adjustments to Company's Proposed Revenue Requirement</t>
  </si>
  <si>
    <t>SETTLEMENT</t>
  </si>
  <si>
    <t xml:space="preserve">Agree to 1/8th O&amp;M </t>
  </si>
  <si>
    <t>Agree to calculation per Sarah Lawler Rebuttal</t>
  </si>
  <si>
    <t>Agree to 50% of incremental integrity management costs identified post budget forecast</t>
  </si>
  <si>
    <t>COMMENT</t>
  </si>
  <si>
    <t xml:space="preserve">Agree to 9.7 percent ROE. </t>
  </si>
  <si>
    <t>Agree to AG recommended Adjustment</t>
  </si>
  <si>
    <t>Total Recommended Revenue Requirement</t>
  </si>
  <si>
    <t>AG's Recommendation</t>
  </si>
  <si>
    <t>Increase in Reconnection Charge Revenue</t>
  </si>
  <si>
    <t>Agree to calculation per response to Staff-DR-05-013</t>
  </si>
  <si>
    <t>Agree to amortize actual costs over 10 years with carrying costs at the Long Term Debt rate of 4.36%</t>
  </si>
  <si>
    <t>Agree to AG's revised recommended Adjustment</t>
  </si>
  <si>
    <t>Before Gross-Up</t>
  </si>
  <si>
    <t>PSC Gross-Up</t>
  </si>
  <si>
    <t>Revenue Requirement Adjustment</t>
  </si>
  <si>
    <t xml:space="preserve">   Adjustment to Cash Working Capital as a result of above changes*</t>
  </si>
  <si>
    <t>*The Company uses the 1/8th O&amp;M method to calculate Cash Working Capital.  Several of the adjustments on this schedule reduce O&amp;M and therefore reduce Cash Working Capital.</t>
  </si>
  <si>
    <t xml:space="preserve">   Reduce ROE to 9.5%</t>
  </si>
  <si>
    <t xml:space="preserve">Agree to no Adjustment </t>
  </si>
  <si>
    <t>Agree to Adjustment per discovery contingent upon approval of 15 year meter testing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</si>
</sst>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4" fontId="0" fillId="0" borderId="0" xfId="1" applyNumberFormat="1" applyFont="1"/>
    <xf numFmtId="0" fontId="0" fillId="0" borderId="0" xfId="0" quotePrefix="1" applyAlignment="1">
      <alignment horizontal="left"/>
    </xf>
    <xf numFmtId="5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Fill="1"/>
    <xf numFmtId="164" fontId="3" fillId="0" borderId="0" xfId="1" applyNumberFormat="1" applyFont="1" applyFill="1"/>
    <xf numFmtId="0" fontId="0" fillId="0" borderId="0" xfId="0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5" fontId="0" fillId="0" borderId="0" xfId="0" applyNumberFormat="1" applyBorder="1"/>
    <xf numFmtId="0" fontId="2" fillId="3" borderId="2" xfId="0" applyFont="1" applyFill="1" applyBorder="1"/>
    <xf numFmtId="0" fontId="0" fillId="0" borderId="0" xfId="0" applyAlignment="1">
      <alignment horizontal="left" indent="1"/>
    </xf>
    <xf numFmtId="164" fontId="2" fillId="0" borderId="0" xfId="1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4" xfId="1" quotePrefix="1" applyNumberFormat="1" applyFont="1" applyBorder="1" applyAlignment="1">
      <alignment horizontal="center"/>
    </xf>
    <xf numFmtId="5" fontId="0" fillId="0" borderId="0" xfId="1" applyNumberFormat="1" applyFont="1" applyBorder="1"/>
    <xf numFmtId="0" fontId="0" fillId="0" borderId="0" xfId="0" applyBorder="1"/>
    <xf numFmtId="164" fontId="2" fillId="0" borderId="5" xfId="1" quotePrefix="1" applyNumberFormat="1" applyFont="1" applyFill="1" applyBorder="1" applyAlignment="1">
      <alignment horizontal="center"/>
    </xf>
    <xf numFmtId="164" fontId="2" fillId="0" borderId="8" xfId="1" quotePrefix="1" applyNumberFormat="1" applyFont="1" applyFill="1" applyBorder="1" applyAlignment="1">
      <alignment horizontal="center"/>
    </xf>
    <xf numFmtId="164" fontId="0" fillId="0" borderId="9" xfId="1" quotePrefix="1" applyNumberFormat="1" applyFont="1" applyBorder="1" applyAlignment="1">
      <alignment horizontal="center"/>
    </xf>
    <xf numFmtId="164" fontId="0" fillId="0" borderId="10" xfId="1" quotePrefix="1" applyNumberFormat="1" applyFont="1" applyBorder="1" applyAlignment="1">
      <alignment horizontal="center" wrapText="1"/>
    </xf>
    <xf numFmtId="5" fontId="0" fillId="0" borderId="5" xfId="1" applyNumberFormat="1" applyFont="1" applyBorder="1"/>
    <xf numFmtId="5" fontId="0" fillId="0" borderId="8" xfId="1" applyNumberFormat="1" applyFon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165" fontId="0" fillId="0" borderId="0" xfId="1" applyNumberFormat="1" applyFont="1" applyFill="1" applyBorder="1"/>
    <xf numFmtId="164" fontId="3" fillId="0" borderId="5" xfId="1" applyNumberFormat="1" applyFont="1" applyFill="1" applyBorder="1"/>
    <xf numFmtId="0" fontId="0" fillId="0" borderId="5" xfId="0" applyBorder="1"/>
    <xf numFmtId="0" fontId="0" fillId="0" borderId="8" xfId="0" applyBorder="1"/>
    <xf numFmtId="5" fontId="0" fillId="0" borderId="9" xfId="0" applyNumberFormat="1" applyBorder="1"/>
    <xf numFmtId="5" fontId="0" fillId="0" borderId="4" xfId="0" applyNumberFormat="1" applyBorder="1"/>
    <xf numFmtId="5" fontId="0" fillId="0" borderId="11" xfId="0" applyNumberFormat="1" applyBorder="1"/>
    <xf numFmtId="164" fontId="0" fillId="0" borderId="0" xfId="1" quotePrefix="1" applyNumberFormat="1" applyFont="1" applyBorder="1" applyAlignment="1">
      <alignment horizontal="center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quotePrefix="1" applyNumberFormat="1" applyFont="1" applyFill="1" applyBorder="1" applyAlignment="1"/>
    <xf numFmtId="164" fontId="0" fillId="0" borderId="5" xfId="1" quotePrefix="1" applyNumberFormat="1" applyFont="1" applyBorder="1" applyAlignment="1"/>
    <xf numFmtId="164" fontId="0" fillId="0" borderId="9" xfId="1" quotePrefix="1" applyNumberFormat="1" applyFont="1" applyBorder="1" applyAlignment="1"/>
    <xf numFmtId="164" fontId="0" fillId="0" borderId="10" xfId="1" applyNumberFormat="1" applyFont="1" applyFill="1" applyBorder="1"/>
    <xf numFmtId="164" fontId="2" fillId="2" borderId="6" xfId="1" quotePrefix="1" applyNumberFormat="1" applyFont="1" applyFill="1" applyBorder="1" applyAlignment="1">
      <alignment horizontal="center"/>
    </xf>
    <xf numFmtId="164" fontId="2" fillId="2" borderId="3" xfId="1" quotePrefix="1" applyNumberFormat="1" applyFont="1" applyFill="1" applyBorder="1" applyAlignment="1">
      <alignment horizontal="center"/>
    </xf>
    <xf numFmtId="164" fontId="2" fillId="2" borderId="7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6"/>
  <sheetViews>
    <sheetView tabSelected="1" view="pageLayout" topLeftCell="C1" zoomScaleNormal="100" workbookViewId="0">
      <selection sqref="A1:XFD2"/>
    </sheetView>
  </sheetViews>
  <sheetFormatPr defaultRowHeight="14.4" x14ac:dyDescent="0.3"/>
  <cols>
    <col min="2" max="2" width="52.88671875" customWidth="1"/>
    <col min="3" max="3" width="17" bestFit="1" customWidth="1"/>
    <col min="4" max="4" width="14.33203125" bestFit="1" customWidth="1"/>
    <col min="5" max="5" width="12.6640625" bestFit="1" customWidth="1"/>
    <col min="6" max="6" width="4.33203125" customWidth="1"/>
    <col min="7" max="7" width="16" customWidth="1"/>
    <col min="8" max="8" width="14.33203125" bestFit="1" customWidth="1"/>
    <col min="9" max="9" width="12.6640625" bestFit="1" customWidth="1"/>
    <col min="10" max="10" width="4.44140625" customWidth="1"/>
    <col min="11" max="11" width="90.5546875" bestFit="1" customWidth="1"/>
  </cols>
  <sheetData>
    <row r="4" spans="1:11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3">
      <c r="C6" s="43" t="s">
        <v>24</v>
      </c>
      <c r="D6" s="44"/>
      <c r="E6" s="45"/>
      <c r="F6" s="2"/>
      <c r="G6" s="43" t="s">
        <v>16</v>
      </c>
      <c r="H6" s="44"/>
      <c r="I6" s="45"/>
      <c r="J6" s="39"/>
      <c r="K6" s="12" t="s">
        <v>20</v>
      </c>
    </row>
    <row r="7" spans="1:11" x14ac:dyDescent="0.3">
      <c r="C7" s="19"/>
      <c r="D7" s="14"/>
      <c r="E7" s="20"/>
      <c r="F7" s="6"/>
      <c r="G7" s="19"/>
      <c r="H7" s="14"/>
      <c r="I7" s="20"/>
      <c r="J7" s="14"/>
      <c r="K7" s="15"/>
    </row>
    <row r="8" spans="1:11" ht="43.2" x14ac:dyDescent="0.3">
      <c r="C8" s="21" t="s">
        <v>29</v>
      </c>
      <c r="D8" s="16" t="s">
        <v>30</v>
      </c>
      <c r="E8" s="22" t="s">
        <v>31</v>
      </c>
      <c r="F8" s="40"/>
      <c r="G8" s="41" t="s">
        <v>29</v>
      </c>
      <c r="H8" s="16" t="s">
        <v>30</v>
      </c>
      <c r="I8" s="22" t="s">
        <v>31</v>
      </c>
      <c r="J8" s="36"/>
    </row>
    <row r="9" spans="1:11" x14ac:dyDescent="0.3">
      <c r="A9" s="3" t="s">
        <v>0</v>
      </c>
      <c r="C9" s="23"/>
      <c r="D9" s="17"/>
      <c r="E9" s="24">
        <v>10542199</v>
      </c>
      <c r="F9" s="2"/>
      <c r="G9" s="23">
        <f>C9</f>
        <v>0</v>
      </c>
      <c r="H9" s="17"/>
      <c r="I9" s="24">
        <v>10542199</v>
      </c>
      <c r="J9" s="17"/>
    </row>
    <row r="10" spans="1:11" x14ac:dyDescent="0.3">
      <c r="C10" s="25"/>
      <c r="D10" s="10"/>
      <c r="E10" s="26"/>
      <c r="F10" s="2"/>
      <c r="G10" s="25"/>
      <c r="H10" s="10"/>
      <c r="I10" s="26"/>
      <c r="J10" s="10"/>
    </row>
    <row r="11" spans="1:11" x14ac:dyDescent="0.3">
      <c r="A11" t="s">
        <v>1</v>
      </c>
      <c r="C11" s="25"/>
      <c r="D11" s="10"/>
      <c r="E11" s="26"/>
      <c r="F11" s="2"/>
      <c r="G11" s="25"/>
      <c r="H11" s="10"/>
      <c r="I11" s="26"/>
      <c r="J11" s="10"/>
    </row>
    <row r="12" spans="1:11" x14ac:dyDescent="0.3">
      <c r="A12" t="s">
        <v>2</v>
      </c>
      <c r="C12" s="27"/>
      <c r="D12" s="9"/>
      <c r="E12" s="28">
        <v>-267808.26951216377</v>
      </c>
      <c r="F12" s="4"/>
      <c r="G12" s="27">
        <v>0</v>
      </c>
      <c r="H12" s="9"/>
      <c r="I12" s="28">
        <v>0</v>
      </c>
      <c r="J12" s="9"/>
      <c r="K12" s="5" t="s">
        <v>17</v>
      </c>
    </row>
    <row r="13" spans="1:11" x14ac:dyDescent="0.3">
      <c r="C13" s="27"/>
      <c r="D13" s="9"/>
      <c r="E13" s="28"/>
      <c r="F13" s="6"/>
      <c r="G13" s="27"/>
      <c r="H13" s="9"/>
      <c r="I13" s="28"/>
      <c r="J13" s="9"/>
      <c r="K13" s="5"/>
    </row>
    <row r="14" spans="1:11" x14ac:dyDescent="0.3">
      <c r="A14" s="3" t="s">
        <v>3</v>
      </c>
      <c r="C14" s="27">
        <v>-165579.21999999974</v>
      </c>
      <c r="D14" s="29">
        <v>1.0020039999999999</v>
      </c>
      <c r="E14" s="28">
        <f>D14*C14</f>
        <v>-165911.04075687972</v>
      </c>
      <c r="F14" s="6"/>
      <c r="G14" s="27">
        <v>0</v>
      </c>
      <c r="H14" s="29">
        <v>1.0020039999999999</v>
      </c>
      <c r="I14" s="28">
        <f>H14*G14</f>
        <v>0</v>
      </c>
      <c r="J14" s="9"/>
      <c r="K14" s="5" t="s">
        <v>35</v>
      </c>
    </row>
    <row r="15" spans="1:11" x14ac:dyDescent="0.3">
      <c r="A15" t="s">
        <v>4</v>
      </c>
      <c r="C15" s="27">
        <v>-603445</v>
      </c>
      <c r="D15" s="29">
        <v>1.0020039999999999</v>
      </c>
      <c r="E15" s="28">
        <f t="shared" ref="E15:E24" si="0">D15*C15</f>
        <v>-604654.30377999996</v>
      </c>
      <c r="F15" s="6"/>
      <c r="G15" s="27">
        <v>-603445</v>
      </c>
      <c r="H15" s="29">
        <v>1.0020039999999999</v>
      </c>
      <c r="I15" s="28">
        <f t="shared" ref="I15:I25" si="1">H15*G15</f>
        <v>-604654.30377999996</v>
      </c>
      <c r="J15" s="9"/>
      <c r="K15" s="5" t="s">
        <v>22</v>
      </c>
    </row>
    <row r="16" spans="1:11" x14ac:dyDescent="0.3">
      <c r="A16" s="3" t="s">
        <v>5</v>
      </c>
      <c r="C16" s="27">
        <v>-333883.22213449795</v>
      </c>
      <c r="D16" s="29">
        <v>1.0020039999999999</v>
      </c>
      <c r="E16" s="28">
        <f t="shared" si="0"/>
        <v>-334552.32411165547</v>
      </c>
      <c r="F16" s="6"/>
      <c r="G16" s="27">
        <v>-151546</v>
      </c>
      <c r="H16" s="29">
        <v>1.0020039999999999</v>
      </c>
      <c r="I16" s="28">
        <f t="shared" si="1"/>
        <v>-151849.69818399998</v>
      </c>
      <c r="J16" s="9"/>
      <c r="K16" s="5" t="s">
        <v>18</v>
      </c>
    </row>
    <row r="17" spans="1:11" x14ac:dyDescent="0.3">
      <c r="A17" s="3" t="s">
        <v>6</v>
      </c>
      <c r="C17" s="27">
        <v>-28057.744863359454</v>
      </c>
      <c r="D17" s="29">
        <v>1.0020039999999999</v>
      </c>
      <c r="E17" s="28">
        <f t="shared" si="0"/>
        <v>-28113.972584065625</v>
      </c>
      <c r="F17" s="6"/>
      <c r="G17" s="27">
        <v>-12735</v>
      </c>
      <c r="H17" s="29">
        <v>1.0020039999999999</v>
      </c>
      <c r="I17" s="28">
        <f t="shared" si="1"/>
        <v>-12760.520939999999</v>
      </c>
      <c r="J17" s="9"/>
      <c r="K17" s="5" t="s">
        <v>18</v>
      </c>
    </row>
    <row r="18" spans="1:11" x14ac:dyDescent="0.3">
      <c r="A18" t="s">
        <v>7</v>
      </c>
      <c r="C18" s="27">
        <v>-340000</v>
      </c>
      <c r="D18" s="29">
        <v>1.0020039999999999</v>
      </c>
      <c r="E18" s="28">
        <f t="shared" si="0"/>
        <v>-340681.36</v>
      </c>
      <c r="F18" s="6"/>
      <c r="G18" s="27">
        <v>-340000</v>
      </c>
      <c r="H18" s="29">
        <v>1.0020039999999999</v>
      </c>
      <c r="I18" s="28">
        <f t="shared" si="1"/>
        <v>-340681.36</v>
      </c>
      <c r="J18" s="9"/>
      <c r="K18" s="5" t="s">
        <v>36</v>
      </c>
    </row>
    <row r="19" spans="1:11" x14ac:dyDescent="0.3">
      <c r="A19" t="s">
        <v>8</v>
      </c>
      <c r="C19" s="30">
        <v>-1065488</v>
      </c>
      <c r="D19" s="29">
        <v>1.0020039999999999</v>
      </c>
      <c r="E19" s="28">
        <f t="shared" si="0"/>
        <v>-1067623.237952</v>
      </c>
      <c r="F19" s="7"/>
      <c r="G19" s="30">
        <f>C19/2</f>
        <v>-532744</v>
      </c>
      <c r="H19" s="29">
        <v>1.0020039999999999</v>
      </c>
      <c r="I19" s="28">
        <f t="shared" si="1"/>
        <v>-533811.618976</v>
      </c>
      <c r="J19" s="37"/>
      <c r="K19" s="5" t="s">
        <v>19</v>
      </c>
    </row>
    <row r="20" spans="1:11" x14ac:dyDescent="0.3">
      <c r="A20" t="s">
        <v>9</v>
      </c>
      <c r="C20" s="27">
        <v>-296110.96547062224</v>
      </c>
      <c r="D20" s="29">
        <v>1.0020039999999999</v>
      </c>
      <c r="E20" s="28">
        <f t="shared" si="0"/>
        <v>-296704.37184542534</v>
      </c>
      <c r="F20" s="6"/>
      <c r="G20" s="27">
        <f>C20</f>
        <v>-296110.96547062224</v>
      </c>
      <c r="H20" s="29">
        <v>1.0020039999999999</v>
      </c>
      <c r="I20" s="28">
        <f t="shared" si="1"/>
        <v>-296704.37184542534</v>
      </c>
      <c r="J20" s="9"/>
      <c r="K20" s="5" t="s">
        <v>22</v>
      </c>
    </row>
    <row r="21" spans="1:11" x14ac:dyDescent="0.3">
      <c r="A21" t="s">
        <v>10</v>
      </c>
      <c r="C21" s="27">
        <v>-116239</v>
      </c>
      <c r="D21" s="29">
        <v>1.0020039999999999</v>
      </c>
      <c r="E21" s="28">
        <f t="shared" si="0"/>
        <v>-116471.94295599998</v>
      </c>
      <c r="F21" s="6"/>
      <c r="G21" s="27">
        <v>0</v>
      </c>
      <c r="H21" s="29">
        <v>1.0020039999999999</v>
      </c>
      <c r="I21" s="28">
        <f t="shared" si="1"/>
        <v>0</v>
      </c>
      <c r="J21" s="9"/>
      <c r="K21" s="5" t="s">
        <v>35</v>
      </c>
    </row>
    <row r="22" spans="1:11" x14ac:dyDescent="0.3">
      <c r="A22" s="3" t="s">
        <v>11</v>
      </c>
      <c r="C22" s="27">
        <v>-217834</v>
      </c>
      <c r="D22" s="29">
        <v>1.0020039999999999</v>
      </c>
      <c r="E22" s="28">
        <f t="shared" si="0"/>
        <v>-218270.53933599999</v>
      </c>
      <c r="F22" s="6"/>
      <c r="G22" s="27">
        <f>C22+22739+7420</f>
        <v>-187675</v>
      </c>
      <c r="H22" s="29">
        <v>1.0020039999999999</v>
      </c>
      <c r="I22" s="28">
        <f t="shared" si="1"/>
        <v>-188051.10069999998</v>
      </c>
      <c r="J22" s="9"/>
      <c r="K22" s="5" t="s">
        <v>28</v>
      </c>
    </row>
    <row r="23" spans="1:11" x14ac:dyDescent="0.3">
      <c r="A23" t="s">
        <v>12</v>
      </c>
      <c r="C23" s="27">
        <v>-284472</v>
      </c>
      <c r="D23" s="29">
        <v>1.0020039999999999</v>
      </c>
      <c r="E23" s="28">
        <f t="shared" si="0"/>
        <v>-285042.08188799996</v>
      </c>
      <c r="F23" s="6"/>
      <c r="G23" s="27">
        <v>-284472</v>
      </c>
      <c r="H23" s="29">
        <v>1.0020039999999999</v>
      </c>
      <c r="I23" s="28">
        <f t="shared" si="1"/>
        <v>-285042.08188799996</v>
      </c>
      <c r="J23" s="9"/>
      <c r="K23" s="5" t="s">
        <v>22</v>
      </c>
    </row>
    <row r="24" spans="1:11" x14ac:dyDescent="0.3">
      <c r="A24" s="3" t="s">
        <v>13</v>
      </c>
      <c r="C24" s="27">
        <v>-358885</v>
      </c>
      <c r="D24" s="29">
        <v>1.0020039999999999</v>
      </c>
      <c r="E24" s="28">
        <f t="shared" si="0"/>
        <v>-359604.20553999994</v>
      </c>
      <c r="F24" s="6"/>
      <c r="G24" s="27">
        <f>-220697</f>
        <v>-220697</v>
      </c>
      <c r="H24" s="29">
        <v>1.0020039999999999</v>
      </c>
      <c r="I24" s="28">
        <f t="shared" si="1"/>
        <v>-221139.27678799999</v>
      </c>
      <c r="J24" s="38"/>
      <c r="K24" s="5" t="s">
        <v>27</v>
      </c>
    </row>
    <row r="25" spans="1:11" x14ac:dyDescent="0.3">
      <c r="A25" s="13" t="s">
        <v>25</v>
      </c>
      <c r="C25" s="27"/>
      <c r="D25" s="9"/>
      <c r="E25" s="28"/>
      <c r="F25" s="6"/>
      <c r="G25" s="27">
        <v>-44136</v>
      </c>
      <c r="H25" s="29">
        <v>1.0020039999999999</v>
      </c>
      <c r="I25" s="28">
        <f t="shared" si="1"/>
        <v>-44224.448543999999</v>
      </c>
      <c r="J25" s="9"/>
      <c r="K25" s="5" t="s">
        <v>26</v>
      </c>
    </row>
    <row r="26" spans="1:11" x14ac:dyDescent="0.3">
      <c r="A26" s="8" t="s">
        <v>14</v>
      </c>
      <c r="C26" s="27"/>
      <c r="D26" s="9"/>
      <c r="E26" s="28">
        <v>-49704.560639997973</v>
      </c>
      <c r="F26" s="6"/>
      <c r="G26" s="27"/>
      <c r="H26" s="9"/>
      <c r="I26" s="28">
        <v>-49704.560639997973</v>
      </c>
      <c r="J26" s="9"/>
      <c r="K26" s="5" t="s">
        <v>22</v>
      </c>
    </row>
    <row r="27" spans="1:11" x14ac:dyDescent="0.3">
      <c r="A27" s="3" t="s">
        <v>34</v>
      </c>
      <c r="C27" s="27"/>
      <c r="D27" s="9"/>
      <c r="E27" s="28">
        <v>-841680.31361271278</v>
      </c>
      <c r="F27" s="6"/>
      <c r="G27" s="27"/>
      <c r="H27" s="9"/>
      <c r="I27" s="28">
        <v>-426684</v>
      </c>
      <c r="J27" s="9"/>
      <c r="K27" s="5" t="s">
        <v>21</v>
      </c>
    </row>
    <row r="28" spans="1:11" x14ac:dyDescent="0.3">
      <c r="C28" s="27"/>
      <c r="D28" s="9"/>
      <c r="E28" s="28"/>
      <c r="F28" s="9"/>
      <c r="G28" s="27"/>
      <c r="H28" s="9"/>
      <c r="I28" s="28"/>
      <c r="J28" s="9"/>
      <c r="K28" s="5"/>
    </row>
    <row r="29" spans="1:11" x14ac:dyDescent="0.3">
      <c r="A29" t="s">
        <v>32</v>
      </c>
      <c r="C29" s="27"/>
      <c r="D29" s="9"/>
      <c r="E29" s="42"/>
      <c r="F29" s="9"/>
      <c r="G29" s="27"/>
      <c r="H29" s="9"/>
      <c r="I29" s="42">
        <f>-22912+94</f>
        <v>-22818</v>
      </c>
      <c r="J29" s="9"/>
      <c r="K29" s="5"/>
    </row>
    <row r="30" spans="1:11" x14ac:dyDescent="0.3">
      <c r="C30" s="27"/>
      <c r="D30" s="9"/>
      <c r="E30" s="28"/>
      <c r="F30" s="9"/>
      <c r="G30" s="27"/>
      <c r="H30" s="9"/>
      <c r="I30" s="28"/>
      <c r="J30" s="9"/>
      <c r="K30" s="5"/>
    </row>
    <row r="31" spans="1:11" x14ac:dyDescent="0.3">
      <c r="A31" s="3" t="s">
        <v>15</v>
      </c>
      <c r="C31" s="23"/>
      <c r="D31" s="17"/>
      <c r="E31" s="26">
        <f>SUM(E12:E29)</f>
        <v>-4976822.5245149005</v>
      </c>
      <c r="F31" s="4"/>
      <c r="G31" s="23"/>
      <c r="H31" s="17"/>
      <c r="I31" s="26">
        <f>SUM(I12:I29)</f>
        <v>-3178125.3422854231</v>
      </c>
      <c r="J31" s="17"/>
    </row>
    <row r="32" spans="1:11" x14ac:dyDescent="0.3">
      <c r="C32" s="25"/>
      <c r="D32" s="10"/>
      <c r="E32" s="26"/>
      <c r="F32" s="2"/>
      <c r="G32" s="25"/>
      <c r="H32" s="10"/>
      <c r="I32" s="26"/>
      <c r="J32" s="10"/>
    </row>
    <row r="33" spans="1:10" x14ac:dyDescent="0.3">
      <c r="C33" s="31"/>
      <c r="D33" s="18"/>
      <c r="E33" s="32"/>
      <c r="G33" s="31"/>
      <c r="H33" s="18"/>
      <c r="I33" s="32"/>
      <c r="J33" s="18"/>
    </row>
    <row r="34" spans="1:10" ht="15" thickBot="1" x14ac:dyDescent="0.35">
      <c r="A34" t="s">
        <v>23</v>
      </c>
      <c r="C34" s="33"/>
      <c r="D34" s="34"/>
      <c r="E34" s="35">
        <f>+E9+E31</f>
        <v>5565376.4754850995</v>
      </c>
      <c r="F34" s="11"/>
      <c r="G34" s="33"/>
      <c r="H34" s="34"/>
      <c r="I34" s="35">
        <f>+I9+I31</f>
        <v>7364073.6577145774</v>
      </c>
      <c r="J34" s="11"/>
    </row>
    <row r="35" spans="1:10" ht="15" thickTop="1" x14ac:dyDescent="0.3">
      <c r="C35" s="18"/>
    </row>
    <row r="36" spans="1:10" x14ac:dyDescent="0.3">
      <c r="A36" t="s">
        <v>33</v>
      </c>
      <c r="C36" s="18"/>
    </row>
  </sheetData>
  <mergeCells count="2">
    <mergeCell ref="C6:E6"/>
    <mergeCell ref="G6:I6"/>
  </mergeCells>
  <pageMargins left="0.7" right="0.7" top="0.75" bottom="0.75" header="0.3" footer="0.3"/>
  <pageSetup scale="49" orientation="landscape" r:id="rId1"/>
  <headerFooter>
    <oddHeader>&amp;R&amp;"Times New Roman,Bold"KyPSC Case No. 2018-00261
Stipulation Attachment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231F41A3-F08F-4FE4-893B-624412E4D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4BFDC-0C58-4049-8439-ABEDE3CAF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840D8-C09A-4263-BB4C-F7A50B13F11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8140ab9-1a87-4657-a6c4-99cca0129bf1"/>
    <ds:schemaRef ds:uri="b9d8ba39-ee9f-49d4-886c-5a19d78526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D'Ascenzo, Rocco</dc:creator>
  <cp:lastModifiedBy>Frisch, Adele M</cp:lastModifiedBy>
  <cp:lastPrinted>2019-01-30T14:20:51Z</cp:lastPrinted>
  <dcterms:created xsi:type="dcterms:W3CDTF">2019-01-25T17:29:46Z</dcterms:created>
  <dcterms:modified xsi:type="dcterms:W3CDTF">2019-01-30T14:20:55Z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