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Impact'!$A$1:$M$51</definedName>
  </definedNames>
  <calcPr calcId="152511"/>
</workbook>
</file>

<file path=xl/calcChain.xml><?xml version="1.0" encoding="utf-8"?>
<calcChain xmlns="http://schemas.openxmlformats.org/spreadsheetml/2006/main">
  <c r="E26" i="1" l="1"/>
  <c r="E15" i="1" l="1"/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<sst xmlns="http://schemas.openxmlformats.org/spreadsheetml/2006/main" count="58" uniqueCount="52">
  <si>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</si>
  <si>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</si>
  <si>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</si>
  <si>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</si>
  <si>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</si>
  <si>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</si>
  <si>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</si>
  <si>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</si>
  <si>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</si>
  <si>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</si>
  <si>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</si>
  <si>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</si>
  <si>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</si>
  <si>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</si>
  <si>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</si>
  <si>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</si>
  <si>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</si>
  <si>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</si>
  <si>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</si>
  <si>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</si>
  <si>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</si>
  <si>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</si>
  <si>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</si>
  <si>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</si>
  <si>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</si>
  <si>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</si>
  <si>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</si>
  <si>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</si>
  <si>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</si>
  <si>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</si>
  <si>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</si>
  <si>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</si>
  <si>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</si>
  <si>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</si>
  <si>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</si>
  <si>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</si>
  <si>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</si>
  <si>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</si>
  <si>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</si>
  <si>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</si>
  <si>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</si>
  <si>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</si>
  <si>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</si>
  <si>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</si>
  <si>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</si>
  <si>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>Page 1 of 1</t>
  </si>
  <si>
    <t>Attachment to Response to Question No. 6</t>
  </si>
  <si>
    <t>Rahn</t>
  </si>
  <si>
    <t xml:space="preserve">   Base Rate (w/ TCJA Surcredit)</t>
  </si>
  <si>
    <t>Form 1.10 - Line 13</t>
  </si>
  <si>
    <t>KU ECR 6-Month Review Case No. 2018-00257</t>
  </si>
  <si>
    <t>Base Rate (w/ TCJA)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</si>
</sst>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5" fontId="9" fillId="0" borderId="0" xfId="0" applyNumberFormat="1" applyFont="1" applyFill="1" applyBorder="1" applyProtection="1">
      <protection locked="0"/>
    </xf>
    <xf numFmtId="0" fontId="10" fillId="0" borderId="0" xfId="3" quotePrefix="1" applyFont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9" fillId="0" borderId="0" xfId="0" applyFont="1" applyFill="1" applyBorder="1"/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5" xfId="0" applyFont="1" applyFill="1" applyBorder="1"/>
    <xf numFmtId="0" fontId="12" fillId="0" borderId="0" xfId="0" applyFont="1"/>
    <xf numFmtId="0" fontId="6" fillId="0" borderId="0" xfId="0" applyFont="1" applyFill="1" applyBorder="1"/>
    <xf numFmtId="165" fontId="6" fillId="0" borderId="0" xfId="0" applyNumberFormat="1" applyFont="1" applyFill="1" applyBorder="1" applyProtection="1"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164" fontId="9" fillId="0" borderId="0" xfId="3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9" fillId="0" borderId="0" xfId="0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9" fillId="0" borderId="0" xfId="3" applyNumberFormat="1" applyFont="1" applyFill="1" applyBorder="1" applyProtection="1">
      <protection locked="0"/>
    </xf>
    <xf numFmtId="0" fontId="6" fillId="0" borderId="0" xfId="0" applyFont="1" applyFill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tabSelected="1" topLeftCell="A7" zoomScale="110" zoomScaleNormal="110" zoomScaleSheetLayoutView="100" workbookViewId="0">
      <selection activeCell="M12" sqref="M12"/>
    </sheetView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8" width="3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3" width="10.7109375" style="11" customWidth="1"/>
    <col min="14" max="16384" width="9.140625" style="11"/>
  </cols>
  <sheetData>
    <row r="2" spans="2:19" x14ac:dyDescent="0.2">
      <c r="C2" s="61" t="s">
        <v>50</v>
      </c>
      <c r="D2" s="67"/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31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59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3">
        <v>43252</v>
      </c>
      <c r="F6" s="21"/>
      <c r="G6" s="12"/>
      <c r="H6" s="1"/>
      <c r="I6" s="3" t="s">
        <v>1</v>
      </c>
      <c r="J6" s="4">
        <f>+$E$9</f>
        <v>-927415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50"/>
      <c r="F7" s="21"/>
      <c r="G7" s="12"/>
      <c r="H7" s="1"/>
      <c r="I7" s="6" t="s">
        <v>24</v>
      </c>
      <c r="J7" s="16">
        <f>+$E$22</f>
        <v>-920489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22</v>
      </c>
      <c r="D8" s="14"/>
      <c r="E8" s="50"/>
      <c r="F8" s="21"/>
      <c r="G8" s="12"/>
      <c r="H8" s="1"/>
      <c r="I8" s="3" t="s">
        <v>25</v>
      </c>
      <c r="J8" s="4">
        <f>SUM(J6:J7)</f>
        <v>-1847904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45" t="s">
        <v>49</v>
      </c>
      <c r="D9" s="29" t="s">
        <v>1</v>
      </c>
      <c r="E9" s="62">
        <v>-927415</v>
      </c>
      <c r="F9" s="57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45" t="s">
        <v>0</v>
      </c>
      <c r="D10" s="29" t="s">
        <v>3</v>
      </c>
      <c r="E10" s="63">
        <v>0.4199</v>
      </c>
      <c r="F10" s="57"/>
      <c r="G10" s="12"/>
      <c r="H10" s="1"/>
      <c r="I10" s="3" t="s">
        <v>3</v>
      </c>
      <c r="J10" s="8">
        <f>+$E$10</f>
        <v>0.4199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45" t="s">
        <v>2</v>
      </c>
      <c r="D11" s="29" t="s">
        <v>27</v>
      </c>
      <c r="E11" s="62">
        <v>-389422</v>
      </c>
      <c r="F11" s="57"/>
      <c r="G11" s="12"/>
      <c r="H11" s="1"/>
      <c r="I11" s="3" t="s">
        <v>4</v>
      </c>
      <c r="J11" s="4">
        <f>+$E$11</f>
        <v>-389422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45" t="s">
        <v>26</v>
      </c>
      <c r="D12" s="49" t="s">
        <v>43</v>
      </c>
      <c r="E12" s="62">
        <v>54188777</v>
      </c>
      <c r="F12" s="57"/>
      <c r="G12" s="12"/>
      <c r="H12" s="1"/>
      <c r="I12" s="3" t="s">
        <v>32</v>
      </c>
      <c r="J12" s="4">
        <f>+J8*J10</f>
        <v>-775934.88959999999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45" t="s">
        <v>5</v>
      </c>
      <c r="D13" s="29" t="s">
        <v>7</v>
      </c>
      <c r="E13" s="63">
        <v>-7.1999999999999998E-3</v>
      </c>
      <c r="F13" s="57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12"/>
      <c r="D14" s="12"/>
      <c r="E14" s="50"/>
      <c r="F14" s="57"/>
      <c r="G14" s="12"/>
      <c r="H14" s="1"/>
      <c r="I14" s="3" t="s">
        <v>6</v>
      </c>
      <c r="J14" s="4">
        <f>+E12</f>
        <v>54188777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15" t="s">
        <v>18</v>
      </c>
      <c r="D15" s="12"/>
      <c r="E15" s="60">
        <f>E6</f>
        <v>43252</v>
      </c>
      <c r="F15" s="57"/>
      <c r="G15" s="12"/>
      <c r="H15" s="1"/>
      <c r="I15" s="3" t="s">
        <v>34</v>
      </c>
      <c r="J15" s="8">
        <f>+E13</f>
        <v>-7.1999999999999998E-3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8" t="s">
        <v>40</v>
      </c>
      <c r="D16" s="12" t="s">
        <v>19</v>
      </c>
      <c r="E16" s="64">
        <v>6201009438</v>
      </c>
      <c r="F16" s="57"/>
      <c r="G16" s="12"/>
      <c r="H16" s="1"/>
      <c r="I16" s="3" t="s">
        <v>33</v>
      </c>
      <c r="J16" s="8">
        <f>ROUND(+J12/$J$14,4)</f>
        <v>-1.43E-2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48" t="s">
        <v>44</v>
      </c>
      <c r="D17" s="12" t="s">
        <v>21</v>
      </c>
      <c r="E17" s="64">
        <v>430425</v>
      </c>
      <c r="F17" s="57"/>
      <c r="G17" s="12"/>
      <c r="H17" s="1"/>
      <c r="I17" s="3" t="s">
        <v>36</v>
      </c>
      <c r="J17" s="9">
        <f>+J16-J15</f>
        <v>-7.1000000000000004E-3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12"/>
      <c r="D18" s="12" t="s">
        <v>20</v>
      </c>
      <c r="E18" s="51">
        <f>+E17*12</f>
        <v>5165100</v>
      </c>
      <c r="F18" s="57"/>
      <c r="G18" s="12"/>
      <c r="H18" s="1"/>
      <c r="I18" s="3"/>
      <c r="J18" s="1"/>
      <c r="K18" s="1"/>
      <c r="L18" s="30" t="s">
        <v>35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2"/>
      <c r="F19" s="57"/>
      <c r="G19" s="12"/>
      <c r="H19" s="1"/>
      <c r="I19" s="1" t="s">
        <v>8</v>
      </c>
      <c r="J19" s="1"/>
      <c r="K19" s="1"/>
      <c r="L19" s="34">
        <f>ROUND(E16/E18,0)</f>
        <v>1201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23</v>
      </c>
      <c r="D20" s="12" t="s">
        <v>24</v>
      </c>
      <c r="E20" s="64">
        <v>-2761467</v>
      </c>
      <c r="F20" s="57"/>
      <c r="G20" s="12"/>
      <c r="H20" s="1"/>
      <c r="I20" s="45" t="s">
        <v>48</v>
      </c>
      <c r="J20" s="47">
        <f>+$E$25</f>
        <v>12.25</v>
      </c>
      <c r="K20" s="39">
        <f>+$J$20</f>
        <v>12.25</v>
      </c>
      <c r="L20" s="40"/>
      <c r="M20" s="41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37</v>
      </c>
      <c r="E21" s="64">
        <v>3</v>
      </c>
      <c r="F21" s="57"/>
      <c r="G21" s="12"/>
      <c r="H21" s="1"/>
      <c r="I21" s="28" t="s">
        <v>10</v>
      </c>
      <c r="J21" s="46">
        <f>+E26</f>
        <v>8.6319999999999994E-2</v>
      </c>
      <c r="K21" s="7">
        <f>ROUND(E26*$L$19,2)</f>
        <v>103.67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38</v>
      </c>
      <c r="E22" s="53">
        <f>+E20/E21</f>
        <v>-920489</v>
      </c>
      <c r="F22" s="57"/>
      <c r="G22" s="12"/>
      <c r="H22" s="1"/>
      <c r="I22" s="37" t="str">
        <f>"FAC for "&amp;TEXT($E$6,"MMM-YY")</f>
        <v>FAC for Jun-18</v>
      </c>
      <c r="J22" s="46">
        <f t="shared" ref="J22:J23" si="0">+E27</f>
        <v>-1.9599999999999999E-3</v>
      </c>
      <c r="K22" s="7">
        <f>ROUND(E27*$L$19,2)</f>
        <v>-2.35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54" t="str">
        <f>IF(E20&gt;0,"UNDER","OVER")</f>
        <v>OVER</v>
      </c>
      <c r="F23" s="57"/>
      <c r="G23" s="12"/>
      <c r="H23" s="1"/>
      <c r="I23" s="28" t="s">
        <v>11</v>
      </c>
      <c r="J23" s="46">
        <f t="shared" si="0"/>
        <v>2.4299999999999999E-3</v>
      </c>
      <c r="K23" s="42">
        <f>ROUND(E28*$L$19,2)</f>
        <v>2.92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28</v>
      </c>
      <c r="D24" s="12"/>
      <c r="E24" s="43"/>
      <c r="F24" s="57"/>
      <c r="G24" s="12"/>
      <c r="H24" s="1"/>
      <c r="I24" s="1"/>
      <c r="J24" s="1"/>
      <c r="K24" s="39">
        <f>SUM(K20:K23)</f>
        <v>116.49000000000001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29</v>
      </c>
      <c r="D25" s="10" t="s">
        <v>39</v>
      </c>
      <c r="E25" s="65">
        <v>12.25</v>
      </c>
      <c r="F25" s="57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29</v>
      </c>
      <c r="D26" s="45" t="s">
        <v>51</v>
      </c>
      <c r="E26" s="66">
        <f>0.09047-0.00415</f>
        <v>8.6319999999999994E-2</v>
      </c>
      <c r="F26" s="57"/>
      <c r="G26" s="12"/>
      <c r="H26" s="1"/>
      <c r="I26" s="1" t="s">
        <v>12</v>
      </c>
      <c r="J26" s="9">
        <f>J15</f>
        <v>-7.1999999999999998E-3</v>
      </c>
      <c r="K26" s="39">
        <f>ROUND(K24*J26,2)</f>
        <v>-0.84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30</v>
      </c>
      <c r="D27" s="38" t="str">
        <f>"FAC for "&amp;TEXT($E$6,"MMM-YY")</f>
        <v>FAC for Jun-18</v>
      </c>
      <c r="E27" s="66">
        <v>-1.9599999999999999E-3</v>
      </c>
      <c r="F27" s="57"/>
      <c r="G27" s="12"/>
      <c r="H27" s="1"/>
      <c r="I27" s="1" t="s">
        <v>13</v>
      </c>
      <c r="J27" s="9">
        <f>+J16</f>
        <v>-1.43E-2</v>
      </c>
      <c r="K27" s="39">
        <f>ROUND(K24*J27,2)</f>
        <v>-1.67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29</v>
      </c>
      <c r="D28" s="10" t="s">
        <v>11</v>
      </c>
      <c r="E28" s="66">
        <v>2.4299999999999999E-3</v>
      </c>
      <c r="F28" s="57"/>
      <c r="G28" s="12"/>
      <c r="H28" s="1"/>
      <c r="I28" s="1" t="s">
        <v>14</v>
      </c>
      <c r="J28" s="9">
        <f>+J27-J26</f>
        <v>-7.1000000000000004E-3</v>
      </c>
      <c r="K28" s="39">
        <f>K27-K26</f>
        <v>-0.83</v>
      </c>
      <c r="L28" s="44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0"/>
      <c r="F29" s="57"/>
      <c r="G29" s="12"/>
      <c r="H29" s="1"/>
      <c r="I29" s="1"/>
      <c r="J29" s="44" t="s">
        <v>42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4"/>
      <c r="D31" s="12"/>
      <c r="E31" s="25"/>
      <c r="F31" s="12"/>
      <c r="G31" s="12"/>
      <c r="H31" s="12"/>
      <c r="I31" s="1"/>
      <c r="J31" s="1"/>
      <c r="K31" s="1"/>
      <c r="L31" s="1"/>
      <c r="M31" s="1"/>
      <c r="N31" s="12"/>
      <c r="O31" s="12"/>
      <c r="P31" s="12"/>
      <c r="Q31" s="12"/>
      <c r="R31" s="12"/>
      <c r="S31" s="12"/>
    </row>
    <row r="32" spans="2:19" ht="15" x14ac:dyDescent="0.25">
      <c r="C32"/>
      <c r="D32" s="5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3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N35" s="12"/>
    </row>
    <row r="36" spans="3:19" x14ac:dyDescent="0.2">
      <c r="C36" s="12"/>
      <c r="D36" s="12"/>
      <c r="E36" s="12"/>
      <c r="F36" s="12"/>
      <c r="I36" s="12"/>
      <c r="J36" s="12"/>
      <c r="K36" s="12"/>
      <c r="L36" s="12"/>
      <c r="N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  <row r="39" spans="3:19" x14ac:dyDescent="0.2">
      <c r="C39" s="12"/>
    </row>
    <row r="40" spans="3:19" x14ac:dyDescent="0.2">
      <c r="C40" s="12"/>
    </row>
    <row r="41" spans="3:19" x14ac:dyDescent="0.2">
      <c r="C41" s="12"/>
    </row>
    <row r="49" spans="13:13" x14ac:dyDescent="0.2">
      <c r="M49" s="55" t="s">
        <v>46</v>
      </c>
    </row>
    <row r="50" spans="13:13" x14ac:dyDescent="0.2">
      <c r="M50" s="55" t="s">
        <v>45</v>
      </c>
    </row>
    <row r="51" spans="13:13" x14ac:dyDescent="0.2">
      <c r="M51" s="56" t="s">
        <v>47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2018-03-14T13:33:02Z</dcterms:created>
  <dcterms:modified xsi:type="dcterms:W3CDTF">2018-09-04T15:22:39Z</dcterms:modified>
</cp:coreProperties>
</file>